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8D2FFAA8-02CE-4C64-8342-FD58301061D1}" xr6:coauthVersionLast="47" xr6:coauthVersionMax="47" xr10:uidLastSave="{00000000-0000-0000-0000-000000000000}"/>
  <bookViews>
    <workbookView xWindow="-108" yWindow="-108" windowWidth="23256" windowHeight="12456" tabRatio="780" activeTab="8"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區域表" sheetId="12" r:id="rId12"/>
    <sheet name="STAR專案" sheetId="13" r:id="rId13"/>
    <sheet name="特殊門市清單" sheetId="14" r:id="rId14"/>
    <sheet name="部門對應" sheetId="15" state="hidden" r:id="rId15"/>
  </sheets>
  <externalReferences>
    <externalReference r:id="rId16"/>
    <externalReference r:id="rId17"/>
    <externalReference r:id="rId18"/>
    <externalReference r:id="rId19"/>
  </externalReferences>
  <definedNames>
    <definedName name="_xlnm._FilterDatabase" localSheetId="10" hidden="1">'0919門市清單主檔'!$A$1:$AH$216</definedName>
    <definedName name="_xlnm._FilterDatabase" localSheetId="4" hidden="1">IM錯誤紀錄!$A$1:$AL$1</definedName>
    <definedName name="_xlnm._FilterDatabase" localSheetId="3" hidden="1">MFP!$A$1:$AB$2</definedName>
    <definedName name="_xlnm._FilterDatabase" localSheetId="12"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14" hidden="1">部門對應!$A$1:$I$372</definedName>
    <definedName name="_xlnm._FilterDatabase" localSheetId="6" hidden="1">湯家瑋!$A$6:$K$6</definedName>
    <definedName name="A" localSheetId="10">#N/A</definedName>
    <definedName name="A" localSheetId="12">#REF!</definedName>
    <definedName name="A" localSheetId="0">#REF!</definedName>
    <definedName name="A" localSheetId="9">#N/A</definedName>
    <definedName name="A" localSheetId="13">[0]!A</definedName>
    <definedName name="A" localSheetId="11">'0919門市清單主檔'!A</definedName>
    <definedName name="A" localSheetId="14">#N/A</definedName>
    <definedName name="A">#REF!</definedName>
    <definedName name="A00">[1]督導二課!$D$80</definedName>
    <definedName name="AA" localSheetId="10">#REF!</definedName>
    <definedName name="AA" localSheetId="12">#REF!</definedName>
    <definedName name="AA" localSheetId="0">#REF!</definedName>
    <definedName name="AA" localSheetId="9">#REF!</definedName>
    <definedName name="AA" localSheetId="13">#REF!</definedName>
    <definedName name="AA" localSheetId="11">#REF!</definedName>
    <definedName name="AA" localSheetId="14">#REF!</definedName>
    <definedName name="AA">#REF!</definedName>
    <definedName name="BEGIN" localSheetId="10">#N/A</definedName>
    <definedName name="BEGIN" localSheetId="12">#REF!</definedName>
    <definedName name="BEGIN" localSheetId="0">#REF!</definedName>
    <definedName name="BEGIN" localSheetId="9">#N/A</definedName>
    <definedName name="BEGIN" localSheetId="13">[0]!BEGIN</definedName>
    <definedName name="BEGIN" localSheetId="11">'0919門市清單主檔'!BEGIN</definedName>
    <definedName name="BEGIN" localSheetId="14">#N/A</definedName>
    <definedName name="BEGIN">#REF!</definedName>
    <definedName name="BONUS" localSheetId="10">#N/A</definedName>
    <definedName name="BONUS" localSheetId="12">#REF!</definedName>
    <definedName name="BONUS" localSheetId="0">#REF!</definedName>
    <definedName name="BONUS" localSheetId="9">#N/A</definedName>
    <definedName name="BONUS" localSheetId="13">[0]!BONUS</definedName>
    <definedName name="BONUS" localSheetId="11">'0919門市清單主檔'!BONUS</definedName>
    <definedName name="BONUS" localSheetId="14">#N/A</definedName>
    <definedName name="BONUS">#REF!</definedName>
    <definedName name="CALK3" localSheetId="10">#N/A</definedName>
    <definedName name="CALK3" localSheetId="12">#REF!</definedName>
    <definedName name="CALK3" localSheetId="0">#REF!</definedName>
    <definedName name="CALK3" localSheetId="9">#N/A</definedName>
    <definedName name="CALK3" localSheetId="13">[0]!CALK3</definedName>
    <definedName name="CALK3" localSheetId="11">'0919門市清單主檔'!CALK3</definedName>
    <definedName name="CALK3" localSheetId="14">#N/A</definedName>
    <definedName name="CALK3">#REF!</definedName>
    <definedName name="CALP3" localSheetId="10">#N/A</definedName>
    <definedName name="CALP3" localSheetId="12">#REF!</definedName>
    <definedName name="CALP3" localSheetId="0">#REF!</definedName>
    <definedName name="CALP3" localSheetId="9">#N/A</definedName>
    <definedName name="CALP3" localSheetId="13">[0]!CALP3</definedName>
    <definedName name="CALP3" localSheetId="11">'0919門市清單主檔'!CALP3</definedName>
    <definedName name="CALP3" localSheetId="14">#N/A</definedName>
    <definedName name="CALP3">#REF!</definedName>
    <definedName name="DRALINE" localSheetId="10">#N/A</definedName>
    <definedName name="DRALINE" localSheetId="12">#REF!</definedName>
    <definedName name="DRALINE" localSheetId="0">#REF!</definedName>
    <definedName name="DRALINE" localSheetId="9">#N/A</definedName>
    <definedName name="DRALINE" localSheetId="13">[0]!DRALINE</definedName>
    <definedName name="DRALINE" localSheetId="11">'0919門市清單主檔'!DRALINE</definedName>
    <definedName name="DRALINE" localSheetId="14">#N/A</definedName>
    <definedName name="DRALINE">#REF!</definedName>
    <definedName name="DRAWLINE" localSheetId="10">#N/A</definedName>
    <definedName name="DRAWLINE" localSheetId="12">#REF!</definedName>
    <definedName name="DRAWLINE" localSheetId="0">#REF!</definedName>
    <definedName name="DRAWLINE" localSheetId="9">#N/A</definedName>
    <definedName name="DRAWLINE" localSheetId="13">[0]!DRAWLINE</definedName>
    <definedName name="DRAWLINE" localSheetId="11">'0919門市清單主檔'!DRAWLINE</definedName>
    <definedName name="DRAWLINE" localSheetId="14">#N/A</definedName>
    <definedName name="DRAWLINE">#REF!</definedName>
    <definedName name="FUCK" localSheetId="10">#REF!</definedName>
    <definedName name="FUCK" localSheetId="12">#REF!</definedName>
    <definedName name="FUCK" localSheetId="0">#REF!</definedName>
    <definedName name="FUCK" localSheetId="9">#REF!</definedName>
    <definedName name="FUCK" localSheetId="13">#REF!</definedName>
    <definedName name="FUCK" localSheetId="11">#REF!</definedName>
    <definedName name="FUCK" localSheetId="14">#REF!</definedName>
    <definedName name="FUCK">#REF!</definedName>
    <definedName name="FUCK1" localSheetId="10">#REF!</definedName>
    <definedName name="FUCK1" localSheetId="12">#REF!</definedName>
    <definedName name="FUCK1" localSheetId="0">#REF!</definedName>
    <definedName name="FUCK1" localSheetId="9">#REF!</definedName>
    <definedName name="FUCK1" localSheetId="13">#REF!</definedName>
    <definedName name="FUCK1" localSheetId="11">#REF!</definedName>
    <definedName name="FUCK1" localSheetId="14">#REF!</definedName>
    <definedName name="FUCK1">#REF!</definedName>
    <definedName name="FUCK2" localSheetId="10">#REF!</definedName>
    <definedName name="FUCK2" localSheetId="12">#REF!</definedName>
    <definedName name="FUCK2" localSheetId="0">#REF!</definedName>
    <definedName name="FUCK2" localSheetId="9">#REF!</definedName>
    <definedName name="FUCK2" localSheetId="13">#REF!</definedName>
    <definedName name="FUCK2" localSheetId="11">#REF!</definedName>
    <definedName name="FUCK2" localSheetId="14">#REF!</definedName>
    <definedName name="FUCK2">#REF!</definedName>
    <definedName name="FUCK4" localSheetId="10">#REF!</definedName>
    <definedName name="FUCK4" localSheetId="12">#REF!</definedName>
    <definedName name="FUCK4" localSheetId="0">#REF!</definedName>
    <definedName name="FUCK4" localSheetId="9">#REF!</definedName>
    <definedName name="FUCK4" localSheetId="13">#REF!</definedName>
    <definedName name="FUCK4" localSheetId="11">#REF!</definedName>
    <definedName name="FUCK4" localSheetId="14">#REF!</definedName>
    <definedName name="FUCK4">#REF!</definedName>
    <definedName name="KEVIN3" localSheetId="10">#REF!</definedName>
    <definedName name="KEVIN3" localSheetId="12">#REF!</definedName>
    <definedName name="KEVIN3" localSheetId="0">#REF!</definedName>
    <definedName name="KEVIN3" localSheetId="9">#REF!</definedName>
    <definedName name="KEVIN3" localSheetId="13">#REF!</definedName>
    <definedName name="KEVIN3" localSheetId="11">#REF!</definedName>
    <definedName name="KEVIN3" localSheetId="14">#REF!</definedName>
    <definedName name="KEVIN3">#REF!</definedName>
    <definedName name="KMAKER" localSheetId="10">#N/A</definedName>
    <definedName name="KMAKER" localSheetId="12">#REF!</definedName>
    <definedName name="KMAKER" localSheetId="0">#REF!</definedName>
    <definedName name="KMAKER" localSheetId="9">#N/A</definedName>
    <definedName name="KMAKER" localSheetId="13">[0]!KMAKER</definedName>
    <definedName name="KMAKER" localSheetId="11">'0919門市清單主檔'!KMAKER</definedName>
    <definedName name="KMAKER" localSheetId="14">#N/A</definedName>
    <definedName name="KMAKER">#REF!</definedName>
    <definedName name="MAN" localSheetId="10">#N/A</definedName>
    <definedName name="MAN" localSheetId="12">#REF!</definedName>
    <definedName name="MAN" localSheetId="0">#REF!</definedName>
    <definedName name="MAN" localSheetId="9">#N/A</definedName>
    <definedName name="MAN" localSheetId="13">[0]!MAN</definedName>
    <definedName name="MAN" localSheetId="11">'0919門市清單主檔'!MAN</definedName>
    <definedName name="MAN" localSheetId="14">#N/A</definedName>
    <definedName name="MAN">#REF!</definedName>
    <definedName name="MIMI" localSheetId="10">#REF!</definedName>
    <definedName name="MIMI" localSheetId="12">#REF!</definedName>
    <definedName name="MIMI" localSheetId="0">#REF!</definedName>
    <definedName name="MIMI" localSheetId="9">#REF!</definedName>
    <definedName name="MIMI" localSheetId="13">#REF!</definedName>
    <definedName name="MIMI" localSheetId="11">#REF!</definedName>
    <definedName name="MIMI" localSheetId="14">#REF!</definedName>
    <definedName name="MIMI">#REF!</definedName>
    <definedName name="MIMI1" localSheetId="10">#REF!</definedName>
    <definedName name="MIMI1" localSheetId="12">#REF!</definedName>
    <definedName name="MIMI1" localSheetId="0">#REF!</definedName>
    <definedName name="MIMI1" localSheetId="9">#REF!</definedName>
    <definedName name="MIMI1" localSheetId="13">#REF!</definedName>
    <definedName name="MIMI1" localSheetId="11">#REF!</definedName>
    <definedName name="MIMI1" localSheetId="14">#REF!</definedName>
    <definedName name="MIMI1">#REF!</definedName>
    <definedName name="MIMI2" localSheetId="10">#REF!</definedName>
    <definedName name="MIMI2" localSheetId="12">#REF!</definedName>
    <definedName name="MIMI2" localSheetId="0">#REF!</definedName>
    <definedName name="MIMI2" localSheetId="9">#REF!</definedName>
    <definedName name="MIMI2" localSheetId="13">#REF!</definedName>
    <definedName name="MIMI2" localSheetId="11">#REF!</definedName>
    <definedName name="MIMI2" localSheetId="14">#REF!</definedName>
    <definedName name="MIMI2">#REF!</definedName>
    <definedName name="Print_Area_MI" localSheetId="10">#REF!</definedName>
    <definedName name="Print_Area_MI" localSheetId="12">#REF!</definedName>
    <definedName name="Print_Area_MI" localSheetId="0">#REF!</definedName>
    <definedName name="Print_Area_MI" localSheetId="9">#REF!</definedName>
    <definedName name="Print_Area_MI" localSheetId="13">#REF!</definedName>
    <definedName name="Print_Area_MI" localSheetId="11">#REF!</definedName>
    <definedName name="Print_Area_MI" localSheetId="14">#REF!</definedName>
    <definedName name="Print_Area_MI">#REF!</definedName>
    <definedName name="PRINTG" localSheetId="10">#N/A</definedName>
    <definedName name="PRINTG" localSheetId="12">#REF!</definedName>
    <definedName name="PRINTG" localSheetId="0">#REF!</definedName>
    <definedName name="PRINTG" localSheetId="9">#N/A</definedName>
    <definedName name="PRINTG" localSheetId="13">[0]!PRINTG</definedName>
    <definedName name="PRINTG" localSheetId="11">'0919門市清單主檔'!PRINTG</definedName>
    <definedName name="PRINTG" localSheetId="14">#N/A</definedName>
    <definedName name="PRINTG">#REF!</definedName>
    <definedName name="RRRR" localSheetId="10">#REF!</definedName>
    <definedName name="RRRR" localSheetId="12">#REF!</definedName>
    <definedName name="RRRR" localSheetId="0">#REF!</definedName>
    <definedName name="RRRR" localSheetId="9">#REF!</definedName>
    <definedName name="RRRR" localSheetId="13">#REF!</definedName>
    <definedName name="RRRR" localSheetId="11">#REF!</definedName>
    <definedName name="RRRR" localSheetId="14">#REF!</definedName>
    <definedName name="RRRR">#REF!</definedName>
    <definedName name="SAVEOLDDATAFILE" localSheetId="10">#N/A</definedName>
    <definedName name="SAVEOLDDATAFILE" localSheetId="12">#REF!</definedName>
    <definedName name="SAVEOLDDATAFILE" localSheetId="0">#REF!</definedName>
    <definedName name="SAVEOLDDATAFILE" localSheetId="9">#N/A</definedName>
    <definedName name="SAVEOLDDATAFILE" localSheetId="13">[0]!SAVEOLDDATAFILE</definedName>
    <definedName name="SAVEOLDDATAFILE" localSheetId="11">'0919門市清單主檔'!SAVEOLDDATAFILE</definedName>
    <definedName name="SAVEOLDDATAFILE" localSheetId="14">#N/A</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2">#REF!</definedName>
    <definedName name="目錄" localSheetId="9">#N/A</definedName>
    <definedName name="目錄" localSheetId="13">[0]!目錄</definedName>
    <definedName name="目錄" localSheetId="11">'0919門市清單主檔'!目錄</definedName>
    <definedName name="目錄" localSheetId="14">#N/A</definedName>
    <definedName name="目錄">#REF!</definedName>
    <definedName name="全區" localSheetId="10">#N/A</definedName>
    <definedName name="全區" localSheetId="12">#REF!</definedName>
    <definedName name="全區" localSheetId="9">#N/A</definedName>
    <definedName name="全區" localSheetId="13">[0]!全區</definedName>
    <definedName name="全區" localSheetId="11">'0919門市清單主檔'!全區</definedName>
    <definedName name="全區" localSheetId="14">#N/A</definedName>
    <definedName name="全區">#REF!</definedName>
    <definedName name="門店編號" localSheetId="10">#REF!</definedName>
    <definedName name="門店編號" localSheetId="12">#REF!</definedName>
    <definedName name="門店編號" localSheetId="9">#REF!</definedName>
    <definedName name="門店編號" localSheetId="13">#REF!</definedName>
    <definedName name="門店編號" localSheetId="11">#REF!</definedName>
    <definedName name="門店編號" localSheetId="14">#REF!</definedName>
    <definedName name="門店編號">#REF!</definedName>
    <definedName name="南區8月" localSheetId="10">#N/A</definedName>
    <definedName name="南區8月" localSheetId="12">#REF!</definedName>
    <definedName name="南區8月" localSheetId="9">#N/A</definedName>
    <definedName name="南區8月" localSheetId="13">[0]!南區8月</definedName>
    <definedName name="南區8月" localSheetId="11">'0919門市清單主檔'!南區8月</definedName>
    <definedName name="南區8月" localSheetId="14">#N/A</definedName>
    <definedName name="南區8月">#REF!</definedName>
    <definedName name="客服登錄資料" localSheetId="10">[3]客服登錄資料!#REF!</definedName>
    <definedName name="客服登錄資料" localSheetId="12">[4]客服登錄資料!#REF!</definedName>
    <definedName name="客服登錄資料" localSheetId="9">[3]客服登錄資料!#REF!</definedName>
    <definedName name="客服登錄資料" localSheetId="13">[3]客服登錄資料!#REF!</definedName>
    <definedName name="客服登錄資料" localSheetId="11">[3]客服登錄資料!#REF!</definedName>
    <definedName name="客服登錄資料" localSheetId="14">[3]客服登錄資料!#REF!</definedName>
    <definedName name="客服登錄資料">[4]客服登錄資料!#REF!</definedName>
    <definedName name="修改" localSheetId="10">#N/A</definedName>
    <definedName name="修改" localSheetId="12">#REF!</definedName>
    <definedName name="修改" localSheetId="9">#N/A</definedName>
    <definedName name="修改" localSheetId="13">[0]!修改</definedName>
    <definedName name="修改" localSheetId="11">'0919門市清單主檔'!修改</definedName>
    <definedName name="修改" localSheetId="14">#N/A</definedName>
    <definedName name="修改">#REF!</definedName>
    <definedName name="獅" localSheetId="10">#REF!</definedName>
    <definedName name="獅" localSheetId="12">#REF!</definedName>
    <definedName name="獅" localSheetId="9">#REF!</definedName>
    <definedName name="獅" localSheetId="13">#REF!</definedName>
    <definedName name="獅" localSheetId="11">#REF!</definedName>
    <definedName name="獅" localSheetId="14">#REF!</definedName>
    <definedName name="獅">#REF!</definedName>
    <definedName name="績效" localSheetId="10">#N/A</definedName>
    <definedName name="績效" localSheetId="12">#REF!</definedName>
    <definedName name="績效" localSheetId="9">#N/A</definedName>
    <definedName name="績效" localSheetId="13">[0]!績效</definedName>
    <definedName name="績效" localSheetId="11">'0919門市清單主檔'!績效</definedName>
    <definedName name="績效" localSheetId="14">#N/A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1" i="9" l="1" a="1"/>
  <c r="P11" i="9" s="1"/>
  <c r="O11" i="9" a="1"/>
  <c r="O11" i="9" s="1"/>
  <c r="N11" i="9" a="1"/>
  <c r="N11" i="9" s="1"/>
  <c r="M11" i="9" a="1"/>
  <c r="M11" i="9" s="1"/>
  <c r="L11" i="9" a="1"/>
  <c r="L11" i="9" s="1"/>
  <c r="K11" i="9" a="1"/>
  <c r="K11" i="9" s="1"/>
  <c r="J11" i="9" a="1"/>
  <c r="J11" i="9" s="1"/>
  <c r="I11" i="9" a="1"/>
  <c r="I11" i="9" s="1"/>
  <c r="H11" i="9" a="1"/>
  <c r="H11" i="9" s="1"/>
  <c r="G11" i="9" a="1"/>
  <c r="G11" i="9" s="1"/>
  <c r="F11" i="9" a="1"/>
  <c r="F11" i="9" s="1"/>
  <c r="E11" i="9" a="1"/>
  <c r="E11" i="9" s="1"/>
  <c r="D11" i="9" a="1"/>
  <c r="D11" i="9" s="1"/>
  <c r="C11" i="9" a="1"/>
  <c r="C11" i="9" s="1"/>
  <c r="B11" i="9" a="1"/>
  <c r="B11" i="9" s="1"/>
  <c r="P10" i="9" a="1"/>
  <c r="P10" i="9" s="1"/>
  <c r="O10" i="9" a="1"/>
  <c r="O10" i="9" s="1"/>
  <c r="N10" i="9" a="1"/>
  <c r="N10" i="9" s="1"/>
  <c r="M10" i="9" a="1"/>
  <c r="M10" i="9" s="1"/>
  <c r="L10" i="9" a="1"/>
  <c r="L10" i="9" s="1"/>
  <c r="K10" i="9" a="1"/>
  <c r="K10" i="9" s="1"/>
  <c r="J10" i="9" a="1"/>
  <c r="J10" i="9" s="1"/>
  <c r="I10" i="9" a="1"/>
  <c r="I10" i="9" s="1"/>
  <c r="H10" i="9" a="1"/>
  <c r="H10" i="9" s="1"/>
  <c r="G10" i="9" a="1"/>
  <c r="G10" i="9" s="1"/>
  <c r="F10" i="9" a="1"/>
  <c r="F10" i="9" s="1"/>
  <c r="E10" i="9" a="1"/>
  <c r="E10" i="9" s="1"/>
  <c r="D10" i="9" a="1"/>
  <c r="D10" i="9" s="1"/>
  <c r="C10" i="9" a="1"/>
  <c r="C10" i="9" s="1"/>
  <c r="B10" i="9" a="1"/>
  <c r="B10" i="9" s="1"/>
  <c r="P9" i="9" a="1"/>
  <c r="P9" i="9" s="1"/>
  <c r="O9" i="9" a="1"/>
  <c r="O9" i="9" s="1"/>
  <c r="N9" i="9" a="1"/>
  <c r="N9" i="9" s="1"/>
  <c r="M9" i="9" a="1"/>
  <c r="M9" i="9" s="1"/>
  <c r="L9" i="9" a="1"/>
  <c r="L9" i="9" s="1"/>
  <c r="K9" i="9" a="1"/>
  <c r="K9" i="9" s="1"/>
  <c r="J9" i="9" a="1"/>
  <c r="J9" i="9" s="1"/>
  <c r="I9" i="9" a="1"/>
  <c r="I9" i="9" s="1"/>
  <c r="H9" i="9" a="1"/>
  <c r="H9" i="9" s="1"/>
  <c r="G9" i="9" a="1"/>
  <c r="G9" i="9" s="1"/>
  <c r="F9" i="9" a="1"/>
  <c r="F9" i="9" s="1"/>
  <c r="E9" i="9" a="1"/>
  <c r="E9" i="9" s="1"/>
  <c r="D9" i="9" a="1"/>
  <c r="D9" i="9" s="1"/>
  <c r="C9" i="9" a="1"/>
  <c r="C9" i="9" s="1"/>
  <c r="B9" i="9" a="1"/>
  <c r="B9" i="9" s="1"/>
  <c r="C6" i="9" a="1"/>
  <c r="C6" i="9" s="1"/>
  <c r="B6" i="9" a="1"/>
  <c r="B6" i="9" s="1"/>
  <c r="C7" i="9" a="1"/>
  <c r="C7" i="9" s="1"/>
  <c r="B7" i="9" a="1"/>
  <c r="B7" i="9" s="1"/>
  <c r="C5" i="9" a="1"/>
  <c r="C5" i="9" s="1"/>
  <c r="B5" i="9" a="1"/>
  <c r="B5" i="9" s="1"/>
  <c r="P7" i="9" a="1"/>
  <c r="P7" i="9" s="1"/>
  <c r="O7" i="9" a="1"/>
  <c r="O7" i="9" s="1"/>
  <c r="N7" i="9" a="1"/>
  <c r="N7" i="9" s="1"/>
  <c r="M7" i="9" a="1"/>
  <c r="M7" i="9" s="1"/>
  <c r="L7" i="9" a="1"/>
  <c r="L7" i="9" s="1"/>
  <c r="K7" i="9" a="1"/>
  <c r="K7" i="9" s="1"/>
  <c r="J7" i="9" a="1"/>
  <c r="J7" i="9" s="1"/>
  <c r="I7" i="9" a="1"/>
  <c r="I7" i="9" s="1"/>
  <c r="H7" i="9" a="1"/>
  <c r="H7" i="9" s="1"/>
  <c r="G7" i="9" a="1"/>
  <c r="G7" i="9" s="1"/>
  <c r="F7" i="9" a="1"/>
  <c r="F7" i="9" s="1"/>
  <c r="E7" i="9" a="1"/>
  <c r="E7" i="9" s="1"/>
  <c r="D7" i="9" a="1"/>
  <c r="D7" i="9" s="1"/>
  <c r="P6" i="9" a="1"/>
  <c r="P6" i="9" s="1"/>
  <c r="O6" i="9" a="1"/>
  <c r="O6" i="9" s="1"/>
  <c r="N6" i="9" a="1"/>
  <c r="N6" i="9" s="1"/>
  <c r="M6" i="9" a="1"/>
  <c r="M6" i="9" s="1"/>
  <c r="L6" i="9" a="1"/>
  <c r="L6" i="9" s="1"/>
  <c r="K6" i="9" a="1"/>
  <c r="K6" i="9" s="1"/>
  <c r="J6" i="9" a="1"/>
  <c r="J6" i="9" s="1"/>
  <c r="I6" i="9" a="1"/>
  <c r="I6" i="9" s="1"/>
  <c r="H6" i="9" a="1"/>
  <c r="H6" i="9" s="1"/>
  <c r="G6" i="9" a="1"/>
  <c r="G6" i="9" s="1"/>
  <c r="F6" i="9" a="1"/>
  <c r="F6" i="9" s="1"/>
  <c r="E6" i="9" a="1"/>
  <c r="E6" i="9" s="1"/>
  <c r="D6" i="9" a="1"/>
  <c r="D6" i="9" s="1"/>
  <c r="P5" i="9" a="1"/>
  <c r="P5" i="9" s="1"/>
  <c r="O5" i="9" a="1"/>
  <c r="O5" i="9" s="1"/>
  <c r="M5" i="9" a="1"/>
  <c r="M5" i="9" s="1"/>
  <c r="N5" i="9" a="1"/>
  <c r="N5" i="9" s="1"/>
  <c r="L5" i="9" a="1"/>
  <c r="L5" i="9" s="1"/>
  <c r="K5" i="9" a="1"/>
  <c r="K5" i="9" s="1"/>
  <c r="J5" i="9" a="1"/>
  <c r="J5" i="9" s="1"/>
  <c r="I5" i="9" a="1"/>
  <c r="I5" i="9" s="1"/>
  <c r="H5" i="9" a="1"/>
  <c r="H5" i="9" s="1"/>
  <c r="G5" i="9" a="1"/>
  <c r="G5" i="9" s="1"/>
  <c r="F5" i="9" a="1"/>
  <c r="F5" i="9" s="1"/>
  <c r="D5" i="9" a="1"/>
  <c r="D5" i="9" s="1"/>
  <c r="E5" i="9" a="1"/>
  <c r="E5" i="9" s="1"/>
  <c r="W158" i="14"/>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B22" i="14" s="1"/>
  <c r="AG18" i="14"/>
  <c r="W18" i="14"/>
  <c r="AG17" i="14"/>
  <c r="W17" i="14"/>
  <c r="AG16" i="14"/>
  <c r="W16" i="14"/>
  <c r="AG15" i="14"/>
  <c r="W15" i="14"/>
  <c r="B28" i="14" s="1"/>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B14" i="14" s="1"/>
  <c r="W4" i="14"/>
  <c r="AQ3" i="14"/>
  <c r="AG3" i="14"/>
  <c r="B20" i="14" s="1"/>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Z216" i="11"/>
  <c r="Y216" i="11"/>
  <c r="W216" i="11"/>
  <c r="V216" i="11"/>
  <c r="U216" i="11"/>
  <c r="Z215" i="11"/>
  <c r="X215" i="11"/>
  <c r="W215" i="11"/>
  <c r="V215" i="11"/>
  <c r="Y215" i="11" s="1"/>
  <c r="U215" i="11"/>
  <c r="Z214" i="11"/>
  <c r="Y214" i="11"/>
  <c r="W214" i="11"/>
  <c r="V214" i="11"/>
  <c r="U214" i="11"/>
  <c r="X214" i="11" s="1"/>
  <c r="Z213" i="11"/>
  <c r="W213" i="11"/>
  <c r="V213" i="11"/>
  <c r="Y213" i="11" s="1"/>
  <c r="U213" i="11"/>
  <c r="Z212" i="11"/>
  <c r="Y212" i="11"/>
  <c r="W212" i="11"/>
  <c r="V212" i="11"/>
  <c r="U212" i="11"/>
  <c r="X212" i="11" s="1"/>
  <c r="Z211" i="11"/>
  <c r="X211" i="11"/>
  <c r="W211" i="11"/>
  <c r="V211" i="11"/>
  <c r="Y211" i="11" s="1"/>
  <c r="U211" i="11"/>
  <c r="Z210" i="11"/>
  <c r="X210" i="11"/>
  <c r="W210" i="11"/>
  <c r="V210" i="11"/>
  <c r="U210" i="11"/>
  <c r="Z209" i="11"/>
  <c r="W209" i="11"/>
  <c r="V209" i="11"/>
  <c r="Y209" i="11" s="1"/>
  <c r="U209" i="11"/>
  <c r="Z208" i="11"/>
  <c r="W208" i="11"/>
  <c r="V208" i="11"/>
  <c r="Y208" i="11" s="1"/>
  <c r="U208" i="11"/>
  <c r="X208" i="11" s="1"/>
  <c r="Z207" i="11"/>
  <c r="Y207" i="11"/>
  <c r="W207" i="11"/>
  <c r="V207" i="11"/>
  <c r="U207" i="11"/>
  <c r="X207" i="11" s="1"/>
  <c r="Z206" i="11"/>
  <c r="Y206" i="11"/>
  <c r="X206" i="11"/>
  <c r="W206" i="11"/>
  <c r="V206" i="11"/>
  <c r="U206" i="11"/>
  <c r="Z205" i="11"/>
  <c r="Y205" i="11"/>
  <c r="X205" i="11"/>
  <c r="W205" i="11"/>
  <c r="V205" i="11"/>
  <c r="U205" i="11"/>
  <c r="Z204" i="11"/>
  <c r="W204" i="11"/>
  <c r="V204" i="11"/>
  <c r="Y204" i="11" s="1"/>
  <c r="U204" i="11"/>
  <c r="Z203" i="11"/>
  <c r="W203" i="11"/>
  <c r="V203" i="11"/>
  <c r="Y203" i="11" s="1"/>
  <c r="U203" i="11"/>
  <c r="X203" i="11" s="1"/>
  <c r="Z202" i="11"/>
  <c r="X202" i="11"/>
  <c r="W202" i="11"/>
  <c r="V202" i="11"/>
  <c r="Y202" i="11" s="1"/>
  <c r="U202" i="11"/>
  <c r="Z201" i="11"/>
  <c r="Y201" i="11"/>
  <c r="W201" i="11"/>
  <c r="V201" i="11"/>
  <c r="U201" i="11"/>
  <c r="Z200" i="11"/>
  <c r="W200" i="11"/>
  <c r="V200" i="11"/>
  <c r="Y200" i="11" s="1"/>
  <c r="U200" i="11"/>
  <c r="Z199" i="11"/>
  <c r="Y199" i="11"/>
  <c r="W199" i="11"/>
  <c r="V199" i="11"/>
  <c r="U199" i="11"/>
  <c r="X199" i="11" s="1"/>
  <c r="Z198" i="11"/>
  <c r="Y198" i="11"/>
  <c r="W198" i="11"/>
  <c r="V198" i="11"/>
  <c r="X198" i="11" s="1"/>
  <c r="U198" i="11"/>
  <c r="Z197" i="11"/>
  <c r="Y197" i="11"/>
  <c r="X197" i="11"/>
  <c r="W197" i="11"/>
  <c r="V197" i="11"/>
  <c r="U197" i="11"/>
  <c r="Z196" i="11"/>
  <c r="X196" i="11"/>
  <c r="W196" i="11"/>
  <c r="V196" i="11"/>
  <c r="Y196" i="11" s="1"/>
  <c r="U196" i="11"/>
  <c r="Z195" i="11"/>
  <c r="Y195" i="11"/>
  <c r="W195" i="11"/>
  <c r="V195" i="11"/>
  <c r="U195" i="11"/>
  <c r="X195" i="11" s="1"/>
  <c r="Z194" i="11"/>
  <c r="W194" i="11"/>
  <c r="V194" i="11"/>
  <c r="Y194" i="11" s="1"/>
  <c r="U194" i="11"/>
  <c r="X194" i="11" s="1"/>
  <c r="Z193" i="11"/>
  <c r="Y193" i="11"/>
  <c r="W193" i="11"/>
  <c r="V193" i="11"/>
  <c r="U193" i="11"/>
  <c r="Z192" i="11"/>
  <c r="X192" i="11"/>
  <c r="W192" i="11"/>
  <c r="V192" i="11"/>
  <c r="Y192" i="11" s="1"/>
  <c r="U192" i="11"/>
  <c r="Z191" i="11"/>
  <c r="Y191" i="11"/>
  <c r="W191" i="11"/>
  <c r="V191" i="11"/>
  <c r="U191" i="11"/>
  <c r="X191" i="11" s="1"/>
  <c r="Z190" i="11"/>
  <c r="W190" i="11"/>
  <c r="V190" i="11"/>
  <c r="Y190" i="11" s="1"/>
  <c r="U190" i="11"/>
  <c r="Z189" i="11"/>
  <c r="Y189" i="11"/>
  <c r="W189" i="11"/>
  <c r="V189" i="11"/>
  <c r="U189" i="11"/>
  <c r="X189" i="11" s="1"/>
  <c r="Z188" i="11"/>
  <c r="X188" i="11"/>
  <c r="W188" i="11"/>
  <c r="V188" i="11"/>
  <c r="Y188" i="11" s="1"/>
  <c r="U188" i="11"/>
  <c r="Z187" i="11"/>
  <c r="Y187" i="11"/>
  <c r="W187" i="11"/>
  <c r="V187" i="11"/>
  <c r="U187" i="11"/>
  <c r="X187" i="11" s="1"/>
  <c r="Z186" i="11"/>
  <c r="W186" i="11"/>
  <c r="V186" i="11"/>
  <c r="Y186" i="11" s="1"/>
  <c r="U186" i="11"/>
  <c r="Z185" i="11"/>
  <c r="W185" i="11"/>
  <c r="V185" i="11"/>
  <c r="Y185" i="11" s="1"/>
  <c r="U185" i="11"/>
  <c r="Z184" i="11"/>
  <c r="X184" i="11"/>
  <c r="W184" i="11"/>
  <c r="V184" i="11"/>
  <c r="Y184" i="11" s="1"/>
  <c r="U184" i="11"/>
  <c r="Z183" i="11"/>
  <c r="Y183" i="11"/>
  <c r="W183" i="11"/>
  <c r="V183" i="11"/>
  <c r="U183" i="11"/>
  <c r="X183" i="11" s="1"/>
  <c r="Z182" i="11"/>
  <c r="Y182" i="11"/>
  <c r="X182" i="11"/>
  <c r="W182" i="11"/>
  <c r="V182" i="11"/>
  <c r="U182" i="11"/>
  <c r="Z181" i="11"/>
  <c r="Y181" i="11"/>
  <c r="X181" i="11"/>
  <c r="W181" i="11"/>
  <c r="V181" i="11"/>
  <c r="U181" i="11"/>
  <c r="Y180" i="11"/>
  <c r="W180" i="11"/>
  <c r="V180" i="11"/>
  <c r="U180" i="11"/>
  <c r="X180" i="11" s="1"/>
  <c r="Z179" i="11"/>
  <c r="X179" i="11"/>
  <c r="W179" i="11"/>
  <c r="V179" i="11"/>
  <c r="Y179" i="11" s="1"/>
  <c r="U179" i="11"/>
  <c r="Z178" i="11"/>
  <c r="W178" i="11"/>
  <c r="V178" i="11"/>
  <c r="Y178" i="11" s="1"/>
  <c r="U178" i="11"/>
  <c r="Y177" i="11"/>
  <c r="W177" i="11"/>
  <c r="V177" i="11"/>
  <c r="U177" i="11"/>
  <c r="X177" i="11" s="1"/>
  <c r="Z176" i="11"/>
  <c r="X176" i="11"/>
  <c r="W176" i="11"/>
  <c r="V176" i="11"/>
  <c r="Y176" i="11" s="1"/>
  <c r="U176" i="11"/>
  <c r="Z175" i="11"/>
  <c r="Y175" i="11"/>
  <c r="W175" i="11"/>
  <c r="V175" i="11"/>
  <c r="U175" i="11"/>
  <c r="X175" i="11" s="1"/>
  <c r="Z174" i="11"/>
  <c r="Y174" i="11"/>
  <c r="X174" i="11"/>
  <c r="W174" i="11"/>
  <c r="V174" i="11"/>
  <c r="U174" i="11"/>
  <c r="Z173" i="11"/>
  <c r="W173" i="11"/>
  <c r="V173" i="11"/>
  <c r="Y173" i="11" s="1"/>
  <c r="U173" i="11"/>
  <c r="Z172" i="11"/>
  <c r="W172" i="11"/>
  <c r="V172" i="11"/>
  <c r="Y172" i="11" s="1"/>
  <c r="U172" i="11"/>
  <c r="X172" i="11" s="1"/>
  <c r="Z171" i="11"/>
  <c r="W171" i="11"/>
  <c r="V171" i="11"/>
  <c r="Y171" i="11" s="1"/>
  <c r="U171" i="11"/>
  <c r="X171" i="11" s="1"/>
  <c r="Z170" i="11"/>
  <c r="W170" i="11"/>
  <c r="V170" i="11"/>
  <c r="Y170" i="11" s="1"/>
  <c r="U170" i="11"/>
  <c r="X170" i="11" s="1"/>
  <c r="Z169" i="11"/>
  <c r="Y169" i="11"/>
  <c r="W169" i="11"/>
  <c r="V169" i="11"/>
  <c r="U169" i="11"/>
  <c r="X169" i="11" s="1"/>
  <c r="Z168" i="11"/>
  <c r="W168" i="11"/>
  <c r="V168" i="11"/>
  <c r="Y168" i="11" s="1"/>
  <c r="U168" i="11"/>
  <c r="Z167" i="11"/>
  <c r="Y167" i="11"/>
  <c r="W167" i="11"/>
  <c r="V167" i="11"/>
  <c r="U167" i="11"/>
  <c r="X167" i="11" s="1"/>
  <c r="Z166" i="11"/>
  <c r="Y166" i="11"/>
  <c r="W166" i="11"/>
  <c r="V166" i="11"/>
  <c r="X166" i="11" s="1"/>
  <c r="U166" i="11"/>
  <c r="Z165" i="11"/>
  <c r="X165" i="11"/>
  <c r="W165" i="11"/>
  <c r="V165" i="11"/>
  <c r="Y165" i="11" s="1"/>
  <c r="U165" i="11"/>
  <c r="W164" i="11"/>
  <c r="V164" i="11"/>
  <c r="Y164" i="11" s="1"/>
  <c r="U164" i="11"/>
  <c r="Z163" i="11"/>
  <c r="X163" i="11"/>
  <c r="W163" i="11"/>
  <c r="V163" i="11"/>
  <c r="Y163" i="11" s="1"/>
  <c r="U163" i="11"/>
  <c r="Z162" i="11"/>
  <c r="Y162" i="11"/>
  <c r="W162" i="11"/>
  <c r="V162" i="11"/>
  <c r="U162" i="11"/>
  <c r="X162" i="11" s="1"/>
  <c r="Z161" i="11"/>
  <c r="Y161" i="11"/>
  <c r="X161" i="11"/>
  <c r="W161" i="11"/>
  <c r="V161" i="11"/>
  <c r="U161" i="11"/>
  <c r="Z160" i="11"/>
  <c r="Y160" i="11"/>
  <c r="X160" i="11"/>
  <c r="W160" i="11"/>
  <c r="V160" i="11"/>
  <c r="U160" i="11"/>
  <c r="Z159" i="11"/>
  <c r="W159" i="11"/>
  <c r="V159" i="11"/>
  <c r="Y159" i="11" s="1"/>
  <c r="U159" i="11"/>
  <c r="Z158" i="11"/>
  <c r="Y158" i="11"/>
  <c r="W158" i="11"/>
  <c r="V158" i="11"/>
  <c r="U158" i="11"/>
  <c r="X158" i="11" s="1"/>
  <c r="Z157" i="11"/>
  <c r="X157" i="11"/>
  <c r="W157" i="11"/>
  <c r="V157" i="11"/>
  <c r="Y157" i="11" s="1"/>
  <c r="U157" i="11"/>
  <c r="Z156" i="11"/>
  <c r="W156" i="11"/>
  <c r="V156" i="11"/>
  <c r="Y156" i="11" s="1"/>
  <c r="U156" i="11"/>
  <c r="Z155" i="11"/>
  <c r="W155" i="11"/>
  <c r="V155" i="11"/>
  <c r="Y155" i="11" s="1"/>
  <c r="U155" i="11"/>
  <c r="X155" i="11" s="1"/>
  <c r="Z154" i="11"/>
  <c r="Y154" i="11"/>
  <c r="W154" i="11"/>
  <c r="V154" i="11"/>
  <c r="U154" i="11"/>
  <c r="X154" i="11" s="1"/>
  <c r="Z153" i="11"/>
  <c r="Y153" i="11"/>
  <c r="W153" i="11"/>
  <c r="V153" i="11"/>
  <c r="X153" i="11" s="1"/>
  <c r="U153" i="11"/>
  <c r="Z152" i="11"/>
  <c r="Y152" i="11"/>
  <c r="X152" i="11"/>
  <c r="W152" i="11"/>
  <c r="V152" i="11"/>
  <c r="U152" i="11"/>
  <c r="Z151" i="11"/>
  <c r="W151" i="11"/>
  <c r="V151" i="11"/>
  <c r="Y151" i="11" s="1"/>
  <c r="U151" i="11"/>
  <c r="Z150" i="11"/>
  <c r="W150" i="11"/>
  <c r="V150" i="11"/>
  <c r="Y150" i="11" s="1"/>
  <c r="U150" i="11"/>
  <c r="X150" i="11" s="1"/>
  <c r="Z149" i="11"/>
  <c r="X149" i="11"/>
  <c r="W149" i="11"/>
  <c r="V149" i="11"/>
  <c r="Y149" i="11" s="1"/>
  <c r="U149" i="11"/>
  <c r="Z148" i="11"/>
  <c r="Y148" i="11"/>
  <c r="W148" i="11"/>
  <c r="V148" i="11"/>
  <c r="U148" i="11"/>
  <c r="Z147" i="11"/>
  <c r="W147" i="11"/>
  <c r="V147" i="11"/>
  <c r="Y147" i="11" s="1"/>
  <c r="U147" i="11"/>
  <c r="Z146" i="11"/>
  <c r="Y146" i="11"/>
  <c r="W146" i="11"/>
  <c r="V146" i="11"/>
  <c r="U146" i="11"/>
  <c r="X146" i="11" s="1"/>
  <c r="Z145" i="11"/>
  <c r="Y145" i="11"/>
  <c r="W145" i="11"/>
  <c r="V145" i="11"/>
  <c r="X145" i="11" s="1"/>
  <c r="U145" i="11"/>
  <c r="Z144" i="11"/>
  <c r="Y144" i="11"/>
  <c r="X144" i="11"/>
  <c r="W144" i="11"/>
  <c r="V144" i="11"/>
  <c r="U144" i="11"/>
  <c r="Z143" i="11"/>
  <c r="X143" i="11"/>
  <c r="W143" i="11"/>
  <c r="V143" i="11"/>
  <c r="Y143" i="11" s="1"/>
  <c r="U143" i="11"/>
  <c r="Z142" i="11"/>
  <c r="Y142" i="11"/>
  <c r="W142" i="11"/>
  <c r="V142" i="11"/>
  <c r="U142" i="11"/>
  <c r="X142" i="11" s="1"/>
  <c r="Z141" i="11"/>
  <c r="W141" i="11"/>
  <c r="V141" i="11"/>
  <c r="Y141" i="11" s="1"/>
  <c r="U141" i="11"/>
  <c r="X141" i="11" s="1"/>
  <c r="Z140" i="11"/>
  <c r="Y140" i="11"/>
  <c r="W140" i="11"/>
  <c r="V140" i="11"/>
  <c r="U140" i="11"/>
  <c r="Z139" i="11"/>
  <c r="X139" i="11"/>
  <c r="W139" i="11"/>
  <c r="V139" i="11"/>
  <c r="Y139" i="11" s="1"/>
  <c r="U139" i="11"/>
  <c r="Z138" i="11"/>
  <c r="Y138" i="11"/>
  <c r="W138" i="11"/>
  <c r="V138" i="11"/>
  <c r="U138" i="11"/>
  <c r="X138" i="11" s="1"/>
  <c r="Z137" i="11"/>
  <c r="W137" i="11"/>
  <c r="V137" i="11"/>
  <c r="Y137" i="11" s="1"/>
  <c r="U137" i="11"/>
  <c r="Z136" i="11"/>
  <c r="Y136" i="11"/>
  <c r="W136" i="11"/>
  <c r="V136" i="11"/>
  <c r="U136" i="11"/>
  <c r="X136" i="11" s="1"/>
  <c r="Z135" i="11"/>
  <c r="X135" i="11"/>
  <c r="W135" i="11"/>
  <c r="V135" i="11"/>
  <c r="Y135" i="11" s="1"/>
  <c r="U135" i="11"/>
  <c r="Z134" i="11"/>
  <c r="Y134" i="11"/>
  <c r="W134" i="11"/>
  <c r="V134" i="11"/>
  <c r="U134" i="11"/>
  <c r="X134" i="11" s="1"/>
  <c r="Z133" i="11"/>
  <c r="W133" i="11"/>
  <c r="V133" i="11"/>
  <c r="Y133" i="11" s="1"/>
  <c r="U133" i="11"/>
  <c r="Z132" i="11"/>
  <c r="W132" i="11"/>
  <c r="V132" i="11"/>
  <c r="Y132" i="11" s="1"/>
  <c r="U132" i="11"/>
  <c r="Z131" i="11"/>
  <c r="X131" i="11"/>
  <c r="W131" i="11"/>
  <c r="V131" i="11"/>
  <c r="Y131" i="11" s="1"/>
  <c r="U131" i="11"/>
  <c r="Z130" i="11"/>
  <c r="Y130" i="11"/>
  <c r="W130" i="11"/>
  <c r="V130" i="11"/>
  <c r="U130" i="11"/>
  <c r="X130" i="11" s="1"/>
  <c r="Z129" i="11"/>
  <c r="Y129" i="11"/>
  <c r="X129" i="11"/>
  <c r="W129" i="11"/>
  <c r="V129" i="11"/>
  <c r="U129" i="11"/>
  <c r="Z128" i="11"/>
  <c r="Y128" i="11"/>
  <c r="X128" i="11"/>
  <c r="W128" i="11"/>
  <c r="V128" i="11"/>
  <c r="U128" i="11"/>
  <c r="Z127" i="11"/>
  <c r="W127" i="11"/>
  <c r="V127" i="11"/>
  <c r="Y127" i="11" s="1"/>
  <c r="U127" i="11"/>
  <c r="Z126" i="11"/>
  <c r="Y126" i="11"/>
  <c r="W126" i="11"/>
  <c r="V126" i="11"/>
  <c r="U126" i="11"/>
  <c r="X126" i="11" s="1"/>
  <c r="Z125" i="11"/>
  <c r="X125" i="11"/>
  <c r="W125" i="11"/>
  <c r="V125" i="11"/>
  <c r="Y125" i="11" s="1"/>
  <c r="U125" i="11"/>
  <c r="W124" i="11"/>
  <c r="V124" i="11"/>
  <c r="Y124" i="11" s="1"/>
  <c r="U124" i="11"/>
  <c r="X124" i="11" s="1"/>
  <c r="Z123" i="11"/>
  <c r="Y123" i="11"/>
  <c r="W123" i="11"/>
  <c r="V123" i="11"/>
  <c r="U123" i="11"/>
  <c r="X123" i="11" s="1"/>
  <c r="Z122" i="11"/>
  <c r="X122" i="11"/>
  <c r="W122" i="11"/>
  <c r="V122" i="11"/>
  <c r="Y122" i="11" s="1"/>
  <c r="U122" i="11"/>
  <c r="Z121" i="11"/>
  <c r="Y121" i="11"/>
  <c r="W121" i="11"/>
  <c r="V121" i="11"/>
  <c r="U121" i="11"/>
  <c r="X121" i="11" s="1"/>
  <c r="Z120" i="11"/>
  <c r="Y120" i="11"/>
  <c r="X120" i="11"/>
  <c r="W120" i="11"/>
  <c r="V120" i="11"/>
  <c r="U120" i="11"/>
  <c r="Z119" i="11"/>
  <c r="W119" i="11"/>
  <c r="V119" i="11"/>
  <c r="Y119" i="11" s="1"/>
  <c r="U119" i="11"/>
  <c r="Z118" i="11"/>
  <c r="W118" i="11"/>
  <c r="V118" i="11"/>
  <c r="Y118" i="11" s="1"/>
  <c r="U118" i="11"/>
  <c r="X118" i="11" s="1"/>
  <c r="Z117" i="11"/>
  <c r="W117" i="11"/>
  <c r="V117" i="11"/>
  <c r="Y117" i="11" s="1"/>
  <c r="U117" i="11"/>
  <c r="X117" i="11" s="1"/>
  <c r="Z116" i="11"/>
  <c r="W116" i="11"/>
  <c r="V116" i="11"/>
  <c r="Y116" i="11" s="1"/>
  <c r="U116" i="11"/>
  <c r="X116" i="11" s="1"/>
  <c r="Z115" i="11"/>
  <c r="Y115" i="11"/>
  <c r="W115" i="11"/>
  <c r="V115" i="11"/>
  <c r="U115" i="11"/>
  <c r="X115" i="11" s="1"/>
  <c r="Z114" i="11"/>
  <c r="W114" i="11"/>
  <c r="V114" i="11"/>
  <c r="Y114" i="11" s="1"/>
  <c r="U114" i="11"/>
  <c r="Z113" i="11"/>
  <c r="Y113" i="11"/>
  <c r="W113" i="11"/>
  <c r="V113" i="11"/>
  <c r="U113" i="11"/>
  <c r="X113" i="11" s="1"/>
  <c r="Z112" i="11"/>
  <c r="Y112" i="11"/>
  <c r="W112" i="11"/>
  <c r="V112" i="11"/>
  <c r="X112" i="11" s="1"/>
  <c r="U112" i="11"/>
  <c r="Z111" i="11"/>
  <c r="X111" i="11"/>
  <c r="W111" i="11"/>
  <c r="V111" i="11"/>
  <c r="Y111" i="11" s="1"/>
  <c r="U111" i="11"/>
  <c r="Z110" i="11"/>
  <c r="W110" i="11"/>
  <c r="V110" i="11"/>
  <c r="Y110" i="11" s="1"/>
  <c r="U110" i="11"/>
  <c r="X110" i="11" s="1"/>
  <c r="Z109" i="11"/>
  <c r="W109" i="11"/>
  <c r="V109" i="11"/>
  <c r="Y109" i="11" s="1"/>
  <c r="U109" i="11"/>
  <c r="X109" i="11" s="1"/>
  <c r="Z108" i="11"/>
  <c r="W108" i="11"/>
  <c r="V108" i="11"/>
  <c r="Y108" i="11" s="1"/>
  <c r="U108" i="11"/>
  <c r="X108" i="11" s="1"/>
  <c r="Z107" i="11"/>
  <c r="Y107" i="11"/>
  <c r="W107" i="11"/>
  <c r="V107" i="11"/>
  <c r="U107" i="11"/>
  <c r="X107" i="11" s="1"/>
  <c r="Z106" i="11"/>
  <c r="W106" i="11"/>
  <c r="V106" i="11"/>
  <c r="Y106" i="11" s="1"/>
  <c r="U106" i="11"/>
  <c r="Z105" i="11"/>
  <c r="Y105" i="11"/>
  <c r="W105" i="11"/>
  <c r="V105" i="11"/>
  <c r="U105" i="11"/>
  <c r="X105" i="11" s="1"/>
  <c r="Z104" i="11"/>
  <c r="Y104" i="11"/>
  <c r="W104" i="11"/>
  <c r="V104" i="11"/>
  <c r="X104" i="11" s="1"/>
  <c r="U104" i="11"/>
  <c r="Z103" i="11"/>
  <c r="X103" i="11"/>
  <c r="W103" i="11"/>
  <c r="V103" i="11"/>
  <c r="Y103" i="11" s="1"/>
  <c r="U103" i="11"/>
  <c r="Z102" i="11"/>
  <c r="W102" i="11"/>
  <c r="V102" i="11"/>
  <c r="Y102" i="11" s="1"/>
  <c r="U102" i="11"/>
  <c r="X102" i="11" s="1"/>
  <c r="Z101" i="11"/>
  <c r="W101" i="11"/>
  <c r="V101" i="11"/>
  <c r="Y101" i="11" s="1"/>
  <c r="U101" i="11"/>
  <c r="X101" i="11" s="1"/>
  <c r="Z100" i="11"/>
  <c r="W100" i="11"/>
  <c r="V100" i="11"/>
  <c r="Y100" i="11" s="1"/>
  <c r="U100" i="11"/>
  <c r="X100" i="11" s="1"/>
  <c r="Z99" i="11"/>
  <c r="Y99" i="11"/>
  <c r="W99" i="11"/>
  <c r="V99" i="11"/>
  <c r="U99" i="11"/>
  <c r="X99" i="11" s="1"/>
  <c r="Z98" i="11"/>
  <c r="X98" i="11"/>
  <c r="W98" i="11"/>
  <c r="V98" i="11"/>
  <c r="Y98" i="11" s="1"/>
  <c r="U98" i="11"/>
  <c r="Z97" i="11"/>
  <c r="Y97" i="11"/>
  <c r="W97" i="11"/>
  <c r="V97" i="11"/>
  <c r="U97" i="11"/>
  <c r="X97" i="11" s="1"/>
  <c r="Z96" i="11"/>
  <c r="W96" i="11"/>
  <c r="V96" i="11"/>
  <c r="Y96" i="11" s="1"/>
  <c r="U96" i="11"/>
  <c r="Z95" i="11"/>
  <c r="W95" i="11"/>
  <c r="V95" i="11"/>
  <c r="Y95" i="11" s="1"/>
  <c r="U95" i="11"/>
  <c r="X95" i="11" s="1"/>
  <c r="Z94" i="11"/>
  <c r="W94" i="11"/>
  <c r="V94" i="11"/>
  <c r="Y94" i="11" s="1"/>
  <c r="U94" i="11"/>
  <c r="X94" i="11" s="1"/>
  <c r="Z93" i="11"/>
  <c r="Y93" i="11"/>
  <c r="W93" i="11"/>
  <c r="V93" i="11"/>
  <c r="U93" i="11"/>
  <c r="X93" i="11" s="1"/>
  <c r="Z92" i="11"/>
  <c r="W92" i="11"/>
  <c r="V92" i="11"/>
  <c r="Y92" i="11" s="1"/>
  <c r="U92" i="11"/>
  <c r="X92" i="11" s="1"/>
  <c r="Z91" i="11"/>
  <c r="Y91" i="11"/>
  <c r="W91" i="11"/>
  <c r="V91" i="11"/>
  <c r="U91" i="11"/>
  <c r="X91" i="11" s="1"/>
  <c r="Z90" i="11"/>
  <c r="X90" i="11"/>
  <c r="W90" i="11"/>
  <c r="V90" i="11"/>
  <c r="Y90" i="11" s="1"/>
  <c r="U90" i="11"/>
  <c r="Z89" i="11"/>
  <c r="Y89" i="11"/>
  <c r="W89" i="11"/>
  <c r="V89" i="11"/>
  <c r="U89" i="11"/>
  <c r="X89" i="11" s="1"/>
  <c r="Z88" i="11"/>
  <c r="Y88" i="11"/>
  <c r="X88" i="11"/>
  <c r="W88" i="11"/>
  <c r="V88" i="11"/>
  <c r="U88" i="11"/>
  <c r="Z87" i="11"/>
  <c r="W87" i="11"/>
  <c r="V87" i="11"/>
  <c r="Y87" i="11" s="1"/>
  <c r="U87" i="11"/>
  <c r="Z86" i="11"/>
  <c r="W86" i="11"/>
  <c r="V86" i="11"/>
  <c r="Y86" i="11" s="1"/>
  <c r="U86" i="11"/>
  <c r="X86" i="11" s="1"/>
  <c r="Z85" i="11"/>
  <c r="W85" i="11"/>
  <c r="V85" i="11"/>
  <c r="Y85" i="11" s="1"/>
  <c r="U85" i="11"/>
  <c r="X85" i="11" s="1"/>
  <c r="Z84" i="11"/>
  <c r="W84" i="11"/>
  <c r="V84" i="11"/>
  <c r="Y84" i="11" s="1"/>
  <c r="U84" i="11"/>
  <c r="X84" i="11" s="1"/>
  <c r="Z83" i="11"/>
  <c r="Y83" i="11"/>
  <c r="W83" i="11"/>
  <c r="V83" i="11"/>
  <c r="U83" i="11"/>
  <c r="X83" i="11" s="1"/>
  <c r="Z82" i="11"/>
  <c r="W82" i="11"/>
  <c r="V82" i="11"/>
  <c r="Y82" i="11" s="1"/>
  <c r="U82" i="11"/>
  <c r="Z81" i="11"/>
  <c r="Y81" i="11"/>
  <c r="W81" i="11"/>
  <c r="V81" i="11"/>
  <c r="U81" i="11"/>
  <c r="X81" i="11" s="1"/>
  <c r="Z80" i="11"/>
  <c r="Y80" i="11"/>
  <c r="W80" i="11"/>
  <c r="V80" i="11"/>
  <c r="X80" i="11" s="1"/>
  <c r="U80" i="11"/>
  <c r="Z79" i="11"/>
  <c r="X79" i="11"/>
  <c r="W79" i="11"/>
  <c r="V79" i="11"/>
  <c r="Y79" i="11" s="1"/>
  <c r="U79" i="11"/>
  <c r="Z78" i="11"/>
  <c r="W78" i="11"/>
  <c r="V78" i="11"/>
  <c r="Y78" i="11" s="1"/>
  <c r="U78" i="11"/>
  <c r="X78" i="11" s="1"/>
  <c r="Z77" i="11"/>
  <c r="W77" i="11"/>
  <c r="V77" i="11"/>
  <c r="Y77" i="11" s="1"/>
  <c r="U77" i="11"/>
  <c r="X77" i="11" s="1"/>
  <c r="Z76" i="11"/>
  <c r="W76" i="11"/>
  <c r="V76" i="11"/>
  <c r="Y76" i="11" s="1"/>
  <c r="U76" i="11"/>
  <c r="X76" i="11" s="1"/>
  <c r="Z75" i="11"/>
  <c r="Y75" i="11"/>
  <c r="W75" i="11"/>
  <c r="V75" i="11"/>
  <c r="U75" i="11"/>
  <c r="X75" i="11" s="1"/>
  <c r="Z74" i="11"/>
  <c r="W74" i="11"/>
  <c r="V74" i="11"/>
  <c r="Y74" i="11" s="1"/>
  <c r="U74" i="11"/>
  <c r="Z73" i="11"/>
  <c r="Y73" i="11"/>
  <c r="W73" i="11"/>
  <c r="V73" i="11"/>
  <c r="U73" i="11"/>
  <c r="X73" i="11" s="1"/>
  <c r="Z72" i="11"/>
  <c r="Y72" i="11"/>
  <c r="X72" i="11"/>
  <c r="W72" i="11"/>
  <c r="V72" i="11"/>
  <c r="U72" i="11"/>
  <c r="Z71" i="11"/>
  <c r="X71" i="11"/>
  <c r="W71" i="11"/>
  <c r="V71" i="11"/>
  <c r="Y71" i="11" s="1"/>
  <c r="U71" i="11"/>
  <c r="Z70" i="11"/>
  <c r="W70" i="11"/>
  <c r="V70" i="11"/>
  <c r="Y70" i="11" s="1"/>
  <c r="U70" i="11"/>
  <c r="X70" i="11" s="1"/>
  <c r="Z69" i="11"/>
  <c r="W69" i="11"/>
  <c r="V69" i="11"/>
  <c r="Y69" i="11" s="1"/>
  <c r="U69" i="11"/>
  <c r="X69" i="11" s="1"/>
  <c r="Z68" i="11"/>
  <c r="W68" i="11"/>
  <c r="V68" i="11"/>
  <c r="Y68" i="11" s="1"/>
  <c r="U68" i="11"/>
  <c r="X68" i="11" s="1"/>
  <c r="Z67" i="11"/>
  <c r="Y67" i="11"/>
  <c r="W67" i="11"/>
  <c r="V67" i="11"/>
  <c r="U67" i="11"/>
  <c r="X67" i="11" s="1"/>
  <c r="Z66" i="11"/>
  <c r="X66" i="11"/>
  <c r="W66" i="11"/>
  <c r="V66" i="11"/>
  <c r="Y66" i="11" s="1"/>
  <c r="U66" i="11"/>
  <c r="Z65" i="11"/>
  <c r="Y65" i="11"/>
  <c r="W65" i="11"/>
  <c r="V65" i="11"/>
  <c r="U65" i="11"/>
  <c r="X65" i="11" s="1"/>
  <c r="Z64" i="11"/>
  <c r="W64" i="11"/>
  <c r="V64" i="11"/>
  <c r="Y64" i="11" s="1"/>
  <c r="U64" i="11"/>
  <c r="Z63" i="11"/>
  <c r="W63" i="11"/>
  <c r="V63" i="11"/>
  <c r="Y63" i="11" s="1"/>
  <c r="U63" i="11"/>
  <c r="X63" i="11" s="1"/>
  <c r="Z62" i="11"/>
  <c r="W62" i="11"/>
  <c r="V62" i="11"/>
  <c r="Y62" i="11" s="1"/>
  <c r="U62" i="11"/>
  <c r="X62" i="11" s="1"/>
  <c r="Z61" i="11"/>
  <c r="Y61" i="11"/>
  <c r="W61" i="11"/>
  <c r="V61" i="11"/>
  <c r="U61" i="11"/>
  <c r="X61" i="11" s="1"/>
  <c r="Z60" i="11"/>
  <c r="W60" i="11"/>
  <c r="V60" i="11"/>
  <c r="Y60" i="11" s="1"/>
  <c r="U60" i="11"/>
  <c r="X60" i="11" s="1"/>
  <c r="Z59" i="11"/>
  <c r="Y59" i="11"/>
  <c r="W59" i="11"/>
  <c r="V59" i="11"/>
  <c r="U59" i="11"/>
  <c r="X59" i="11" s="1"/>
  <c r="Z58" i="11"/>
  <c r="X58" i="11"/>
  <c r="W58" i="11"/>
  <c r="V58" i="11"/>
  <c r="Y58" i="11" s="1"/>
  <c r="U58" i="11"/>
  <c r="Z57" i="11"/>
  <c r="Y57" i="11"/>
  <c r="W57" i="11"/>
  <c r="V57" i="11"/>
  <c r="U57" i="11"/>
  <c r="X57" i="11" s="1"/>
  <c r="Z56" i="11"/>
  <c r="Y56" i="11"/>
  <c r="X56" i="11"/>
  <c r="W56" i="11"/>
  <c r="V56" i="11"/>
  <c r="U56" i="11"/>
  <c r="Z55" i="11"/>
  <c r="W55" i="11"/>
  <c r="V55" i="11"/>
  <c r="Y55" i="11" s="1"/>
  <c r="U55" i="11"/>
  <c r="Z54" i="11"/>
  <c r="W54" i="11"/>
  <c r="V54" i="11"/>
  <c r="Y54" i="11" s="1"/>
  <c r="U54" i="11"/>
  <c r="X54" i="11" s="1"/>
  <c r="Z53" i="11"/>
  <c r="W53" i="11"/>
  <c r="V53" i="11"/>
  <c r="Y53" i="11" s="1"/>
  <c r="U53" i="11"/>
  <c r="X53" i="11" s="1"/>
  <c r="Z52" i="11"/>
  <c r="W52" i="11"/>
  <c r="V52" i="11"/>
  <c r="Y52" i="11" s="1"/>
  <c r="U52" i="11"/>
  <c r="X52" i="11" s="1"/>
  <c r="Z51" i="11"/>
  <c r="Y51" i="11"/>
  <c r="W51" i="11"/>
  <c r="V51" i="11"/>
  <c r="U51" i="11"/>
  <c r="X51" i="11" s="1"/>
  <c r="Z50" i="11"/>
  <c r="W50" i="11"/>
  <c r="V50" i="11"/>
  <c r="Y50" i="11" s="1"/>
  <c r="U50" i="11"/>
  <c r="Z49" i="11"/>
  <c r="Y49" i="11"/>
  <c r="W49" i="11"/>
  <c r="V49" i="11"/>
  <c r="U49" i="11"/>
  <c r="X49" i="11" s="1"/>
  <c r="Z48" i="11"/>
  <c r="Y48" i="11"/>
  <c r="W48" i="11"/>
  <c r="V48" i="11"/>
  <c r="X48" i="11" s="1"/>
  <c r="U48" i="11"/>
  <c r="Z47" i="11"/>
  <c r="X47" i="11"/>
  <c r="W47" i="11"/>
  <c r="V47" i="11"/>
  <c r="Y47" i="11" s="1"/>
  <c r="U47" i="11"/>
  <c r="Z46" i="11"/>
  <c r="W46" i="11"/>
  <c r="V46" i="11"/>
  <c r="Y46" i="11" s="1"/>
  <c r="U46" i="11"/>
  <c r="X46" i="11" s="1"/>
  <c r="Z45" i="11"/>
  <c r="Y45" i="11"/>
  <c r="W45" i="11"/>
  <c r="V45" i="11"/>
  <c r="U45" i="11"/>
  <c r="X45" i="11" s="1"/>
  <c r="Z44" i="11"/>
  <c r="W44" i="11"/>
  <c r="V44" i="11"/>
  <c r="Y44" i="11" s="1"/>
  <c r="U44" i="11"/>
  <c r="X44" i="11" s="1"/>
  <c r="Z43" i="11"/>
  <c r="Y43" i="11"/>
  <c r="W43" i="11"/>
  <c r="V43" i="11"/>
  <c r="U43" i="11"/>
  <c r="X43" i="11" s="1"/>
  <c r="Z42" i="11"/>
  <c r="W42" i="11"/>
  <c r="V42" i="11"/>
  <c r="Y42" i="11" s="1"/>
  <c r="U42" i="11"/>
  <c r="Z41" i="11"/>
  <c r="Y41" i="11"/>
  <c r="W41" i="11"/>
  <c r="V41" i="11"/>
  <c r="U41" i="11"/>
  <c r="X41" i="11" s="1"/>
  <c r="X40" i="11"/>
  <c r="W40" i="11"/>
  <c r="V40" i="11"/>
  <c r="Y40" i="11" s="1"/>
  <c r="U40" i="11"/>
  <c r="Z39" i="11"/>
  <c r="W39" i="11"/>
  <c r="V39" i="11"/>
  <c r="Y39" i="11" s="1"/>
  <c r="U39" i="11"/>
  <c r="X39" i="11" s="1"/>
  <c r="Z38" i="11"/>
  <c r="W38" i="11"/>
  <c r="V38" i="11"/>
  <c r="Y38" i="11" s="1"/>
  <c r="U38" i="11"/>
  <c r="X38" i="11" s="1"/>
  <c r="Z37" i="11"/>
  <c r="W37" i="11"/>
  <c r="V37" i="11"/>
  <c r="Y37" i="11" s="1"/>
  <c r="U37" i="11"/>
  <c r="X37" i="11" s="1"/>
  <c r="Z36" i="11"/>
  <c r="Y36" i="11"/>
  <c r="W36" i="11"/>
  <c r="V36" i="11"/>
  <c r="U36" i="11"/>
  <c r="X36" i="11" s="1"/>
  <c r="Z35" i="11"/>
  <c r="X35" i="11"/>
  <c r="W35" i="11"/>
  <c r="V35" i="11"/>
  <c r="Y35" i="11" s="1"/>
  <c r="U35" i="11"/>
  <c r="Z34" i="11"/>
  <c r="Y34" i="11"/>
  <c r="W34" i="11"/>
  <c r="V34" i="11"/>
  <c r="U34" i="11"/>
  <c r="X34" i="11" s="1"/>
  <c r="Z33" i="11"/>
  <c r="W33" i="11"/>
  <c r="V33" i="11"/>
  <c r="Y33" i="11" s="1"/>
  <c r="U33" i="11"/>
  <c r="Z32" i="11"/>
  <c r="W32" i="11"/>
  <c r="V32" i="11"/>
  <c r="Y32" i="11" s="1"/>
  <c r="U32" i="11"/>
  <c r="X32" i="11" s="1"/>
  <c r="Z31" i="11"/>
  <c r="W31" i="11"/>
  <c r="V31" i="11"/>
  <c r="Y31" i="11" s="1"/>
  <c r="U31" i="11"/>
  <c r="X31" i="11" s="1"/>
  <c r="Z30" i="11"/>
  <c r="Y30" i="11"/>
  <c r="W30" i="11"/>
  <c r="V30" i="11"/>
  <c r="U30" i="11"/>
  <c r="X30" i="11" s="1"/>
  <c r="Z29" i="11"/>
  <c r="W29" i="11"/>
  <c r="V29" i="11"/>
  <c r="Y29" i="11" s="1"/>
  <c r="U29" i="11"/>
  <c r="X29" i="11" s="1"/>
  <c r="Z28" i="11"/>
  <c r="Y28" i="11"/>
  <c r="W28" i="11"/>
  <c r="V28" i="11"/>
  <c r="U28" i="11"/>
  <c r="X28" i="11" s="1"/>
  <c r="Z27" i="11"/>
  <c r="X27" i="11"/>
  <c r="W27" i="11"/>
  <c r="V27" i="11"/>
  <c r="Y27" i="11" s="1"/>
  <c r="U27" i="11"/>
  <c r="Z26" i="11"/>
  <c r="Y26" i="11"/>
  <c r="W26" i="11"/>
  <c r="V26" i="11"/>
  <c r="U26" i="11"/>
  <c r="X26" i="11" s="1"/>
  <c r="Z25" i="11"/>
  <c r="Y25" i="11"/>
  <c r="X25" i="11"/>
  <c r="W25" i="11"/>
  <c r="V25" i="11"/>
  <c r="U25" i="11"/>
  <c r="Z24" i="11"/>
  <c r="W24" i="11"/>
  <c r="V24" i="11"/>
  <c r="Y24" i="11" s="1"/>
  <c r="U24" i="11"/>
  <c r="Z23" i="11"/>
  <c r="W23" i="11"/>
  <c r="V23" i="11"/>
  <c r="Y23" i="11" s="1"/>
  <c r="U23" i="11"/>
  <c r="X23" i="11" s="1"/>
  <c r="Z22" i="11"/>
  <c r="W22" i="11"/>
  <c r="V22" i="11"/>
  <c r="Y22" i="11" s="1"/>
  <c r="U22" i="11"/>
  <c r="X22" i="11" s="1"/>
  <c r="Z21" i="11"/>
  <c r="W21" i="11"/>
  <c r="V21" i="11"/>
  <c r="Y21" i="11" s="1"/>
  <c r="U21" i="11"/>
  <c r="X21" i="11" s="1"/>
  <c r="Z20" i="11"/>
  <c r="Y20" i="11"/>
  <c r="W20" i="11"/>
  <c r="V20" i="11"/>
  <c r="U20" i="11"/>
  <c r="X20" i="11" s="1"/>
  <c r="Z19" i="11"/>
  <c r="W19" i="11"/>
  <c r="V19" i="11"/>
  <c r="Y19" i="11" s="1"/>
  <c r="U19" i="11"/>
  <c r="Z18" i="11"/>
  <c r="Y18" i="11"/>
  <c r="W18" i="11"/>
  <c r="V18" i="11"/>
  <c r="U18" i="11"/>
  <c r="X18" i="11" s="1"/>
  <c r="Z17" i="11"/>
  <c r="Y17" i="11"/>
  <c r="W17" i="11"/>
  <c r="V17" i="11"/>
  <c r="U17" i="11"/>
  <c r="X17" i="11" s="1"/>
  <c r="Z16" i="11"/>
  <c r="X16" i="11"/>
  <c r="W16" i="11"/>
  <c r="V16" i="11"/>
  <c r="Y16" i="11" s="1"/>
  <c r="U16" i="11"/>
  <c r="Z15" i="11"/>
  <c r="W15" i="11"/>
  <c r="V15" i="11"/>
  <c r="Y15" i="11" s="1"/>
  <c r="U15" i="11"/>
  <c r="Z14" i="11"/>
  <c r="W14" i="11"/>
  <c r="V14" i="11"/>
  <c r="Y14" i="11" s="1"/>
  <c r="U14" i="11"/>
  <c r="Z13" i="11"/>
  <c r="Y13" i="11"/>
  <c r="W13" i="11"/>
  <c r="V13" i="11"/>
  <c r="U13" i="11"/>
  <c r="X13" i="11" s="1"/>
  <c r="Z12" i="11"/>
  <c r="Y12" i="11"/>
  <c r="X12" i="11"/>
  <c r="W12" i="11"/>
  <c r="V12" i="11"/>
  <c r="U12" i="11"/>
  <c r="Z11" i="11"/>
  <c r="Y11" i="11"/>
  <c r="W11" i="11"/>
  <c r="V11" i="11"/>
  <c r="X11" i="11" s="1"/>
  <c r="U11" i="11"/>
  <c r="Z10" i="11"/>
  <c r="X10" i="11"/>
  <c r="W10" i="11"/>
  <c r="V10" i="11"/>
  <c r="Y10" i="11" s="1"/>
  <c r="U10" i="11"/>
  <c r="Z9" i="11"/>
  <c r="W9" i="11"/>
  <c r="V9" i="11"/>
  <c r="Y9" i="11" s="1"/>
  <c r="U9" i="11"/>
  <c r="Z8" i="11"/>
  <c r="W8" i="11"/>
  <c r="V8" i="11"/>
  <c r="Y8" i="11" s="1"/>
  <c r="U8" i="11"/>
  <c r="X8" i="11" s="1"/>
  <c r="Z7" i="11"/>
  <c r="W7" i="11"/>
  <c r="V7" i="11"/>
  <c r="Y7" i="11" s="1"/>
  <c r="U7" i="11"/>
  <c r="X7" i="11" s="1"/>
  <c r="Z6" i="11"/>
  <c r="W6" i="11"/>
  <c r="V6" i="11"/>
  <c r="Y6" i="11" s="1"/>
  <c r="I2" i="8" s="1"/>
  <c r="U6" i="11"/>
  <c r="X6" i="11" s="1"/>
  <c r="Z5" i="11"/>
  <c r="X5" i="11"/>
  <c r="W5" i="11"/>
  <c r="V5" i="11"/>
  <c r="Y5" i="11" s="1"/>
  <c r="U5" i="11"/>
  <c r="Z4" i="11"/>
  <c r="Y4" i="11"/>
  <c r="W4" i="11"/>
  <c r="V4" i="11"/>
  <c r="U4" i="11"/>
  <c r="X4" i="11" s="1"/>
  <c r="Z3" i="11"/>
  <c r="W3" i="11"/>
  <c r="V3" i="11"/>
  <c r="Y3" i="11" s="1"/>
  <c r="U3" i="11"/>
  <c r="W2" i="11"/>
  <c r="V2" i="11"/>
  <c r="Y2" i="11" s="1"/>
  <c r="U2" i="11"/>
  <c r="X2" i="11" s="1"/>
  <c r="AH1" i="11"/>
  <c r="AG1" i="11"/>
  <c r="AF1" i="11"/>
  <c r="D24" i="10"/>
  <c r="B24" i="10"/>
  <c r="D23" i="10"/>
  <c r="B23" i="10"/>
  <c r="D22" i="10"/>
  <c r="B22" i="10"/>
  <c r="D21" i="10"/>
  <c r="B21" i="10"/>
  <c r="D20" i="10"/>
  <c r="B20" i="10"/>
  <c r="D19" i="10"/>
  <c r="B19" i="10"/>
  <c r="B2" i="9"/>
  <c r="A2" i="9"/>
  <c r="K42" i="8"/>
  <c r="K41" i="8"/>
  <c r="K40" i="8"/>
  <c r="C40" i="8"/>
  <c r="K39" i="8"/>
  <c r="C39" i="8"/>
  <c r="K38" i="8"/>
  <c r="K37" i="8"/>
  <c r="C37" i="8"/>
  <c r="K36" i="8"/>
  <c r="K35" i="8"/>
  <c r="C35" i="8"/>
  <c r="K34" i="8"/>
  <c r="K33" i="8"/>
  <c r="K32" i="8"/>
  <c r="C32" i="8"/>
  <c r="K31" i="8"/>
  <c r="C31" i="8"/>
  <c r="K30" i="8"/>
  <c r="K29" i="8"/>
  <c r="C29" i="8"/>
  <c r="K28" i="8"/>
  <c r="K27" i="8"/>
  <c r="C27" i="8"/>
  <c r="K26" i="8"/>
  <c r="K25" i="8"/>
  <c r="K24" i="8"/>
  <c r="K23" i="8"/>
  <c r="K22" i="8"/>
  <c r="C22" i="8"/>
  <c r="K21" i="8"/>
  <c r="K20" i="8"/>
  <c r="C20" i="8"/>
  <c r="K19" i="8"/>
  <c r="C19" i="8"/>
  <c r="K18" i="8"/>
  <c r="C18" i="8"/>
  <c r="K17" i="8"/>
  <c r="K16" i="8"/>
  <c r="K15" i="8"/>
  <c r="K14" i="8"/>
  <c r="C14" i="8"/>
  <c r="K13" i="8"/>
  <c r="C13" i="8"/>
  <c r="K12" i="8"/>
  <c r="C12" i="8"/>
  <c r="K11" i="8"/>
  <c r="C11" i="8"/>
  <c r="K10" i="8"/>
  <c r="C10" i="8"/>
  <c r="K9" i="8"/>
  <c r="K8" i="8"/>
  <c r="K7" i="8"/>
  <c r="G6" i="8"/>
  <c r="M5" i="8"/>
  <c r="M4" i="8"/>
  <c r="H4" i="8"/>
  <c r="C4" i="8"/>
  <c r="B4" i="8"/>
  <c r="M3" i="8"/>
  <c r="D13" i="8" s="1"/>
  <c r="E13" i="8" s="1"/>
  <c r="H3" i="8"/>
  <c r="C3" i="8"/>
  <c r="B3" i="8"/>
  <c r="M2" i="8"/>
  <c r="C36" i="8" s="1"/>
  <c r="H2" i="8"/>
  <c r="C2" i="8"/>
  <c r="B2" i="8"/>
  <c r="A2" i="8"/>
  <c r="M1" i="8"/>
  <c r="C24" i="8" s="1"/>
  <c r="K65" i="7"/>
  <c r="K64" i="7"/>
  <c r="K63" i="7"/>
  <c r="K62" i="7"/>
  <c r="K61" i="7"/>
  <c r="K60" i="7"/>
  <c r="K59" i="7"/>
  <c r="K58" i="7"/>
  <c r="K57" i="7"/>
  <c r="K56" i="7"/>
  <c r="K55" i="7"/>
  <c r="K54" i="7"/>
  <c r="K53" i="7"/>
  <c r="K52" i="7"/>
  <c r="K51" i="7"/>
  <c r="K50" i="7"/>
  <c r="K49" i="7"/>
  <c r="K48" i="7"/>
  <c r="K47" i="7"/>
  <c r="K46" i="7"/>
  <c r="K45" i="7"/>
  <c r="K44" i="7"/>
  <c r="K43" i="7"/>
  <c r="K42" i="7"/>
  <c r="K41" i="7"/>
  <c r="K40" i="7"/>
  <c r="K39" i="7"/>
  <c r="K38" i="7"/>
  <c r="K37" i="7"/>
  <c r="K36" i="7"/>
  <c r="K35" i="7"/>
  <c r="K34" i="7"/>
  <c r="K33" i="7"/>
  <c r="K32" i="7"/>
  <c r="K31" i="7"/>
  <c r="K30" i="7"/>
  <c r="K29" i="7"/>
  <c r="K28" i="7"/>
  <c r="K27" i="7"/>
  <c r="K26" i="7"/>
  <c r="K25" i="7"/>
  <c r="K24" i="7"/>
  <c r="K23" i="7"/>
  <c r="K22" i="7"/>
  <c r="K21" i="7"/>
  <c r="K20" i="7"/>
  <c r="K19" i="7"/>
  <c r="K18" i="7"/>
  <c r="K17" i="7"/>
  <c r="K16" i="7"/>
  <c r="K15" i="7"/>
  <c r="K14" i="7"/>
  <c r="K13" i="7"/>
  <c r="K12" i="7"/>
  <c r="K11" i="7"/>
  <c r="K10" i="7"/>
  <c r="K9" i="7"/>
  <c r="K8" i="7"/>
  <c r="K7" i="7"/>
  <c r="M5" i="7"/>
  <c r="M4" i="7"/>
  <c r="H4" i="7"/>
  <c r="I6" i="7" s="1"/>
  <c r="C4" i="7"/>
  <c r="B4" i="7"/>
  <c r="M3" i="7"/>
  <c r="I3" i="7"/>
  <c r="H3" i="7"/>
  <c r="H6" i="7" s="1"/>
  <c r="C3" i="7"/>
  <c r="B3" i="7"/>
  <c r="M2" i="7"/>
  <c r="H2" i="7"/>
  <c r="C2" i="7"/>
  <c r="B2" i="7"/>
  <c r="A2" i="7"/>
  <c r="M1" i="7"/>
  <c r="C58" i="7" s="1"/>
  <c r="K126" i="6"/>
  <c r="K125" i="6"/>
  <c r="K124" i="6"/>
  <c r="K123" i="6"/>
  <c r="K122" i="6"/>
  <c r="K121" i="6"/>
  <c r="K120" i="6"/>
  <c r="K119" i="6"/>
  <c r="K118" i="6"/>
  <c r="K117" i="6"/>
  <c r="K116" i="6"/>
  <c r="K115" i="6"/>
  <c r="K114" i="6"/>
  <c r="K113" i="6"/>
  <c r="K112" i="6"/>
  <c r="K111" i="6"/>
  <c r="K110" i="6"/>
  <c r="K109" i="6"/>
  <c r="K108" i="6"/>
  <c r="K107" i="6"/>
  <c r="K106" i="6"/>
  <c r="K105" i="6"/>
  <c r="K104" i="6"/>
  <c r="K103" i="6"/>
  <c r="K102" i="6"/>
  <c r="K101" i="6"/>
  <c r="K100" i="6"/>
  <c r="K99" i="6"/>
  <c r="K98" i="6"/>
  <c r="K97" i="6"/>
  <c r="K96" i="6"/>
  <c r="K95" i="6"/>
  <c r="K94" i="6"/>
  <c r="K93" i="6"/>
  <c r="K92" i="6"/>
  <c r="K91" i="6"/>
  <c r="K90" i="6"/>
  <c r="K89" i="6"/>
  <c r="K88" i="6"/>
  <c r="K87" i="6"/>
  <c r="K86" i="6"/>
  <c r="K85" i="6"/>
  <c r="K84" i="6"/>
  <c r="K83" i="6"/>
  <c r="K82" i="6"/>
  <c r="K81" i="6"/>
  <c r="K80" i="6"/>
  <c r="K79" i="6"/>
  <c r="K78" i="6"/>
  <c r="K77" i="6"/>
  <c r="K76" i="6"/>
  <c r="K75" i="6"/>
  <c r="K74" i="6"/>
  <c r="K73" i="6"/>
  <c r="K72" i="6"/>
  <c r="K71" i="6"/>
  <c r="K70" i="6"/>
  <c r="K69" i="6"/>
  <c r="K68" i="6"/>
  <c r="K67" i="6"/>
  <c r="K66" i="6"/>
  <c r="K65" i="6"/>
  <c r="K64" i="6"/>
  <c r="K63" i="6"/>
  <c r="K62" i="6"/>
  <c r="K61" i="6"/>
  <c r="K60" i="6"/>
  <c r="K59" i="6"/>
  <c r="K58" i="6"/>
  <c r="K57" i="6"/>
  <c r="K56" i="6"/>
  <c r="K55" i="6"/>
  <c r="K54" i="6"/>
  <c r="K53" i="6"/>
  <c r="K52" i="6"/>
  <c r="K51" i="6"/>
  <c r="K50" i="6"/>
  <c r="K49" i="6"/>
  <c r="K48" i="6"/>
  <c r="K47" i="6"/>
  <c r="K46" i="6"/>
  <c r="K45" i="6"/>
  <c r="K44" i="6"/>
  <c r="K43" i="6"/>
  <c r="K42" i="6"/>
  <c r="K41" i="6"/>
  <c r="K40" i="6"/>
  <c r="K39" i="6"/>
  <c r="K38" i="6"/>
  <c r="K37" i="6"/>
  <c r="K36" i="6"/>
  <c r="K35" i="6"/>
  <c r="K34" i="6"/>
  <c r="K33" i="6"/>
  <c r="K32" i="6"/>
  <c r="K31" i="6"/>
  <c r="K30" i="6"/>
  <c r="K29" i="6"/>
  <c r="K28" i="6"/>
  <c r="K27" i="6"/>
  <c r="K26" i="6"/>
  <c r="K25" i="6"/>
  <c r="K24" i="6"/>
  <c r="K23" i="6"/>
  <c r="K22" i="6"/>
  <c r="K21" i="6"/>
  <c r="K20" i="6"/>
  <c r="K19" i="6"/>
  <c r="K18" i="6"/>
  <c r="K17" i="6"/>
  <c r="K16" i="6"/>
  <c r="K15" i="6"/>
  <c r="K14" i="6"/>
  <c r="K13" i="6"/>
  <c r="K12" i="6"/>
  <c r="K11" i="6"/>
  <c r="K10" i="6"/>
  <c r="K9" i="6"/>
  <c r="K8" i="6"/>
  <c r="K7" i="6"/>
  <c r="H6" i="6"/>
  <c r="D6" i="6"/>
  <c r="M5" i="6"/>
  <c r="G4" i="6" s="1"/>
  <c r="C5" i="6"/>
  <c r="M4" i="6"/>
  <c r="I4" i="6"/>
  <c r="H4" i="6"/>
  <c r="I6" i="6" s="1"/>
  <c r="C4" i="6"/>
  <c r="B4" i="6"/>
  <c r="M3" i="6"/>
  <c r="I3" i="6"/>
  <c r="H3" i="6"/>
  <c r="C3" i="6"/>
  <c r="B3" i="6"/>
  <c r="M2" i="6"/>
  <c r="H2" i="6"/>
  <c r="C2" i="6"/>
  <c r="B2" i="6"/>
  <c r="A2" i="6"/>
  <c r="M1" i="6"/>
  <c r="H14" i="5"/>
  <c r="G14" i="5"/>
  <c r="F14" i="5"/>
  <c r="AL6" i="5"/>
  <c r="AL5" i="5"/>
  <c r="AL4" i="5"/>
  <c r="AL3" i="5"/>
  <c r="AL2" i="5"/>
  <c r="AM916" i="3"/>
  <c r="AL916" i="3"/>
  <c r="AM915" i="3"/>
  <c r="AL915" i="3"/>
  <c r="AM914" i="3"/>
  <c r="AL914" i="3"/>
  <c r="AM913" i="3"/>
  <c r="AL913" i="3"/>
  <c r="AM912" i="3"/>
  <c r="AL912" i="3"/>
  <c r="AM911" i="3"/>
  <c r="AL911" i="3"/>
  <c r="AM910" i="3"/>
  <c r="AL910" i="3"/>
  <c r="AM909" i="3"/>
  <c r="AL909" i="3"/>
  <c r="AM908" i="3"/>
  <c r="AL908" i="3"/>
  <c r="AM907" i="3"/>
  <c r="AL907" i="3"/>
  <c r="AM906" i="3"/>
  <c r="AL906" i="3"/>
  <c r="AM905" i="3"/>
  <c r="AL905" i="3"/>
  <c r="AM904" i="3"/>
  <c r="AL904" i="3"/>
  <c r="AM903" i="3"/>
  <c r="AL903" i="3"/>
  <c r="AM902" i="3"/>
  <c r="AL902" i="3"/>
  <c r="AM901" i="3"/>
  <c r="AL901" i="3"/>
  <c r="AM900" i="3"/>
  <c r="AL900" i="3"/>
  <c r="AM899" i="3"/>
  <c r="AL899" i="3"/>
  <c r="AM898" i="3"/>
  <c r="AL898" i="3"/>
  <c r="AM897" i="3"/>
  <c r="AL897" i="3"/>
  <c r="AM896" i="3"/>
  <c r="AL896" i="3"/>
  <c r="AM895" i="3"/>
  <c r="AL895" i="3"/>
  <c r="AM894" i="3"/>
  <c r="AL894" i="3"/>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J3" i="2"/>
  <c r="I3" i="2"/>
  <c r="C6" i="6" s="1"/>
  <c r="Z237" i="1"/>
  <c r="W237" i="1"/>
  <c r="F237" i="1"/>
  <c r="E237" i="1"/>
  <c r="D237" i="1"/>
  <c r="C237" i="1"/>
  <c r="B237" i="1"/>
  <c r="Z236" i="1"/>
  <c r="W236" i="1"/>
  <c r="F236" i="1"/>
  <c r="D236" i="1"/>
  <c r="E236" i="1" s="1"/>
  <c r="C236" i="1"/>
  <c r="B236" i="1"/>
  <c r="Z235" i="1"/>
  <c r="W235" i="1"/>
  <c r="F235" i="1"/>
  <c r="E235" i="1"/>
  <c r="D235" i="1"/>
  <c r="C235" i="1"/>
  <c r="B235" i="1"/>
  <c r="Z234" i="1"/>
  <c r="W234" i="1"/>
  <c r="F234" i="1"/>
  <c r="D234" i="1"/>
  <c r="E234" i="1" s="1"/>
  <c r="C234" i="1"/>
  <c r="B234" i="1"/>
  <c r="Z233" i="1"/>
  <c r="W233" i="1"/>
  <c r="F233" i="1"/>
  <c r="E233" i="1"/>
  <c r="D233" i="1"/>
  <c r="C233" i="1"/>
  <c r="B233" i="1"/>
  <c r="Z232" i="1"/>
  <c r="W232" i="1"/>
  <c r="F232" i="1"/>
  <c r="D232" i="1"/>
  <c r="E232" i="1" s="1"/>
  <c r="C232" i="1"/>
  <c r="B232" i="1"/>
  <c r="Z231" i="1"/>
  <c r="W231" i="1"/>
  <c r="F231" i="1"/>
  <c r="E231" i="1"/>
  <c r="D231" i="1"/>
  <c r="C231" i="1"/>
  <c r="B231" i="1"/>
  <c r="Z230" i="1"/>
  <c r="W230" i="1"/>
  <c r="F230" i="1"/>
  <c r="D230" i="1"/>
  <c r="E230" i="1" s="1"/>
  <c r="C230" i="1"/>
  <c r="B230" i="1"/>
  <c r="Z229" i="1"/>
  <c r="W229" i="1"/>
  <c r="F229" i="1"/>
  <c r="E229" i="1"/>
  <c r="D229" i="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E225" i="1"/>
  <c r="D225" i="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E221" i="1"/>
  <c r="D221" i="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E217" i="1"/>
  <c r="D217" i="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E213" i="1"/>
  <c r="D213" i="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E201" i="1"/>
  <c r="D201" i="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E194" i="1"/>
  <c r="D194" i="1"/>
  <c r="C194" i="1"/>
  <c r="B194" i="1"/>
  <c r="Z193" i="1"/>
  <c r="W193" i="1"/>
  <c r="F193" i="1"/>
  <c r="E193" i="1"/>
  <c r="D193" i="1"/>
  <c r="C193" i="1"/>
  <c r="B193" i="1"/>
  <c r="Z192" i="1"/>
  <c r="W192" i="1"/>
  <c r="F192" i="1"/>
  <c r="D192" i="1"/>
  <c r="E192" i="1" s="1"/>
  <c r="C192" i="1"/>
  <c r="B192" i="1"/>
  <c r="Z191" i="1"/>
  <c r="W191" i="1"/>
  <c r="F191" i="1"/>
  <c r="E191" i="1"/>
  <c r="D191" i="1"/>
  <c r="C191" i="1"/>
  <c r="B191" i="1"/>
  <c r="Z190" i="1"/>
  <c r="W190" i="1"/>
  <c r="F190" i="1"/>
  <c r="E190" i="1"/>
  <c r="D190" i="1"/>
  <c r="C190" i="1"/>
  <c r="B190" i="1"/>
  <c r="Z189" i="1"/>
  <c r="W189" i="1"/>
  <c r="F189" i="1"/>
  <c r="E189" i="1"/>
  <c r="D189" i="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E185" i="1"/>
  <c r="D185" i="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E173" i="1"/>
  <c r="D173" i="1"/>
  <c r="C173" i="1"/>
  <c r="B173" i="1"/>
  <c r="Z172" i="1"/>
  <c r="W172" i="1"/>
  <c r="F172" i="1"/>
  <c r="E172" i="1"/>
  <c r="D172" i="1"/>
  <c r="C172" i="1"/>
  <c r="B172" i="1"/>
  <c r="Z171" i="1"/>
  <c r="W171" i="1"/>
  <c r="F171" i="1"/>
  <c r="D171" i="1"/>
  <c r="E171" i="1" s="1"/>
  <c r="C171" i="1"/>
  <c r="B171" i="1"/>
  <c r="Z170" i="1"/>
  <c r="W170" i="1"/>
  <c r="F170" i="1"/>
  <c r="E170" i="1"/>
  <c r="D170" i="1"/>
  <c r="C170" i="1"/>
  <c r="B170" i="1"/>
  <c r="Z169" i="1"/>
  <c r="W169" i="1"/>
  <c r="F169" i="1"/>
  <c r="E169" i="1"/>
  <c r="D169" i="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E165" i="1"/>
  <c r="D165" i="1"/>
  <c r="C165" i="1"/>
  <c r="B165" i="1"/>
  <c r="Z164" i="1"/>
  <c r="W164" i="1"/>
  <c r="F164" i="1"/>
  <c r="E164" i="1"/>
  <c r="D164" i="1"/>
  <c r="C164" i="1"/>
  <c r="B164" i="1"/>
  <c r="Z163" i="1"/>
  <c r="W163" i="1"/>
  <c r="F163" i="1"/>
  <c r="D163" i="1"/>
  <c r="E163" i="1" s="1"/>
  <c r="C163" i="1"/>
  <c r="B163" i="1"/>
  <c r="Z162" i="1"/>
  <c r="W162" i="1"/>
  <c r="F162" i="1"/>
  <c r="E162" i="1"/>
  <c r="D162" i="1"/>
  <c r="C162" i="1"/>
  <c r="B162" i="1"/>
  <c r="Z161" i="1"/>
  <c r="W161" i="1"/>
  <c r="F161" i="1"/>
  <c r="E161" i="1"/>
  <c r="D161" i="1"/>
  <c r="C161" i="1"/>
  <c r="B161" i="1"/>
  <c r="Z160" i="1"/>
  <c r="W160" i="1"/>
  <c r="F160" i="1"/>
  <c r="D160" i="1"/>
  <c r="E160" i="1" s="1"/>
  <c r="C160" i="1"/>
  <c r="B160" i="1"/>
  <c r="Z159" i="1"/>
  <c r="W159" i="1"/>
  <c r="F159" i="1"/>
  <c r="D159" i="1"/>
  <c r="E159" i="1" s="1"/>
  <c r="C159" i="1"/>
  <c r="B159" i="1"/>
  <c r="Z158" i="1"/>
  <c r="W158" i="1"/>
  <c r="F158" i="1"/>
  <c r="E158" i="1"/>
  <c r="D158" i="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E154" i="1"/>
  <c r="D154" i="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E146" i="1"/>
  <c r="D146" i="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E130" i="1"/>
  <c r="D130" i="1"/>
  <c r="C130" i="1"/>
  <c r="B130" i="1"/>
  <c r="Z129" i="1"/>
  <c r="W129" i="1"/>
  <c r="F129" i="1"/>
  <c r="E129" i="1"/>
  <c r="D129" i="1"/>
  <c r="C129" i="1"/>
  <c r="B129" i="1"/>
  <c r="Z128" i="1"/>
  <c r="W128" i="1"/>
  <c r="F128" i="1"/>
  <c r="D128" i="1"/>
  <c r="E128" i="1" s="1"/>
  <c r="C128" i="1"/>
  <c r="B128" i="1"/>
  <c r="Z127" i="1"/>
  <c r="W127" i="1"/>
  <c r="F127" i="1"/>
  <c r="E127" i="1"/>
  <c r="D127" i="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E123" i="1"/>
  <c r="D123" i="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E119" i="1"/>
  <c r="D119" i="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E115" i="1"/>
  <c r="D115" i="1"/>
  <c r="C115" i="1"/>
  <c r="B115" i="1"/>
  <c r="Z114" i="1"/>
  <c r="W114" i="1"/>
  <c r="F114" i="1"/>
  <c r="D114" i="1"/>
  <c r="E114" i="1" s="1"/>
  <c r="C114" i="1"/>
  <c r="B114" i="1"/>
  <c r="Z113" i="1"/>
  <c r="W113" i="1"/>
  <c r="F113" i="1"/>
  <c r="E113" i="1"/>
  <c r="D113" i="1"/>
  <c r="C113" i="1"/>
  <c r="B113" i="1"/>
  <c r="Z112" i="1"/>
  <c r="W112" i="1"/>
  <c r="F112" i="1"/>
  <c r="D112" i="1"/>
  <c r="E112" i="1" s="1"/>
  <c r="C112" i="1"/>
  <c r="B112" i="1"/>
  <c r="Z111" i="1"/>
  <c r="W111" i="1"/>
  <c r="F111" i="1"/>
  <c r="E111" i="1"/>
  <c r="D111" i="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E105" i="1"/>
  <c r="D105" i="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E95" i="1"/>
  <c r="D95" i="1"/>
  <c r="C95" i="1"/>
  <c r="B95" i="1"/>
  <c r="Z94" i="1"/>
  <c r="W94" i="1"/>
  <c r="F94" i="1"/>
  <c r="E94" i="1"/>
  <c r="D94" i="1"/>
  <c r="C94" i="1"/>
  <c r="B94" i="1"/>
  <c r="Z93" i="1"/>
  <c r="W93" i="1"/>
  <c r="F93" i="1"/>
  <c r="E93" i="1"/>
  <c r="D93" i="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E65" i="1"/>
  <c r="D65" i="1"/>
  <c r="C65" i="1"/>
  <c r="B65" i="1"/>
  <c r="Z64" i="1"/>
  <c r="W64" i="1"/>
  <c r="R64" i="1" a="1"/>
  <c r="R64" i="1" s="1"/>
  <c r="F64" i="1"/>
  <c r="D64" i="1"/>
  <c r="E64" i="1" s="1"/>
  <c r="C64" i="1"/>
  <c r="B64" i="1"/>
  <c r="Z63" i="1"/>
  <c r="W63" i="1"/>
  <c r="F63" i="1"/>
  <c r="E63" i="1"/>
  <c r="D63" i="1"/>
  <c r="C63" i="1"/>
  <c r="B63" i="1"/>
  <c r="Z62" i="1"/>
  <c r="W62" i="1"/>
  <c r="F62" i="1"/>
  <c r="D62" i="1"/>
  <c r="E62" i="1" s="1"/>
  <c r="C62" i="1"/>
  <c r="B62" i="1"/>
  <c r="Z61" i="1"/>
  <c r="W61" i="1"/>
  <c r="F61" i="1"/>
  <c r="E61" i="1"/>
  <c r="D61" i="1"/>
  <c r="C61" i="1"/>
  <c r="B61" i="1"/>
  <c r="Z60" i="1"/>
  <c r="W60" i="1"/>
  <c r="Q60" i="1" a="1"/>
  <c r="Q60" i="1" s="1"/>
  <c r="F60" i="1"/>
  <c r="D60" i="1"/>
  <c r="E60" i="1" s="1"/>
  <c r="C60" i="1"/>
  <c r="B60" i="1"/>
  <c r="Z59" i="1"/>
  <c r="W59" i="1"/>
  <c r="R59" i="1" a="1"/>
  <c r="R59" i="1" s="1"/>
  <c r="Q59" i="1" a="1"/>
  <c r="Q59" i="1" s="1"/>
  <c r="F59" i="1"/>
  <c r="D59" i="1"/>
  <c r="E59" i="1" s="1"/>
  <c r="C59" i="1"/>
  <c r="B59" i="1"/>
  <c r="Z58" i="1"/>
  <c r="W58" i="1"/>
  <c r="Q58" i="1" a="1"/>
  <c r="Q58" i="1" s="1"/>
  <c r="F58" i="1"/>
  <c r="D58" i="1"/>
  <c r="E58" i="1" s="1"/>
  <c r="C58" i="1"/>
  <c r="B58" i="1"/>
  <c r="Z57" i="1"/>
  <c r="W57" i="1"/>
  <c r="F57" i="1"/>
  <c r="E57" i="1"/>
  <c r="D57" i="1"/>
  <c r="C57" i="1"/>
  <c r="B57" i="1"/>
  <c r="Z56" i="1"/>
  <c r="W56" i="1"/>
  <c r="R56" i="1" a="1"/>
  <c r="R56" i="1" s="1"/>
  <c r="F56" i="1"/>
  <c r="E56" i="1"/>
  <c r="D56" i="1"/>
  <c r="C56" i="1"/>
  <c r="B56" i="1"/>
  <c r="Z55" i="1"/>
  <c r="W55" i="1"/>
  <c r="R55" i="1" a="1"/>
  <c r="R55" i="1" s="1"/>
  <c r="F55" i="1"/>
  <c r="D55" i="1"/>
  <c r="E55" i="1" s="1"/>
  <c r="C55" i="1"/>
  <c r="B55" i="1"/>
  <c r="Z54" i="1"/>
  <c r="W54" i="1"/>
  <c r="Q54" i="1" a="1"/>
  <c r="Q54" i="1" s="1"/>
  <c r="F54" i="1"/>
  <c r="E54" i="1"/>
  <c r="D54" i="1"/>
  <c r="C54" i="1"/>
  <c r="B54" i="1"/>
  <c r="Z53" i="1"/>
  <c r="W53" i="1"/>
  <c r="R53" i="1" a="1"/>
  <c r="R53" i="1" s="1"/>
  <c r="F53" i="1"/>
  <c r="D53" i="1"/>
  <c r="E53" i="1" s="1"/>
  <c r="C53" i="1"/>
  <c r="B53" i="1"/>
  <c r="Z52" i="1"/>
  <c r="W52" i="1"/>
  <c r="Q52" i="1" a="1"/>
  <c r="Q52" i="1" s="1"/>
  <c r="F52" i="1"/>
  <c r="E52" i="1"/>
  <c r="D52" i="1"/>
  <c r="C52" i="1"/>
  <c r="B52" i="1"/>
  <c r="Z51" i="1"/>
  <c r="W51" i="1"/>
  <c r="R51" i="1" a="1"/>
  <c r="R51" i="1" s="1"/>
  <c r="F51" i="1"/>
  <c r="D51" i="1"/>
  <c r="E51" i="1" s="1"/>
  <c r="C51" i="1"/>
  <c r="B51" i="1"/>
  <c r="Z50" i="1"/>
  <c r="W50" i="1"/>
  <c r="Q50" i="1" a="1"/>
  <c r="Q50" i="1" s="1"/>
  <c r="F50" i="1"/>
  <c r="E50" i="1"/>
  <c r="D50" i="1"/>
  <c r="C50" i="1"/>
  <c r="B50" i="1"/>
  <c r="Z49" i="1"/>
  <c r="W49" i="1"/>
  <c r="R49" i="1" a="1"/>
  <c r="R49" i="1" s="1"/>
  <c r="F49" i="1"/>
  <c r="D49" i="1"/>
  <c r="E49" i="1" s="1"/>
  <c r="C49" i="1"/>
  <c r="B49" i="1"/>
  <c r="Z48" i="1"/>
  <c r="W48" i="1"/>
  <c r="Q48" i="1" a="1"/>
  <c r="Q48" i="1" s="1"/>
  <c r="F48" i="1"/>
  <c r="D48" i="1"/>
  <c r="E48" i="1" s="1"/>
  <c r="C48" i="1"/>
  <c r="B48" i="1"/>
  <c r="Z47" i="1"/>
  <c r="W47" i="1"/>
  <c r="R47" i="1" a="1"/>
  <c r="R47" i="1" s="1"/>
  <c r="F47" i="1"/>
  <c r="D47" i="1"/>
  <c r="E47" i="1" s="1"/>
  <c r="C47" i="1"/>
  <c r="B47" i="1"/>
  <c r="Z46" i="1"/>
  <c r="W46" i="1"/>
  <c r="Q46" i="1" a="1"/>
  <c r="Q46" i="1" s="1"/>
  <c r="F46" i="1"/>
  <c r="E46" i="1"/>
  <c r="D46" i="1"/>
  <c r="C46" i="1"/>
  <c r="B46" i="1"/>
  <c r="Z45" i="1"/>
  <c r="W45" i="1"/>
  <c r="R45" i="1" a="1"/>
  <c r="R45" i="1" s="1"/>
  <c r="Q45" i="1" a="1"/>
  <c r="Q45" i="1" s="1"/>
  <c r="F45" i="1"/>
  <c r="D45" i="1"/>
  <c r="E45" i="1" s="1"/>
  <c r="C45" i="1"/>
  <c r="B45" i="1"/>
  <c r="Z44" i="1"/>
  <c r="W44" i="1"/>
  <c r="R44" i="1" a="1"/>
  <c r="R44" i="1" s="1"/>
  <c r="Q44" i="1" a="1"/>
  <c r="Q44" i="1" s="1"/>
  <c r="F44" i="1"/>
  <c r="D44" i="1"/>
  <c r="E44" i="1" s="1"/>
  <c r="C44" i="1"/>
  <c r="B44" i="1"/>
  <c r="Z43" i="1"/>
  <c r="W43" i="1"/>
  <c r="R43" i="1" a="1"/>
  <c r="R43" i="1" s="1"/>
  <c r="Q43" i="1" a="1"/>
  <c r="Q43" i="1" s="1"/>
  <c r="F43" i="1"/>
  <c r="D43" i="1"/>
  <c r="E43" i="1" s="1"/>
  <c r="C43" i="1"/>
  <c r="B43" i="1"/>
  <c r="Z42" i="1"/>
  <c r="W42" i="1"/>
  <c r="R42" i="1" a="1"/>
  <c r="R42" i="1" s="1"/>
  <c r="Q42" i="1" a="1"/>
  <c r="Q42" i="1"/>
  <c r="F42" i="1"/>
  <c r="D42" i="1"/>
  <c r="E42" i="1" s="1"/>
  <c r="C42" i="1"/>
  <c r="B42" i="1"/>
  <c r="Z41" i="1"/>
  <c r="W41" i="1"/>
  <c r="R41" i="1" a="1"/>
  <c r="R41" i="1" s="1"/>
  <c r="Q41" i="1" a="1"/>
  <c r="Q41" i="1" s="1"/>
  <c r="F41" i="1"/>
  <c r="D41" i="1"/>
  <c r="E41" i="1" s="1"/>
  <c r="C41" i="1"/>
  <c r="B41" i="1"/>
  <c r="Z40" i="1"/>
  <c r="W40" i="1"/>
  <c r="R40" i="1" a="1"/>
  <c r="R40" i="1" s="1"/>
  <c r="Q40" i="1" a="1"/>
  <c r="Q40" i="1" s="1"/>
  <c r="F40" i="1"/>
  <c r="D40" i="1"/>
  <c r="E40" i="1" s="1"/>
  <c r="C40" i="1"/>
  <c r="B40" i="1"/>
  <c r="Z39" i="1"/>
  <c r="W39" i="1"/>
  <c r="R39" i="1" a="1"/>
  <c r="R39" i="1" s="1"/>
  <c r="Q39" i="1" a="1"/>
  <c r="Q39" i="1" s="1"/>
  <c r="F39" i="1"/>
  <c r="D39" i="1"/>
  <c r="E39" i="1" s="1"/>
  <c r="C39" i="1"/>
  <c r="B39" i="1"/>
  <c r="Z38" i="1"/>
  <c r="W38" i="1"/>
  <c r="R38" i="1" a="1"/>
  <c r="R38" i="1" s="1"/>
  <c r="Q38" i="1" a="1"/>
  <c r="Q38" i="1"/>
  <c r="F38" i="1"/>
  <c r="D38" i="1"/>
  <c r="E38" i="1" s="1"/>
  <c r="C38" i="1"/>
  <c r="B38" i="1"/>
  <c r="Z37" i="1"/>
  <c r="W37" i="1"/>
  <c r="R37" i="1" a="1"/>
  <c r="R37" i="1" s="1"/>
  <c r="Q37" i="1" a="1"/>
  <c r="Q37" i="1" s="1"/>
  <c r="F37" i="1"/>
  <c r="D37" i="1"/>
  <c r="E37" i="1" s="1"/>
  <c r="C37" i="1"/>
  <c r="B37" i="1"/>
  <c r="Z36" i="1"/>
  <c r="W36" i="1"/>
  <c r="R36" i="1" a="1"/>
  <c r="R36" i="1" s="1"/>
  <c r="Q36" i="1" a="1"/>
  <c r="Q36" i="1" s="1"/>
  <c r="F36" i="1"/>
  <c r="D36" i="1"/>
  <c r="E36" i="1" s="1"/>
  <c r="C36" i="1"/>
  <c r="B36" i="1"/>
  <c r="Z35" i="1"/>
  <c r="W35" i="1"/>
  <c r="R35" i="1" a="1"/>
  <c r="R35" i="1" s="1"/>
  <c r="Q35" i="1" a="1"/>
  <c r="Q35" i="1" s="1"/>
  <c r="F35" i="1"/>
  <c r="D35" i="1"/>
  <c r="E35" i="1" s="1"/>
  <c r="C35" i="1"/>
  <c r="B35" i="1"/>
  <c r="Z34" i="1"/>
  <c r="W34" i="1"/>
  <c r="R34" i="1" a="1"/>
  <c r="R34" i="1" s="1"/>
  <c r="Q34" i="1" a="1"/>
  <c r="Q34" i="1"/>
  <c r="F34" i="1"/>
  <c r="E34" i="1"/>
  <c r="D34" i="1"/>
  <c r="C34" i="1"/>
  <c r="B34" i="1"/>
  <c r="Z33" i="1"/>
  <c r="W33" i="1"/>
  <c r="R33" i="1" a="1"/>
  <c r="R33" i="1"/>
  <c r="Q33" i="1" a="1"/>
  <c r="Q33" i="1" s="1"/>
  <c r="F33" i="1"/>
  <c r="D33" i="1"/>
  <c r="C33" i="1"/>
  <c r="B33" i="1"/>
  <c r="Z32" i="1"/>
  <c r="W32" i="1"/>
  <c r="R32" i="1" a="1"/>
  <c r="R32" i="1" s="1"/>
  <c r="Q32" i="1" a="1"/>
  <c r="Q32" i="1" s="1"/>
  <c r="F32" i="1"/>
  <c r="D32" i="1"/>
  <c r="E32" i="1" s="1"/>
  <c r="C32" i="1"/>
  <c r="B32" i="1"/>
  <c r="Z31" i="1"/>
  <c r="W31" i="1"/>
  <c r="R31" i="1" a="1"/>
  <c r="R31" i="1" s="1"/>
  <c r="Q31" i="1" a="1"/>
  <c r="Q31" i="1" s="1"/>
  <c r="F31" i="1"/>
  <c r="D31" i="1"/>
  <c r="E31" i="1" s="1"/>
  <c r="C31" i="1"/>
  <c r="B31" i="1"/>
  <c r="Z30" i="1"/>
  <c r="W30" i="1"/>
  <c r="R30" i="1" a="1"/>
  <c r="R30" i="1" s="1"/>
  <c r="Q30" i="1" a="1"/>
  <c r="Q30" i="1" s="1"/>
  <c r="F30" i="1"/>
  <c r="E30" i="1"/>
  <c r="D30" i="1"/>
  <c r="C30" i="1"/>
  <c r="B30" i="1"/>
  <c r="Z29" i="1"/>
  <c r="W29" i="1"/>
  <c r="R29" i="1" a="1"/>
  <c r="R29" i="1" s="1"/>
  <c r="Q29" i="1" a="1"/>
  <c r="Q29" i="1" s="1"/>
  <c r="F29" i="1"/>
  <c r="D29" i="1"/>
  <c r="E29" i="1" s="1"/>
  <c r="C29" i="1"/>
  <c r="B29" i="1"/>
  <c r="Z28" i="1"/>
  <c r="W28" i="1"/>
  <c r="R28" i="1" a="1"/>
  <c r="R28" i="1" s="1"/>
  <c r="Q28" i="1" a="1"/>
  <c r="Q28" i="1" s="1"/>
  <c r="F28" i="1"/>
  <c r="D28" i="1"/>
  <c r="E28" i="1" s="1"/>
  <c r="C28" i="1"/>
  <c r="B28" i="1"/>
  <c r="Z27" i="1"/>
  <c r="W27" i="1"/>
  <c r="R27" i="1" a="1"/>
  <c r="R27" i="1"/>
  <c r="Q27" i="1" a="1"/>
  <c r="Q27" i="1" s="1"/>
  <c r="F27" i="1"/>
  <c r="D27" i="1"/>
  <c r="E27" i="1" s="1"/>
  <c r="C27" i="1"/>
  <c r="B27" i="1"/>
  <c r="Z26" i="1"/>
  <c r="W26" i="1"/>
  <c r="R26" i="1" a="1"/>
  <c r="R26" i="1" s="1"/>
  <c r="Q26" i="1" a="1"/>
  <c r="Q26" i="1" s="1"/>
  <c r="F26" i="1"/>
  <c r="D26" i="1"/>
  <c r="M20" i="1" s="1"/>
  <c r="C26" i="1"/>
  <c r="B26" i="1"/>
  <c r="Z25" i="1"/>
  <c r="W25" i="1"/>
  <c r="R25" i="1" a="1"/>
  <c r="R25" i="1" s="1"/>
  <c r="Q25" i="1" a="1"/>
  <c r="Q25" i="1" s="1"/>
  <c r="F25" i="1"/>
  <c r="D25" i="1"/>
  <c r="C25" i="1"/>
  <c r="B25" i="1"/>
  <c r="AD24" i="1"/>
  <c r="Z24" i="1"/>
  <c r="W24" i="1"/>
  <c r="Q24" i="1" a="1"/>
  <c r="Q24" i="1" s="1"/>
  <c r="F24" i="1"/>
  <c r="E24" i="1"/>
  <c r="D24" i="1"/>
  <c r="C24" i="1"/>
  <c r="B24" i="1"/>
  <c r="Z23" i="1"/>
  <c r="W23" i="1"/>
  <c r="R23" i="1" a="1"/>
  <c r="R23" i="1" s="1"/>
  <c r="F23" i="1"/>
  <c r="D23" i="1"/>
  <c r="C23" i="1"/>
  <c r="B23" i="1"/>
  <c r="AD22" i="1"/>
  <c r="O21" i="1"/>
  <c r="N21" i="1"/>
  <c r="L21" i="1"/>
  <c r="K21" i="1"/>
  <c r="I21" i="1"/>
  <c r="G21" i="1"/>
  <c r="F21" i="1"/>
  <c r="E21" i="1"/>
  <c r="C21" i="1"/>
  <c r="O20" i="1"/>
  <c r="L20" i="1"/>
  <c r="D20" i="1"/>
  <c r="O19" i="1"/>
  <c r="F19" i="1"/>
  <c r="D19" i="1"/>
  <c r="J9" i="1"/>
  <c r="J8" i="1" s="1"/>
  <c r="O7" i="1"/>
  <c r="N7" i="1"/>
  <c r="M7" i="1"/>
  <c r="L7" i="1"/>
  <c r="K7" i="1"/>
  <c r="J7" i="1"/>
  <c r="J10" i="1" s="1"/>
  <c r="H7" i="1"/>
  <c r="G7" i="1"/>
  <c r="F7" i="1"/>
  <c r="E7" i="1"/>
  <c r="D7" i="1"/>
  <c r="C7" i="1"/>
  <c r="A4" i="1"/>
  <c r="O3" i="1"/>
  <c r="N3" i="1"/>
  <c r="M3" i="1"/>
  <c r="L3" i="1"/>
  <c r="J3" i="1"/>
  <c r="I3" i="1"/>
  <c r="H3" i="1"/>
  <c r="F3" i="1"/>
  <c r="E3" i="1"/>
  <c r="D3" i="1"/>
  <c r="A2" i="1"/>
  <c r="F1" i="1"/>
  <c r="U50" i="1" s="1" a="1"/>
  <c r="U50" i="1" s="1"/>
  <c r="E1" i="1"/>
  <c r="T39" i="1" s="1" a="1"/>
  <c r="T39" i="1" s="1"/>
  <c r="D1" i="1"/>
  <c r="R91" i="1" s="1" a="1"/>
  <c r="R91" i="1" s="1"/>
  <c r="C1" i="1"/>
  <c r="B1" i="1"/>
  <c r="A1" i="1"/>
  <c r="N58" i="1" s="1" a="1"/>
  <c r="N58" i="1" s="1"/>
  <c r="Q11" i="9" l="1"/>
  <c r="G14" i="9"/>
  <c r="O14" i="9"/>
  <c r="F14" i="9"/>
  <c r="N14" i="9"/>
  <c r="H14" i="9"/>
  <c r="P14" i="9"/>
  <c r="K15" i="9"/>
  <c r="I14" i="9"/>
  <c r="L15" i="9"/>
  <c r="K14" i="9"/>
  <c r="F15" i="9"/>
  <c r="N15" i="9"/>
  <c r="C14" i="9"/>
  <c r="J14" i="9"/>
  <c r="E15" i="9"/>
  <c r="M15" i="9"/>
  <c r="L14" i="9"/>
  <c r="G15" i="9"/>
  <c r="O15" i="9"/>
  <c r="M14" i="9"/>
  <c r="N13" i="9"/>
  <c r="H13" i="9"/>
  <c r="P13" i="9"/>
  <c r="O13" i="9"/>
  <c r="I13" i="9"/>
  <c r="J13" i="9"/>
  <c r="K13" i="9"/>
  <c r="E13" i="9"/>
  <c r="L13" i="9"/>
  <c r="Q7" i="9"/>
  <c r="E2" i="9" s="1"/>
  <c r="G4" i="7"/>
  <c r="I236" i="1" a="1"/>
  <c r="I236" i="1" s="1"/>
  <c r="J235" i="1" a="1"/>
  <c r="J235" i="1" s="1"/>
  <c r="K234" i="1" a="1"/>
  <c r="K234" i="1" s="1"/>
  <c r="L234" i="1" s="1" a="1"/>
  <c r="L234" i="1" s="1"/>
  <c r="K237" i="1" a="1"/>
  <c r="K237" i="1" s="1"/>
  <c r="L237" i="1" s="1" a="1"/>
  <c r="L237" i="1" s="1"/>
  <c r="I235" i="1" a="1"/>
  <c r="I235" i="1" s="1"/>
  <c r="J234" i="1" a="1"/>
  <c r="J234" i="1" s="1"/>
  <c r="J236" i="1" a="1"/>
  <c r="J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J237" i="1" a="1"/>
  <c r="J237"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K235" i="1" a="1"/>
  <c r="K235" i="1" s="1"/>
  <c r="L235" i="1" s="1" a="1"/>
  <c r="L235" i="1" s="1"/>
  <c r="I237" i="1" a="1"/>
  <c r="I237"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236" i="1" a="1"/>
  <c r="K236" i="1" s="1"/>
  <c r="L236" i="1" s="1" a="1"/>
  <c r="L236" i="1" s="1"/>
  <c r="K233" i="1" a="1"/>
  <c r="K233" i="1" s="1"/>
  <c r="L233" i="1" s="1" a="1"/>
  <c r="L233" i="1" s="1"/>
  <c r="K213" i="1" a="1"/>
  <c r="K213" i="1" s="1"/>
  <c r="L213" i="1" s="1" a="1"/>
  <c r="L213" i="1" s="1"/>
  <c r="J210" i="1" a="1"/>
  <c r="J210" i="1" s="1"/>
  <c r="I207" i="1" a="1"/>
  <c r="I207" i="1" s="1"/>
  <c r="K197" i="1" a="1"/>
  <c r="K197" i="1" s="1"/>
  <c r="L197" i="1" s="1" a="1"/>
  <c r="L197" i="1" s="1"/>
  <c r="I195" i="1" a="1"/>
  <c r="I195" i="1" s="1"/>
  <c r="J191" i="1" a="1"/>
  <c r="J191" i="1" s="1"/>
  <c r="I223" i="1" a="1"/>
  <c r="I223" i="1" s="1"/>
  <c r="K221" i="1" a="1"/>
  <c r="K221" i="1" s="1"/>
  <c r="L221" i="1" s="1" a="1"/>
  <c r="L221"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227" i="1" a="1"/>
  <c r="I227" i="1" s="1"/>
  <c r="K217" i="1" a="1"/>
  <c r="K217" i="1" s="1"/>
  <c r="L217" i="1" s="1" a="1"/>
  <c r="L217" i="1" s="1"/>
  <c r="J214" i="1" a="1"/>
  <c r="J214" i="1" s="1"/>
  <c r="I211" i="1" a="1"/>
  <c r="I211" i="1" s="1"/>
  <c r="K201" i="1" a="1"/>
  <c r="K201" i="1" s="1"/>
  <c r="L201" i="1" s="1" a="1"/>
  <c r="L201" i="1" s="1"/>
  <c r="J198" i="1" a="1"/>
  <c r="J198" i="1" s="1"/>
  <c r="K193" i="1" a="1"/>
  <c r="K193" i="1" s="1"/>
  <c r="L193" i="1" s="1" a="1"/>
  <c r="L193" i="1" s="1"/>
  <c r="J192" i="1" a="1"/>
  <c r="J192" i="1" s="1"/>
  <c r="I191" i="1" a="1"/>
  <c r="I191" i="1" s="1"/>
  <c r="I231" i="1" a="1"/>
  <c r="I231" i="1" s="1"/>
  <c r="J226" i="1" a="1"/>
  <c r="J226" i="1" s="1"/>
  <c r="K194" i="1" a="1"/>
  <c r="K194" i="1" s="1"/>
  <c r="L194" i="1" s="1" a="1"/>
  <c r="L194"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K225" i="1" a="1"/>
  <c r="K225" i="1" s="1"/>
  <c r="L225" i="1" s="1" a="1"/>
  <c r="L225" i="1" s="1"/>
  <c r="I219" i="1" a="1"/>
  <c r="I219" i="1" s="1"/>
  <c r="J218" i="1" a="1"/>
  <c r="J218" i="1" s="1"/>
  <c r="I215" i="1" a="1"/>
  <c r="I215" i="1" s="1"/>
  <c r="K205" i="1" a="1"/>
  <c r="K205" i="1" s="1"/>
  <c r="L205" i="1" s="1" a="1"/>
  <c r="L205" i="1" s="1"/>
  <c r="J202" i="1" a="1"/>
  <c r="J202" i="1" s="1"/>
  <c r="I199" i="1" a="1"/>
  <c r="I199" i="1" s="1"/>
  <c r="J196" i="1" a="1"/>
  <c r="J196" i="1" s="1"/>
  <c r="I192" i="1" a="1"/>
  <c r="I192" i="1" s="1"/>
  <c r="J230" i="1" a="1"/>
  <c r="J230" i="1" s="1"/>
  <c r="J222" i="1" a="1"/>
  <c r="J222" i="1" s="1"/>
  <c r="K195" i="1" a="1"/>
  <c r="K195" i="1" s="1"/>
  <c r="L195" i="1" s="1" a="1"/>
  <c r="L195" i="1" s="1"/>
  <c r="J194" i="1" a="1"/>
  <c r="J194" i="1" s="1"/>
  <c r="K229" i="1" a="1"/>
  <c r="K229" i="1" s="1"/>
  <c r="L229" i="1" s="1" a="1"/>
  <c r="L229" i="1" s="1"/>
  <c r="K209" i="1" a="1"/>
  <c r="K209" i="1" s="1"/>
  <c r="L209" i="1" s="1" a="1"/>
  <c r="L209" i="1" s="1"/>
  <c r="J206" i="1" a="1"/>
  <c r="J206" i="1" s="1"/>
  <c r="I203" i="1" a="1"/>
  <c r="I203" i="1" s="1"/>
  <c r="K191" i="1" a="1"/>
  <c r="K191" i="1" s="1"/>
  <c r="L191" i="1" s="1" a="1"/>
  <c r="L191" i="1" s="1"/>
  <c r="J190" i="1" a="1"/>
  <c r="J190" i="1" s="1"/>
  <c r="I188" i="1" a="1"/>
  <c r="I188" i="1" s="1"/>
  <c r="J182" i="1" a="1"/>
  <c r="J182" i="1" s="1"/>
  <c r="I180" i="1" a="1"/>
  <c r="I180" i="1" s="1"/>
  <c r="J169" i="1" a="1"/>
  <c r="J169" i="1" s="1"/>
  <c r="I168" i="1" a="1"/>
  <c r="I168" i="1" s="1"/>
  <c r="K165" i="1" a="1"/>
  <c r="K165" i="1" s="1"/>
  <c r="L165" i="1" s="1" a="1"/>
  <c r="L165" i="1" s="1"/>
  <c r="I193" i="1" a="1"/>
  <c r="I193" i="1" s="1"/>
  <c r="J183" i="1" a="1"/>
  <c r="J183" i="1" s="1"/>
  <c r="J179" i="1" a="1"/>
  <c r="J179" i="1" s="1"/>
  <c r="J175" i="1" a="1"/>
  <c r="J175" i="1" s="1"/>
  <c r="I174" i="1" a="1"/>
  <c r="I174" i="1" s="1"/>
  <c r="J170" i="1" a="1"/>
  <c r="J170" i="1" s="1"/>
  <c r="K166" i="1" a="1"/>
  <c r="K166" i="1" s="1"/>
  <c r="L166" i="1" s="1" a="1"/>
  <c r="L166" i="1" s="1"/>
  <c r="I163" i="1" a="1"/>
  <c r="I163"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K189" i="1" a="1"/>
  <c r="K189" i="1" s="1"/>
  <c r="L189" i="1" s="1" a="1"/>
  <c r="L189" i="1" s="1"/>
  <c r="K181" i="1" a="1"/>
  <c r="K181" i="1" s="1"/>
  <c r="L181" i="1" s="1" a="1"/>
  <c r="L181" i="1" s="1"/>
  <c r="K178" i="1" a="1"/>
  <c r="K178" i="1" s="1"/>
  <c r="L178" i="1" s="1" a="1"/>
  <c r="L178" i="1" s="1"/>
  <c r="J165" i="1" a="1"/>
  <c r="J165" i="1" s="1"/>
  <c r="I164" i="1" a="1"/>
  <c r="I164" i="1" s="1"/>
  <c r="K186" i="1" a="1"/>
  <c r="K186" i="1" s="1"/>
  <c r="L186" i="1" s="1" a="1"/>
  <c r="L186" i="1" s="1"/>
  <c r="I184" i="1" a="1"/>
  <c r="I184" i="1" s="1"/>
  <c r="I183" i="1" a="1"/>
  <c r="I183" i="1" s="1"/>
  <c r="I179" i="1" a="1"/>
  <c r="I179" i="1" s="1"/>
  <c r="I175" i="1" a="1"/>
  <c r="I175" i="1" s="1"/>
  <c r="K172" i="1" a="1"/>
  <c r="K172" i="1" s="1"/>
  <c r="L172" i="1" s="1" a="1"/>
  <c r="L172" i="1" s="1"/>
  <c r="J171" i="1" a="1"/>
  <c r="J171" i="1" s="1"/>
  <c r="I170" i="1" a="1"/>
  <c r="I170" i="1" s="1"/>
  <c r="J166" i="1" a="1"/>
  <c r="J166"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J187" i="1" a="1"/>
  <c r="J187" i="1" s="1"/>
  <c r="J178" i="1" a="1"/>
  <c r="J178" i="1" s="1"/>
  <c r="I176" i="1" a="1"/>
  <c r="I176" i="1" s="1"/>
  <c r="K173" i="1" a="1"/>
  <c r="K173" i="1" s="1"/>
  <c r="L173" i="1" s="1" a="1"/>
  <c r="L173" i="1" s="1"/>
  <c r="K190" i="1" a="1"/>
  <c r="K190" i="1" s="1"/>
  <c r="L190" i="1" s="1" a="1"/>
  <c r="L190" i="1" s="1"/>
  <c r="J186" i="1" a="1"/>
  <c r="J186" i="1" s="1"/>
  <c r="K185" i="1" a="1"/>
  <c r="K185" i="1" s="1"/>
  <c r="L185" i="1" s="1" a="1"/>
  <c r="L185" i="1" s="1"/>
  <c r="K174" i="1" a="1"/>
  <c r="K174" i="1" s="1"/>
  <c r="L174" i="1" s="1" a="1"/>
  <c r="L174" i="1" s="1"/>
  <c r="I171" i="1" a="1"/>
  <c r="I171" i="1" s="1"/>
  <c r="K168" i="1" a="1"/>
  <c r="K168" i="1" s="1"/>
  <c r="L168" i="1" s="1" a="1"/>
  <c r="L168" i="1" s="1"/>
  <c r="J167" i="1" a="1"/>
  <c r="J167" i="1" s="1"/>
  <c r="I166" i="1" a="1"/>
  <c r="I166"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87" i="1" a="1"/>
  <c r="I187" i="1" s="1"/>
  <c r="K182" i="1" a="1"/>
  <c r="K182" i="1" s="1"/>
  <c r="L182" i="1" s="1" a="1"/>
  <c r="L182" i="1" s="1"/>
  <c r="K177" i="1" a="1"/>
  <c r="K177" i="1" s="1"/>
  <c r="L177" i="1" s="1" a="1"/>
  <c r="L177" i="1" s="1"/>
  <c r="J173" i="1" a="1"/>
  <c r="J173" i="1" s="1"/>
  <c r="I172" i="1" a="1"/>
  <c r="I172" i="1" s="1"/>
  <c r="K169" i="1" a="1"/>
  <c r="K169" i="1" s="1"/>
  <c r="L169" i="1" s="1" a="1"/>
  <c r="L169" i="1" s="1"/>
  <c r="J174" i="1" a="1"/>
  <c r="J174" i="1" s="1"/>
  <c r="K170" i="1" a="1"/>
  <c r="K170" i="1" s="1"/>
  <c r="L170" i="1" s="1" a="1"/>
  <c r="L170" i="1" s="1"/>
  <c r="I167" i="1" a="1"/>
  <c r="I167" i="1" s="1"/>
  <c r="K164" i="1" a="1"/>
  <c r="K164" i="1" s="1"/>
  <c r="L164" i="1" s="1" a="1"/>
  <c r="L164" i="1" s="1"/>
  <c r="J163" i="1" a="1"/>
  <c r="J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2" i="1" a="1"/>
  <c r="I132" i="1" s="1"/>
  <c r="K129" i="1" a="1"/>
  <c r="K129" i="1" s="1"/>
  <c r="L129" i="1" s="1" a="1"/>
  <c r="L129"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52" i="1" a="1"/>
  <c r="I152" i="1" s="1"/>
  <c r="K142" i="1" a="1"/>
  <c r="K142" i="1" s="1"/>
  <c r="L142" i="1" s="1" a="1"/>
  <c r="L142" i="1" s="1"/>
  <c r="J139" i="1" a="1"/>
  <c r="J139" i="1" s="1"/>
  <c r="I136" i="1" a="1"/>
  <c r="I136" i="1" s="1"/>
  <c r="J133" i="1" a="1"/>
  <c r="J133" i="1" s="1"/>
  <c r="K130" i="1" a="1"/>
  <c r="K130" i="1" s="1"/>
  <c r="L130" i="1" s="1" a="1"/>
  <c r="L130" i="1" s="1"/>
  <c r="J129" i="1" a="1"/>
  <c r="J129"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146" i="1" a="1"/>
  <c r="K146" i="1" s="1"/>
  <c r="L146" i="1" s="1" a="1"/>
  <c r="L146" i="1" s="1"/>
  <c r="J143" i="1" a="1"/>
  <c r="J143" i="1" s="1"/>
  <c r="I140" i="1" a="1"/>
  <c r="I140" i="1" s="1"/>
  <c r="J135" i="1" a="1"/>
  <c r="J135" i="1" s="1"/>
  <c r="J130" i="1" a="1"/>
  <c r="J130" i="1" s="1"/>
  <c r="K150" i="1" a="1"/>
  <c r="K150" i="1" s="1"/>
  <c r="L150" i="1" s="1" a="1"/>
  <c r="L150" i="1" s="1"/>
  <c r="K134" i="1" a="1"/>
  <c r="K134" i="1" s="1"/>
  <c r="L134" i="1" s="1" a="1"/>
  <c r="L134"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J151" i="1" a="1"/>
  <c r="J151" i="1" s="1"/>
  <c r="J147" i="1" a="1"/>
  <c r="J147" i="1" s="1"/>
  <c r="I144" i="1" a="1"/>
  <c r="I144" i="1" s="1"/>
  <c r="K132" i="1" a="1"/>
  <c r="K132" i="1" s="1"/>
  <c r="L132" i="1" s="1" a="1"/>
  <c r="L132" i="1" s="1"/>
  <c r="J131" i="1" a="1"/>
  <c r="J131" i="1" s="1"/>
  <c r="I130" i="1" a="1"/>
  <c r="I130"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I148" i="1" a="1"/>
  <c r="I148" i="1" s="1"/>
  <c r="I131" i="1" a="1"/>
  <c r="I131" i="1" s="1"/>
  <c r="I109" i="1" a="1"/>
  <c r="I109" i="1" s="1"/>
  <c r="J106" i="1" a="1"/>
  <c r="J106" i="1" s="1"/>
  <c r="I101" i="1" a="1"/>
  <c r="I101" i="1" s="1"/>
  <c r="J98" i="1" a="1"/>
  <c r="J98"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J70" i="1" a="1"/>
  <c r="J70" i="1" s="1"/>
  <c r="K105" i="1" a="1"/>
  <c r="K105" i="1" s="1"/>
  <c r="L105" i="1" s="1" a="1"/>
  <c r="L105" i="1" s="1"/>
  <c r="K97" i="1" a="1"/>
  <c r="K97" i="1" s="1"/>
  <c r="L97" i="1" s="1" a="1"/>
  <c r="L97" i="1" s="1"/>
  <c r="J96" i="1" a="1"/>
  <c r="J96" i="1" s="1"/>
  <c r="I95" i="1" a="1"/>
  <c r="I95" i="1" s="1"/>
  <c r="I111" i="1" a="1"/>
  <c r="I111" i="1" s="1"/>
  <c r="J108" i="1" a="1"/>
  <c r="J108" i="1" s="1"/>
  <c r="I103" i="1" a="1"/>
  <c r="I103" i="1" s="1"/>
  <c r="J100" i="1" a="1"/>
  <c r="J100"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K107" i="1" a="1"/>
  <c r="K107" i="1" s="1"/>
  <c r="L107" i="1" s="1" a="1"/>
  <c r="L107" i="1" s="1"/>
  <c r="K99" i="1" a="1"/>
  <c r="K99" i="1" s="1"/>
  <c r="L99" i="1" s="1" a="1"/>
  <c r="L99" i="1" s="1"/>
  <c r="K138" i="1" a="1"/>
  <c r="K138" i="1" s="1"/>
  <c r="L138" i="1" s="1" a="1"/>
  <c r="L138" i="1" s="1"/>
  <c r="J110" i="1" a="1"/>
  <c r="J110" i="1" s="1"/>
  <c r="I105" i="1" a="1"/>
  <c r="I105" i="1" s="1"/>
  <c r="J102" i="1" a="1"/>
  <c r="J102" i="1" s="1"/>
  <c r="I97" i="1" a="1"/>
  <c r="I97"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I134" i="1" a="1"/>
  <c r="I134" i="1" s="1"/>
  <c r="K128" i="1" a="1"/>
  <c r="K128" i="1" s="1"/>
  <c r="L128" i="1" s="1" a="1"/>
  <c r="L128" i="1" s="1"/>
  <c r="K109" i="1" a="1"/>
  <c r="K109" i="1" s="1"/>
  <c r="L109" i="1" s="1" a="1"/>
  <c r="L109" i="1" s="1"/>
  <c r="K101" i="1" a="1"/>
  <c r="K101" i="1" s="1"/>
  <c r="L101" i="1" s="1" a="1"/>
  <c r="L101" i="1" s="1"/>
  <c r="I107" i="1" a="1"/>
  <c r="I107" i="1" s="1"/>
  <c r="J104" i="1" a="1"/>
  <c r="J104" i="1" s="1"/>
  <c r="I99" i="1" a="1"/>
  <c r="I99" i="1" s="1"/>
  <c r="K95" i="1" a="1"/>
  <c r="K95" i="1" s="1"/>
  <c r="L95" i="1" s="1" a="1"/>
  <c r="L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K103" i="1" a="1"/>
  <c r="K103" i="1" s="1"/>
  <c r="L103" i="1" s="1" a="1"/>
  <c r="L103" i="1" s="1"/>
  <c r="K96" i="1" a="1"/>
  <c r="K96" i="1" s="1"/>
  <c r="L96" i="1" s="1" a="1"/>
  <c r="L96" i="1" s="1"/>
  <c r="K63" i="1" a="1"/>
  <c r="K63" i="1" s="1"/>
  <c r="L63" i="1" s="1" a="1"/>
  <c r="L63" i="1" s="1"/>
  <c r="I60" i="1" a="1"/>
  <c r="I60" i="1" s="1"/>
  <c r="K57" i="1" a="1"/>
  <c r="K57" i="1" s="1"/>
  <c r="L57" i="1" s="1" a="1"/>
  <c r="L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F5" i="1"/>
  <c r="J62" i="1" a="1"/>
  <c r="J62" i="1" s="1"/>
  <c r="K69" i="1" a="1"/>
  <c r="K69" i="1" s="1"/>
  <c r="L69" i="1" s="1" a="1"/>
  <c r="L69" i="1" s="1"/>
  <c r="K67" i="1" a="1"/>
  <c r="K67" i="1" s="1"/>
  <c r="L67" i="1" s="1" a="1"/>
  <c r="L67" i="1" s="1"/>
  <c r="J63" i="1" a="1"/>
  <c r="J63" i="1" s="1"/>
  <c r="J58" i="1" a="1"/>
  <c r="J58" i="1" s="1"/>
  <c r="I57" i="1" a="1"/>
  <c r="I57" i="1" s="1"/>
  <c r="K65" i="1" a="1"/>
  <c r="K65" i="1" s="1"/>
  <c r="L65" i="1" s="1" a="1"/>
  <c r="L65" i="1" s="1"/>
  <c r="J64" i="1" a="1"/>
  <c r="J64" i="1" s="1"/>
  <c r="I63" i="1" a="1"/>
  <c r="I63" i="1" s="1"/>
  <c r="J59" i="1" a="1"/>
  <c r="J59"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I67" i="1" a="1"/>
  <c r="I67" i="1" s="1"/>
  <c r="I64" i="1" a="1"/>
  <c r="I64" i="1" s="1"/>
  <c r="K61" i="1" a="1"/>
  <c r="K61" i="1" s="1"/>
  <c r="L61" i="1" s="1" a="1"/>
  <c r="L61" i="1" s="1"/>
  <c r="J60" i="1" a="1"/>
  <c r="J60" i="1" s="1"/>
  <c r="I59" i="1" a="1"/>
  <c r="I59"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N5" i="1" s="1"/>
  <c r="J37" i="1" a="1"/>
  <c r="J37" i="1" s="1"/>
  <c r="K36" i="1" a="1"/>
  <c r="K36" i="1" s="1"/>
  <c r="L36" i="1" s="1" a="1"/>
  <c r="L36" i="1" s="1"/>
  <c r="I34" i="1" a="1"/>
  <c r="I34" i="1" s="1"/>
  <c r="J33" i="1" a="1"/>
  <c r="J33" i="1" s="1"/>
  <c r="K32" i="1" a="1"/>
  <c r="K32" i="1" s="1"/>
  <c r="L32" i="1" s="1" a="1"/>
  <c r="L32" i="1" s="1"/>
  <c r="I30" i="1" a="1"/>
  <c r="I30" i="1" s="1"/>
  <c r="J29" i="1" a="1"/>
  <c r="J29" i="1" s="1"/>
  <c r="J66" i="1" a="1"/>
  <c r="J66" i="1" s="1"/>
  <c r="I65" i="1" a="1"/>
  <c r="I65" i="1" s="1"/>
  <c r="K62" i="1" a="1"/>
  <c r="K62" i="1" s="1"/>
  <c r="L62" i="1" s="1" a="1"/>
  <c r="L62" i="1" s="1"/>
  <c r="J5" i="1"/>
  <c r="J6" i="1" s="1"/>
  <c r="C11" i="1"/>
  <c r="N11" i="1"/>
  <c r="J15" i="1"/>
  <c r="H19" i="1"/>
  <c r="E20" i="1"/>
  <c r="T23" i="1" a="1"/>
  <c r="T23" i="1" s="1"/>
  <c r="E26" i="1"/>
  <c r="S26" i="1" a="1"/>
  <c r="S26" i="1" s="1"/>
  <c r="Y26" i="1" s="1"/>
  <c r="N28" i="1" a="1"/>
  <c r="N28" i="1" s="1"/>
  <c r="V28" i="1" a="1"/>
  <c r="V28" i="1" s="1"/>
  <c r="V29" i="1" a="1"/>
  <c r="V29" i="1" s="1"/>
  <c r="V30" i="1" a="1"/>
  <c r="V30" i="1" s="1"/>
  <c r="I32" i="1" a="1"/>
  <c r="I32" i="1" s="1"/>
  <c r="J35" i="1" a="1"/>
  <c r="J35" i="1" s="1"/>
  <c r="S37" i="1" a="1"/>
  <c r="S37" i="1" s="1"/>
  <c r="Y37" i="1" s="1"/>
  <c r="K38" i="1" a="1"/>
  <c r="K38" i="1" s="1"/>
  <c r="L38" i="1" s="1" a="1"/>
  <c r="L38" i="1" s="1"/>
  <c r="S38" i="1" a="1"/>
  <c r="S38" i="1" s="1"/>
  <c r="Y38" i="1" s="1"/>
  <c r="T40" i="1" a="1"/>
  <c r="T40" i="1" s="1"/>
  <c r="U41" i="1" a="1"/>
  <c r="U41" i="1" s="1"/>
  <c r="N43" i="1" a="1"/>
  <c r="N43" i="1" s="1"/>
  <c r="V43" i="1" a="1"/>
  <c r="V43" i="1" s="1"/>
  <c r="V45" i="1" a="1"/>
  <c r="V45" i="1" s="1"/>
  <c r="U46" i="1" a="1"/>
  <c r="U46" i="1" s="1"/>
  <c r="T47" i="1" a="1"/>
  <c r="T47" i="1" s="1"/>
  <c r="I48" i="1" a="1"/>
  <c r="I48" i="1" s="1"/>
  <c r="U48" i="1" a="1"/>
  <c r="U48" i="1" s="1"/>
  <c r="T49" i="1" a="1"/>
  <c r="T49" i="1" s="1"/>
  <c r="S50" i="1" a="1"/>
  <c r="S50" i="1" s="1"/>
  <c r="Y50" i="1" s="1"/>
  <c r="N54" i="1" a="1"/>
  <c r="N54" i="1" s="1"/>
  <c r="N235" i="1" a="1"/>
  <c r="N235" i="1" s="1"/>
  <c r="N237" i="1" a="1"/>
  <c r="N237" i="1" s="1"/>
  <c r="N234" i="1" a="1"/>
  <c r="N234" i="1" s="1"/>
  <c r="N233" i="1" a="1"/>
  <c r="N233" i="1" s="1"/>
  <c r="N229" i="1" a="1"/>
  <c r="N229" i="1" s="1"/>
  <c r="N225" i="1" a="1"/>
  <c r="N225" i="1" s="1"/>
  <c r="N221" i="1" a="1"/>
  <c r="N221" i="1" s="1"/>
  <c r="N232" i="1" a="1"/>
  <c r="N232" i="1" s="1"/>
  <c r="N228" i="1" a="1"/>
  <c r="N228" i="1" s="1"/>
  <c r="N224" i="1" a="1"/>
  <c r="N224" i="1" s="1"/>
  <c r="N220" i="1" a="1"/>
  <c r="N220" i="1" s="1"/>
  <c r="N236" i="1" a="1"/>
  <c r="N236" i="1" s="1"/>
  <c r="N231" i="1" a="1"/>
  <c r="N231" i="1" s="1"/>
  <c r="N227" i="1" a="1"/>
  <c r="N227" i="1" s="1"/>
  <c r="N223" i="1" a="1"/>
  <c r="N223" i="1" s="1"/>
  <c r="N230" i="1" a="1"/>
  <c r="N230" i="1" s="1"/>
  <c r="N226" i="1" a="1"/>
  <c r="N226" i="1" s="1"/>
  <c r="N222" i="1" a="1"/>
  <c r="N222" i="1" s="1"/>
  <c r="N218" i="1" a="1"/>
  <c r="N218" i="1" s="1"/>
  <c r="N219" i="1" a="1"/>
  <c r="N219" i="1" s="1"/>
  <c r="N203" i="1" a="1"/>
  <c r="N203" i="1" s="1"/>
  <c r="N202" i="1" a="1"/>
  <c r="N202" i="1" s="1"/>
  <c r="N186" i="1" a="1"/>
  <c r="N186" i="1" s="1"/>
  <c r="N182" i="1" a="1"/>
  <c r="N182" i="1" s="1"/>
  <c r="N205" i="1" a="1"/>
  <c r="N205" i="1" s="1"/>
  <c r="N204" i="1" a="1"/>
  <c r="N204" i="1" s="1"/>
  <c r="N195" i="1" a="1"/>
  <c r="N195" i="1" s="1"/>
  <c r="N190" i="1" a="1"/>
  <c r="N190" i="1" s="1"/>
  <c r="N207" i="1" a="1"/>
  <c r="N207" i="1" s="1"/>
  <c r="N206" i="1" a="1"/>
  <c r="N206" i="1" s="1"/>
  <c r="N191" i="1" a="1"/>
  <c r="N191" i="1" s="1"/>
  <c r="N189" i="1" a="1"/>
  <c r="N189" i="1" s="1"/>
  <c r="N185" i="1" a="1"/>
  <c r="N185" i="1" s="1"/>
  <c r="N209" i="1" a="1"/>
  <c r="N209" i="1" s="1"/>
  <c r="N208" i="1" a="1"/>
  <c r="N208" i="1" s="1"/>
  <c r="N211" i="1" a="1"/>
  <c r="N211" i="1" s="1"/>
  <c r="N210" i="1" a="1"/>
  <c r="N210" i="1" s="1"/>
  <c r="N192" i="1" a="1"/>
  <c r="N192" i="1" s="1"/>
  <c r="N188" i="1" a="1"/>
  <c r="N188" i="1" s="1"/>
  <c r="N184" i="1" a="1"/>
  <c r="N184" i="1" s="1"/>
  <c r="N213" i="1" a="1"/>
  <c r="N213" i="1" s="1"/>
  <c r="N212" i="1" a="1"/>
  <c r="N212" i="1" s="1"/>
  <c r="N197" i="1" a="1"/>
  <c r="N197" i="1" s="1"/>
  <c r="N193" i="1" a="1"/>
  <c r="N193" i="1" s="1"/>
  <c r="N215" i="1" a="1"/>
  <c r="N215" i="1" s="1"/>
  <c r="N214" i="1" a="1"/>
  <c r="N214" i="1" s="1"/>
  <c r="N199" i="1" a="1"/>
  <c r="N199" i="1" s="1"/>
  <c r="N198" i="1" a="1"/>
  <c r="N198" i="1" s="1"/>
  <c r="N187" i="1" a="1"/>
  <c r="N187" i="1" s="1"/>
  <c r="N217" i="1" a="1"/>
  <c r="N217" i="1" s="1"/>
  <c r="N216" i="1" a="1"/>
  <c r="N216" i="1" s="1"/>
  <c r="N201" i="1" a="1"/>
  <c r="N201" i="1" s="1"/>
  <c r="N200" i="1" a="1"/>
  <c r="N200" i="1" s="1"/>
  <c r="N196" i="1" a="1"/>
  <c r="N196" i="1" s="1"/>
  <c r="N194" i="1" a="1"/>
  <c r="N194" i="1" s="1"/>
  <c r="N173" i="1" a="1"/>
  <c r="N173" i="1" s="1"/>
  <c r="N168" i="1" a="1"/>
  <c r="N168" i="1" s="1"/>
  <c r="N162" i="1" a="1"/>
  <c r="N162" i="1" s="1"/>
  <c r="N158" i="1" a="1"/>
  <c r="N158" i="1" s="1"/>
  <c r="N154" i="1" a="1"/>
  <c r="N154" i="1" s="1"/>
  <c r="N150" i="1" a="1"/>
  <c r="N150" i="1" s="1"/>
  <c r="N180" i="1" a="1"/>
  <c r="N180" i="1" s="1"/>
  <c r="N174" i="1" a="1"/>
  <c r="N174" i="1" s="1"/>
  <c r="N163" i="1" a="1"/>
  <c r="N163" i="1" s="1"/>
  <c r="N177" i="1" a="1"/>
  <c r="N177" i="1" s="1"/>
  <c r="N169" i="1" a="1"/>
  <c r="N169" i="1" s="1"/>
  <c r="N164" i="1" a="1"/>
  <c r="N164" i="1" s="1"/>
  <c r="N161" i="1" a="1"/>
  <c r="N161" i="1" s="1"/>
  <c r="N157" i="1" a="1"/>
  <c r="N157" i="1" s="1"/>
  <c r="N175" i="1" a="1"/>
  <c r="N175" i="1" s="1"/>
  <c r="N170" i="1" a="1"/>
  <c r="N170" i="1" s="1"/>
  <c r="N179" i="1" a="1"/>
  <c r="N179" i="1" s="1"/>
  <c r="N165" i="1" a="1"/>
  <c r="N165" i="1" s="1"/>
  <c r="N160" i="1" a="1"/>
  <c r="N160" i="1" s="1"/>
  <c r="N156" i="1" a="1"/>
  <c r="N156" i="1" s="1"/>
  <c r="N152" i="1" a="1"/>
  <c r="N152" i="1" s="1"/>
  <c r="N148" i="1" a="1"/>
  <c r="N148" i="1" s="1"/>
  <c r="N183" i="1" a="1"/>
  <c r="N183" i="1" s="1"/>
  <c r="N176" i="1" a="1"/>
  <c r="N176" i="1" s="1"/>
  <c r="N171" i="1" a="1"/>
  <c r="N171" i="1" s="1"/>
  <c r="N166" i="1" a="1"/>
  <c r="N166" i="1" s="1"/>
  <c r="N181" i="1" a="1"/>
  <c r="N181" i="1" s="1"/>
  <c r="N172" i="1" a="1"/>
  <c r="N172" i="1" s="1"/>
  <c r="N159" i="1" a="1"/>
  <c r="N159" i="1" s="1"/>
  <c r="N155" i="1" a="1"/>
  <c r="N155" i="1" s="1"/>
  <c r="N151" i="1" a="1"/>
  <c r="N151" i="1" s="1"/>
  <c r="N178" i="1" a="1"/>
  <c r="N178" i="1" s="1"/>
  <c r="N167" i="1" a="1"/>
  <c r="N167" i="1" s="1"/>
  <c r="N146" i="1" a="1"/>
  <c r="N146" i="1" s="1"/>
  <c r="N145" i="1" a="1"/>
  <c r="N145" i="1" s="1"/>
  <c r="N134" i="1" a="1"/>
  <c r="N134" i="1" s="1"/>
  <c r="N132" i="1" a="1"/>
  <c r="N132" i="1" s="1"/>
  <c r="N147" i="1" a="1"/>
  <c r="N147" i="1" s="1"/>
  <c r="N124" i="1" a="1"/>
  <c r="N124" i="1" s="1"/>
  <c r="N120" i="1" a="1"/>
  <c r="N120" i="1" s="1"/>
  <c r="N116" i="1" a="1"/>
  <c r="N116" i="1" s="1"/>
  <c r="N112" i="1" a="1"/>
  <c r="N112" i="1" s="1"/>
  <c r="N153" i="1" a="1"/>
  <c r="N153" i="1" s="1"/>
  <c r="N128" i="1" a="1"/>
  <c r="N128" i="1" s="1"/>
  <c r="N136" i="1" a="1"/>
  <c r="N136" i="1" s="1"/>
  <c r="N127" i="1" a="1"/>
  <c r="N127" i="1" s="1"/>
  <c r="N138" i="1" a="1"/>
  <c r="N138" i="1" s="1"/>
  <c r="N137" i="1" a="1"/>
  <c r="N137" i="1" s="1"/>
  <c r="N133" i="1" a="1"/>
  <c r="N133" i="1" s="1"/>
  <c r="N129" i="1" a="1"/>
  <c r="N129" i="1" s="1"/>
  <c r="N140" i="1" a="1"/>
  <c r="N140" i="1" s="1"/>
  <c r="N139" i="1" a="1"/>
  <c r="N139" i="1" s="1"/>
  <c r="N130" i="1" a="1"/>
  <c r="N130" i="1" s="1"/>
  <c r="N142" i="1" a="1"/>
  <c r="N142" i="1" s="1"/>
  <c r="N141" i="1" a="1"/>
  <c r="N141" i="1" s="1"/>
  <c r="N135" i="1" a="1"/>
  <c r="N135" i="1" s="1"/>
  <c r="N149" i="1" a="1"/>
  <c r="N149" i="1" s="1"/>
  <c r="N144" i="1" a="1"/>
  <c r="N144" i="1" s="1"/>
  <c r="N143" i="1" a="1"/>
  <c r="N143" i="1" s="1"/>
  <c r="N117" i="1" a="1"/>
  <c r="N117" i="1" s="1"/>
  <c r="N115" i="1" a="1"/>
  <c r="N115" i="1" s="1"/>
  <c r="N126" i="1" a="1"/>
  <c r="N126" i="1" s="1"/>
  <c r="N109" i="1" a="1"/>
  <c r="N109" i="1" s="1"/>
  <c r="N104" i="1" a="1"/>
  <c r="N104" i="1" s="1"/>
  <c r="N101" i="1" a="1"/>
  <c r="N101" i="1" s="1"/>
  <c r="N95" i="1" a="1"/>
  <c r="N95" i="1" s="1"/>
  <c r="N94" i="1" a="1"/>
  <c r="N94" i="1" s="1"/>
  <c r="N125" i="1" a="1"/>
  <c r="N125" i="1" s="1"/>
  <c r="N123" i="1" a="1"/>
  <c r="N123" i="1" s="1"/>
  <c r="N114" i="1" a="1"/>
  <c r="N114" i="1" s="1"/>
  <c r="N113" i="1" a="1"/>
  <c r="N113" i="1" s="1"/>
  <c r="N106" i="1" a="1"/>
  <c r="N106" i="1" s="1"/>
  <c r="N103" i="1" a="1"/>
  <c r="N103" i="1" s="1"/>
  <c r="N98" i="1" a="1"/>
  <c r="N98" i="1" s="1"/>
  <c r="N96" i="1" a="1"/>
  <c r="N96" i="1" s="1"/>
  <c r="N93" i="1" a="1"/>
  <c r="N93" i="1" s="1"/>
  <c r="N89" i="1" a="1"/>
  <c r="N89" i="1" s="1"/>
  <c r="N85" i="1" a="1"/>
  <c r="N85" i="1" s="1"/>
  <c r="N122" i="1" a="1"/>
  <c r="N122" i="1" s="1"/>
  <c r="N111" i="1" a="1"/>
  <c r="N111" i="1" s="1"/>
  <c r="N121" i="1" a="1"/>
  <c r="N121" i="1" s="1"/>
  <c r="N119" i="1" a="1"/>
  <c r="N119" i="1" s="1"/>
  <c r="N108" i="1" a="1"/>
  <c r="N108" i="1" s="1"/>
  <c r="N105" i="1" a="1"/>
  <c r="N105" i="1" s="1"/>
  <c r="N100" i="1" a="1"/>
  <c r="N100" i="1" s="1"/>
  <c r="N97" i="1" a="1"/>
  <c r="N97" i="1" s="1"/>
  <c r="N92" i="1" a="1"/>
  <c r="N92" i="1" s="1"/>
  <c r="N88" i="1" a="1"/>
  <c r="N88" i="1" s="1"/>
  <c r="N131" i="1" a="1"/>
  <c r="N131" i="1" s="1"/>
  <c r="N118" i="1" a="1"/>
  <c r="N118" i="1" s="1"/>
  <c r="N110" i="1" a="1"/>
  <c r="N110" i="1" s="1"/>
  <c r="N107" i="1" a="1"/>
  <c r="N107" i="1" s="1"/>
  <c r="N102" i="1" a="1"/>
  <c r="N102" i="1" s="1"/>
  <c r="N99" i="1" a="1"/>
  <c r="N99" i="1" s="1"/>
  <c r="N91" i="1" a="1"/>
  <c r="N91" i="1" s="1"/>
  <c r="N87" i="1" a="1"/>
  <c r="N87" i="1" s="1"/>
  <c r="N83" i="1" a="1"/>
  <c r="N83" i="1" s="1"/>
  <c r="N60" i="1" a="1"/>
  <c r="N60" i="1" s="1"/>
  <c r="N86" i="1" a="1"/>
  <c r="N86" i="1" s="1"/>
  <c r="N82" i="1" a="1"/>
  <c r="N82" i="1" s="1"/>
  <c r="N80" i="1" a="1"/>
  <c r="N80" i="1" s="1"/>
  <c r="N78" i="1" a="1"/>
  <c r="N78" i="1" s="1"/>
  <c r="N76" i="1" a="1"/>
  <c r="N76" i="1" s="1"/>
  <c r="N74" i="1" a="1"/>
  <c r="N74" i="1" s="1"/>
  <c r="N72" i="1" a="1"/>
  <c r="N72" i="1" s="1"/>
  <c r="N70" i="1" a="1"/>
  <c r="N70" i="1" s="1"/>
  <c r="N66" i="1" a="1"/>
  <c r="N66" i="1" s="1"/>
  <c r="N84" i="1" a="1"/>
  <c r="N84" i="1" s="1"/>
  <c r="N62" i="1" a="1"/>
  <c r="N62" i="1" s="1"/>
  <c r="N57" i="1" a="1"/>
  <c r="N57" i="1" s="1"/>
  <c r="N55" i="1" a="1"/>
  <c r="N55" i="1" s="1"/>
  <c r="N51" i="1" a="1"/>
  <c r="N51" i="1" s="1"/>
  <c r="N47" i="1" a="1"/>
  <c r="N47" i="1" s="1"/>
  <c r="N63" i="1" a="1"/>
  <c r="N63" i="1" s="1"/>
  <c r="N23" i="1" a="1"/>
  <c r="N23" i="1" s="1"/>
  <c r="N90" i="1" a="1"/>
  <c r="N90" i="1" s="1"/>
  <c r="N81" i="1" a="1"/>
  <c r="N81" i="1" s="1"/>
  <c r="N79" i="1" a="1"/>
  <c r="N79" i="1" s="1"/>
  <c r="N77" i="1" a="1"/>
  <c r="N77" i="1" s="1"/>
  <c r="N75" i="1" a="1"/>
  <c r="N75" i="1" s="1"/>
  <c r="N73" i="1" a="1"/>
  <c r="N73" i="1" s="1"/>
  <c r="N71" i="1" a="1"/>
  <c r="N71" i="1" s="1"/>
  <c r="N67" i="1" a="1"/>
  <c r="N67" i="1" s="1"/>
  <c r="N64" i="1" a="1"/>
  <c r="N64" i="1" s="1"/>
  <c r="N59" i="1" a="1"/>
  <c r="N59" i="1" s="1"/>
  <c r="N69" i="1" a="1"/>
  <c r="N69" i="1" s="1"/>
  <c r="N68" i="1" a="1"/>
  <c r="N68" i="1" s="1"/>
  <c r="N65" i="1" a="1"/>
  <c r="N65" i="1" s="1"/>
  <c r="N53" i="1" a="1"/>
  <c r="N53" i="1" s="1"/>
  <c r="N49" i="1" a="1"/>
  <c r="N49" i="1" s="1"/>
  <c r="N45" i="1" a="1"/>
  <c r="N45" i="1" s="1"/>
  <c r="E11" i="1"/>
  <c r="O11" i="1"/>
  <c r="A15" i="1"/>
  <c r="L15" i="1"/>
  <c r="I19" i="1"/>
  <c r="G20" i="1"/>
  <c r="S24" i="1" a="1"/>
  <c r="S24" i="1" s="1"/>
  <c r="Y24" i="1" s="1"/>
  <c r="J25" i="1" a="1"/>
  <c r="J25" i="1" s="1"/>
  <c r="V25" i="1" a="1"/>
  <c r="V25" i="1" s="1"/>
  <c r="T26" i="1" a="1"/>
  <c r="T26" i="1" s="1"/>
  <c r="I28" i="1" a="1"/>
  <c r="I28" i="1" s="1"/>
  <c r="S35" i="1" a="1"/>
  <c r="S35" i="1" s="1"/>
  <c r="Y35" i="1" s="1"/>
  <c r="S36" i="1" a="1"/>
  <c r="S36" i="1" s="1"/>
  <c r="Y36" i="1" s="1"/>
  <c r="T37" i="1" a="1"/>
  <c r="T37" i="1" s="1"/>
  <c r="T38" i="1" a="1"/>
  <c r="T38" i="1" s="1"/>
  <c r="U40" i="1" a="1"/>
  <c r="U40" i="1" s="1"/>
  <c r="N41" i="1" a="1"/>
  <c r="N41" i="1" s="1"/>
  <c r="N42" i="1" a="1"/>
  <c r="N42" i="1" s="1"/>
  <c r="U42" i="1" a="1"/>
  <c r="U42" i="1" s="1"/>
  <c r="I44" i="1" a="1"/>
  <c r="I44" i="1" s="1"/>
  <c r="K46" i="1" a="1"/>
  <c r="K46" i="1" s="1"/>
  <c r="L46" i="1" s="1" a="1"/>
  <c r="L46" i="1" s="1"/>
  <c r="J47" i="1" a="1"/>
  <c r="J47" i="1" s="1"/>
  <c r="V47" i="1" a="1"/>
  <c r="V47" i="1" s="1"/>
  <c r="N56" i="1" a="1"/>
  <c r="N56" i="1" s="1"/>
  <c r="S235" i="1" a="1"/>
  <c r="S235" i="1" s="1"/>
  <c r="Y235" i="1" s="1"/>
  <c r="T237" i="1" a="1"/>
  <c r="T237" i="1" s="1"/>
  <c r="S237" i="1" a="1"/>
  <c r="S237" i="1" s="1"/>
  <c r="Y237" i="1" s="1"/>
  <c r="S236" i="1" a="1"/>
  <c r="S236" i="1" s="1"/>
  <c r="Y236" i="1" s="1"/>
  <c r="S233" i="1" a="1"/>
  <c r="S233" i="1" s="1"/>
  <c r="Y233" i="1" s="1"/>
  <c r="T232" i="1" a="1"/>
  <c r="T232" i="1" s="1"/>
  <c r="S229" i="1" a="1"/>
  <c r="S229" i="1" s="1"/>
  <c r="Y229" i="1" s="1"/>
  <c r="T228" i="1" a="1"/>
  <c r="T228" i="1" s="1"/>
  <c r="S225" i="1" a="1"/>
  <c r="S225" i="1" s="1"/>
  <c r="Y225" i="1" s="1"/>
  <c r="T224" i="1" a="1"/>
  <c r="T224" i="1" s="1"/>
  <c r="S221" i="1" a="1"/>
  <c r="S221" i="1" s="1"/>
  <c r="Y221" i="1" s="1"/>
  <c r="T234" i="1" a="1"/>
  <c r="T234" i="1" s="1"/>
  <c r="S234" i="1" a="1"/>
  <c r="S234" i="1" s="1"/>
  <c r="Y234" i="1" s="1"/>
  <c r="S232" i="1" a="1"/>
  <c r="S232" i="1" s="1"/>
  <c r="Y232" i="1" s="1"/>
  <c r="T231" i="1" a="1"/>
  <c r="T231" i="1" s="1"/>
  <c r="S228" i="1" a="1"/>
  <c r="S228" i="1" s="1"/>
  <c r="Y228" i="1" s="1"/>
  <c r="T227" i="1" a="1"/>
  <c r="T227" i="1" s="1"/>
  <c r="S224" i="1" a="1"/>
  <c r="S224" i="1" s="1"/>
  <c r="Y224" i="1" s="1"/>
  <c r="T223" i="1" a="1"/>
  <c r="T223" i="1" s="1"/>
  <c r="S220" i="1" a="1"/>
  <c r="S220" i="1" s="1"/>
  <c r="Y220" i="1" s="1"/>
  <c r="T219" i="1" a="1"/>
  <c r="T219" i="1" s="1"/>
  <c r="T235" i="1" a="1"/>
  <c r="T235" i="1" s="1"/>
  <c r="S231" i="1" a="1"/>
  <c r="S231" i="1" s="1"/>
  <c r="Y231" i="1" s="1"/>
  <c r="T230" i="1" a="1"/>
  <c r="T230" i="1" s="1"/>
  <c r="S227" i="1" a="1"/>
  <c r="S227" i="1" s="1"/>
  <c r="Y227" i="1" s="1"/>
  <c r="T226" i="1" a="1"/>
  <c r="T226" i="1" s="1"/>
  <c r="S223" i="1" a="1"/>
  <c r="S223" i="1" s="1"/>
  <c r="Y223" i="1" s="1"/>
  <c r="T236" i="1" a="1"/>
  <c r="T236" i="1" s="1"/>
  <c r="T233" i="1" a="1"/>
  <c r="T233" i="1" s="1"/>
  <c r="S230" i="1" a="1"/>
  <c r="S230" i="1" s="1"/>
  <c r="Y230" i="1" s="1"/>
  <c r="T229" i="1" a="1"/>
  <c r="T229" i="1" s="1"/>
  <c r="S226" i="1" a="1"/>
  <c r="S226" i="1" s="1"/>
  <c r="Y226" i="1" s="1"/>
  <c r="T225" i="1" a="1"/>
  <c r="T225" i="1" s="1"/>
  <c r="S222" i="1" a="1"/>
  <c r="S222" i="1" s="1"/>
  <c r="Y222" i="1" s="1"/>
  <c r="T221" i="1" a="1"/>
  <c r="T221" i="1" s="1"/>
  <c r="S218" i="1" a="1"/>
  <c r="S218" i="1" s="1"/>
  <c r="Y218" i="1" s="1"/>
  <c r="T222" i="1" a="1"/>
  <c r="T222" i="1" s="1"/>
  <c r="T215" i="1" a="1"/>
  <c r="T215" i="1" s="1"/>
  <c r="S213" i="1" a="1"/>
  <c r="S213" i="1" s="1"/>
  <c r="Y213" i="1" s="1"/>
  <c r="S212" i="1" a="1"/>
  <c r="S212" i="1" s="1"/>
  <c r="Y212" i="1" s="1"/>
  <c r="T199" i="1" a="1"/>
  <c r="T199" i="1" s="1"/>
  <c r="S197" i="1" a="1"/>
  <c r="S197" i="1" s="1"/>
  <c r="Y197" i="1" s="1"/>
  <c r="S194" i="1" a="1"/>
  <c r="S194" i="1" s="1"/>
  <c r="Y194" i="1" s="1"/>
  <c r="T190" i="1" a="1"/>
  <c r="T190" i="1" s="1"/>
  <c r="T189" i="1" a="1"/>
  <c r="T189" i="1" s="1"/>
  <c r="S186" i="1" a="1"/>
  <c r="S186" i="1" s="1"/>
  <c r="Y186" i="1" s="1"/>
  <c r="T185" i="1" a="1"/>
  <c r="T185" i="1" s="1"/>
  <c r="S182" i="1" a="1"/>
  <c r="S182" i="1" s="1"/>
  <c r="Y182" i="1" s="1"/>
  <c r="T217" i="1" a="1"/>
  <c r="T217" i="1" s="1"/>
  <c r="T216" i="1" a="1"/>
  <c r="T216" i="1" s="1"/>
  <c r="S215" i="1" a="1"/>
  <c r="S215" i="1" s="1"/>
  <c r="Y215" i="1" s="1"/>
  <c r="S214" i="1" a="1"/>
  <c r="S214" i="1" s="1"/>
  <c r="Y214" i="1" s="1"/>
  <c r="T202" i="1" a="1"/>
  <c r="T202" i="1" s="1"/>
  <c r="T201" i="1" a="1"/>
  <c r="T201" i="1" s="1"/>
  <c r="T200" i="1" a="1"/>
  <c r="T200" i="1" s="1"/>
  <c r="S199" i="1" a="1"/>
  <c r="S199" i="1" s="1"/>
  <c r="Y199" i="1" s="1"/>
  <c r="S198" i="1" a="1"/>
  <c r="S198" i="1" s="1"/>
  <c r="Y198" i="1" s="1"/>
  <c r="S196" i="1" a="1"/>
  <c r="S196" i="1" s="1"/>
  <c r="Y196" i="1" s="1"/>
  <c r="T191" i="1" a="1"/>
  <c r="T191" i="1" s="1"/>
  <c r="S217" i="1" a="1"/>
  <c r="S217" i="1" s="1"/>
  <c r="Y217" i="1" s="1"/>
  <c r="S216" i="1" a="1"/>
  <c r="S216" i="1" s="1"/>
  <c r="Y216" i="1" s="1"/>
  <c r="T203" i="1" a="1"/>
  <c r="T203" i="1" s="1"/>
  <c r="S201" i="1" a="1"/>
  <c r="S201" i="1" s="1"/>
  <c r="Y201" i="1" s="1"/>
  <c r="S200" i="1" a="1"/>
  <c r="S200" i="1" s="1"/>
  <c r="Y200" i="1" s="1"/>
  <c r="T195" i="1" a="1"/>
  <c r="T195" i="1" s="1"/>
  <c r="S190" i="1" a="1"/>
  <c r="S190" i="1" s="1"/>
  <c r="Y190" i="1" s="1"/>
  <c r="S189" i="1" a="1"/>
  <c r="S189" i="1" s="1"/>
  <c r="Y189" i="1" s="1"/>
  <c r="T188" i="1" a="1"/>
  <c r="T188" i="1" s="1"/>
  <c r="S185" i="1" a="1"/>
  <c r="S185" i="1" s="1"/>
  <c r="Y185" i="1" s="1"/>
  <c r="T206" i="1" a="1"/>
  <c r="T206" i="1" s="1"/>
  <c r="T205" i="1" a="1"/>
  <c r="T205" i="1" s="1"/>
  <c r="T204" i="1" a="1"/>
  <c r="T204" i="1" s="1"/>
  <c r="S203" i="1" a="1"/>
  <c r="S203" i="1" s="1"/>
  <c r="Y203" i="1" s="1"/>
  <c r="S202" i="1" a="1"/>
  <c r="S202" i="1" s="1"/>
  <c r="Y202" i="1" s="1"/>
  <c r="S195" i="1" a="1"/>
  <c r="S195" i="1" s="1"/>
  <c r="Y195" i="1" s="1"/>
  <c r="T192" i="1" a="1"/>
  <c r="T192" i="1" s="1"/>
  <c r="S191" i="1" a="1"/>
  <c r="S191" i="1" s="1"/>
  <c r="Y191" i="1" s="1"/>
  <c r="T220" i="1" a="1"/>
  <c r="T220" i="1" s="1"/>
  <c r="T218" i="1" a="1"/>
  <c r="T218" i="1" s="1"/>
  <c r="T207" i="1" a="1"/>
  <c r="T207" i="1" s="1"/>
  <c r="S205" i="1" a="1"/>
  <c r="S205" i="1" s="1"/>
  <c r="Y205" i="1" s="1"/>
  <c r="S204" i="1" a="1"/>
  <c r="S204" i="1" s="1"/>
  <c r="Y204" i="1" s="1"/>
  <c r="S188" i="1" a="1"/>
  <c r="S188" i="1" s="1"/>
  <c r="Y188" i="1" s="1"/>
  <c r="T187" i="1" a="1"/>
  <c r="T187" i="1" s="1"/>
  <c r="S184" i="1" a="1"/>
  <c r="S184" i="1" s="1"/>
  <c r="Y184" i="1" s="1"/>
  <c r="S219" i="1" a="1"/>
  <c r="S219" i="1" s="1"/>
  <c r="Y219" i="1" s="1"/>
  <c r="T210" i="1" a="1"/>
  <c r="T210" i="1" s="1"/>
  <c r="T209" i="1" a="1"/>
  <c r="T209" i="1" s="1"/>
  <c r="T208" i="1" a="1"/>
  <c r="T208" i="1" s="1"/>
  <c r="S207" i="1" a="1"/>
  <c r="S207" i="1" s="1"/>
  <c r="Y207" i="1" s="1"/>
  <c r="S206" i="1" a="1"/>
  <c r="S206" i="1" s="1"/>
  <c r="Y206" i="1" s="1"/>
  <c r="T193" i="1" a="1"/>
  <c r="T193" i="1" s="1"/>
  <c r="T211" i="1" a="1"/>
  <c r="T211" i="1" s="1"/>
  <c r="S209" i="1" a="1"/>
  <c r="S209" i="1" s="1"/>
  <c r="Y209" i="1" s="1"/>
  <c r="S208" i="1" a="1"/>
  <c r="S208" i="1" s="1"/>
  <c r="Y208" i="1" s="1"/>
  <c r="T194" i="1" a="1"/>
  <c r="T194" i="1" s="1"/>
  <c r="S193" i="1" a="1"/>
  <c r="S193" i="1" s="1"/>
  <c r="Y193" i="1" s="1"/>
  <c r="S187" i="1" a="1"/>
  <c r="S187" i="1" s="1"/>
  <c r="Y187" i="1" s="1"/>
  <c r="T214" i="1" a="1"/>
  <c r="T214" i="1" s="1"/>
  <c r="T213" i="1" a="1"/>
  <c r="T213" i="1" s="1"/>
  <c r="T212" i="1" a="1"/>
  <c r="T212" i="1" s="1"/>
  <c r="S211" i="1" a="1"/>
  <c r="S211" i="1" s="1"/>
  <c r="Y211" i="1" s="1"/>
  <c r="S210" i="1" a="1"/>
  <c r="S210" i="1" s="1"/>
  <c r="Y210" i="1" s="1"/>
  <c r="T198" i="1" a="1"/>
  <c r="T198" i="1" s="1"/>
  <c r="T197" i="1" a="1"/>
  <c r="T197" i="1" s="1"/>
  <c r="T196" i="1" a="1"/>
  <c r="T196" i="1" s="1"/>
  <c r="S183" i="1" a="1"/>
  <c r="S183" i="1" s="1"/>
  <c r="Y183" i="1" s="1"/>
  <c r="S181" i="1" a="1"/>
  <c r="S181" i="1" s="1"/>
  <c r="Y181" i="1" s="1"/>
  <c r="T174" i="1" a="1"/>
  <c r="T174" i="1" s="1"/>
  <c r="T168" i="1" a="1"/>
  <c r="T168" i="1" s="1"/>
  <c r="S167" i="1" a="1"/>
  <c r="S167" i="1" s="1"/>
  <c r="Y167" i="1" s="1"/>
  <c r="T163" i="1" a="1"/>
  <c r="T163" i="1" s="1"/>
  <c r="S162" i="1" a="1"/>
  <c r="S162" i="1" s="1"/>
  <c r="Y162" i="1" s="1"/>
  <c r="T161" i="1" a="1"/>
  <c r="T161" i="1" s="1"/>
  <c r="S158" i="1" a="1"/>
  <c r="S158" i="1" s="1"/>
  <c r="Y158" i="1" s="1"/>
  <c r="T157" i="1" a="1"/>
  <c r="T157" i="1" s="1"/>
  <c r="S154" i="1" a="1"/>
  <c r="S154" i="1" s="1"/>
  <c r="Y154" i="1" s="1"/>
  <c r="T153" i="1" a="1"/>
  <c r="T153" i="1" s="1"/>
  <c r="S150" i="1" a="1"/>
  <c r="S150" i="1" s="1"/>
  <c r="Y150" i="1" s="1"/>
  <c r="S192" i="1" a="1"/>
  <c r="S192" i="1" s="1"/>
  <c r="Y192" i="1" s="1"/>
  <c r="T184" i="1" a="1"/>
  <c r="T184" i="1" s="1"/>
  <c r="S178" i="1" a="1"/>
  <c r="S178" i="1" s="1"/>
  <c r="Y178" i="1" s="1"/>
  <c r="S173" i="1" a="1"/>
  <c r="S173" i="1" s="1"/>
  <c r="Y173" i="1" s="1"/>
  <c r="T169" i="1" a="1"/>
  <c r="T169" i="1" s="1"/>
  <c r="S168" i="1" a="1"/>
  <c r="S168" i="1" s="1"/>
  <c r="Y168" i="1" s="1"/>
  <c r="T180" i="1" a="1"/>
  <c r="T180" i="1" s="1"/>
  <c r="T175" i="1" a="1"/>
  <c r="T175" i="1" s="1"/>
  <c r="S174" i="1" a="1"/>
  <c r="S174" i="1" s="1"/>
  <c r="Y174" i="1" s="1"/>
  <c r="T170" i="1" a="1"/>
  <c r="T170" i="1" s="1"/>
  <c r="T164" i="1" a="1"/>
  <c r="T164" i="1" s="1"/>
  <c r="S163" i="1" a="1"/>
  <c r="S163" i="1" s="1"/>
  <c r="Y163" i="1" s="1"/>
  <c r="S161" i="1" a="1"/>
  <c r="S161" i="1" s="1"/>
  <c r="Y161" i="1" s="1"/>
  <c r="T160" i="1" a="1"/>
  <c r="T160" i="1" s="1"/>
  <c r="S157" i="1" a="1"/>
  <c r="S157" i="1" s="1"/>
  <c r="Y157" i="1" s="1"/>
  <c r="T156" i="1" a="1"/>
  <c r="T156" i="1" s="1"/>
  <c r="S153" i="1" a="1"/>
  <c r="S153" i="1" s="1"/>
  <c r="Y153" i="1" s="1"/>
  <c r="S180" i="1" a="1"/>
  <c r="S180" i="1" s="1"/>
  <c r="Y180" i="1" s="1"/>
  <c r="T177" i="1" a="1"/>
  <c r="T177" i="1" s="1"/>
  <c r="S169" i="1" a="1"/>
  <c r="S169" i="1" s="1"/>
  <c r="Y169" i="1" s="1"/>
  <c r="T165" i="1" a="1"/>
  <c r="T165" i="1" s="1"/>
  <c r="S164" i="1" a="1"/>
  <c r="S164" i="1" s="1"/>
  <c r="Y164" i="1" s="1"/>
  <c r="T179" i="1" a="1"/>
  <c r="T179" i="1" s="1"/>
  <c r="S177" i="1" a="1"/>
  <c r="S177" i="1" s="1"/>
  <c r="Y177" i="1" s="1"/>
  <c r="S175" i="1" a="1"/>
  <c r="S175" i="1" s="1"/>
  <c r="Y175" i="1" s="1"/>
  <c r="T171" i="1" a="1"/>
  <c r="T171" i="1" s="1"/>
  <c r="S170" i="1" a="1"/>
  <c r="S170" i="1" s="1"/>
  <c r="Y170" i="1" s="1"/>
  <c r="T166" i="1" a="1"/>
  <c r="T166" i="1" s="1"/>
  <c r="S160" i="1" a="1"/>
  <c r="S160" i="1" s="1"/>
  <c r="Y160" i="1" s="1"/>
  <c r="T159" i="1" a="1"/>
  <c r="T159" i="1" s="1"/>
  <c r="S156" i="1" a="1"/>
  <c r="S156" i="1" s="1"/>
  <c r="Y156" i="1" s="1"/>
  <c r="T155" i="1" a="1"/>
  <c r="T155" i="1" s="1"/>
  <c r="S152" i="1" a="1"/>
  <c r="S152" i="1" s="1"/>
  <c r="Y152" i="1" s="1"/>
  <c r="T151" i="1" a="1"/>
  <c r="T151" i="1" s="1"/>
  <c r="S148" i="1" a="1"/>
  <c r="S148" i="1" s="1"/>
  <c r="Y148" i="1" s="1"/>
  <c r="T182" i="1" a="1"/>
  <c r="T182" i="1" s="1"/>
  <c r="S165" i="1" a="1"/>
  <c r="S165" i="1" s="1"/>
  <c r="Y165" i="1" s="1"/>
  <c r="T186" i="1" a="1"/>
  <c r="T186" i="1" s="1"/>
  <c r="T183" i="1" a="1"/>
  <c r="T183" i="1" s="1"/>
  <c r="S179" i="1" a="1"/>
  <c r="S179" i="1" s="1"/>
  <c r="Y179" i="1" s="1"/>
  <c r="T176" i="1" a="1"/>
  <c r="T176" i="1" s="1"/>
  <c r="T172" i="1" a="1"/>
  <c r="T172" i="1" s="1"/>
  <c r="S171" i="1" a="1"/>
  <c r="S171" i="1" s="1"/>
  <c r="Y171" i="1" s="1"/>
  <c r="T167" i="1" a="1"/>
  <c r="T167" i="1" s="1"/>
  <c r="S166" i="1" a="1"/>
  <c r="S166" i="1" s="1"/>
  <c r="Y166" i="1" s="1"/>
  <c r="T162" i="1" a="1"/>
  <c r="T162" i="1" s="1"/>
  <c r="S159" i="1" a="1"/>
  <c r="S159" i="1" s="1"/>
  <c r="Y159" i="1" s="1"/>
  <c r="T158" i="1" a="1"/>
  <c r="T158" i="1" s="1"/>
  <c r="S155" i="1" a="1"/>
  <c r="S155" i="1" s="1"/>
  <c r="Y155" i="1" s="1"/>
  <c r="T154" i="1" a="1"/>
  <c r="T154" i="1" s="1"/>
  <c r="S151" i="1" a="1"/>
  <c r="S151" i="1" s="1"/>
  <c r="Y151" i="1" s="1"/>
  <c r="T181" i="1" a="1"/>
  <c r="T181" i="1" s="1"/>
  <c r="T178" i="1" a="1"/>
  <c r="T178" i="1" s="1"/>
  <c r="S176" i="1" a="1"/>
  <c r="S176" i="1" s="1"/>
  <c r="Y176" i="1" s="1"/>
  <c r="T173" i="1" a="1"/>
  <c r="T173" i="1" s="1"/>
  <c r="S172" i="1" a="1"/>
  <c r="S172" i="1" s="1"/>
  <c r="Y172" i="1" s="1"/>
  <c r="T143" i="1" a="1"/>
  <c r="T143" i="1" s="1"/>
  <c r="T142" i="1" a="1"/>
  <c r="T142" i="1" s="1"/>
  <c r="T141" i="1" a="1"/>
  <c r="T141" i="1" s="1"/>
  <c r="S140" i="1" a="1"/>
  <c r="S140" i="1" s="1"/>
  <c r="Y140" i="1" s="1"/>
  <c r="S139" i="1" a="1"/>
  <c r="S139" i="1" s="1"/>
  <c r="Y139" i="1" s="1"/>
  <c r="S135" i="1" a="1"/>
  <c r="S135" i="1" s="1"/>
  <c r="Y135" i="1" s="1"/>
  <c r="T132" i="1" a="1"/>
  <c r="T132" i="1" s="1"/>
  <c r="S131" i="1" a="1"/>
  <c r="S131" i="1" s="1"/>
  <c r="Y131" i="1" s="1"/>
  <c r="T144" i="1" a="1"/>
  <c r="T144" i="1" s="1"/>
  <c r="S142" i="1" a="1"/>
  <c r="S142" i="1" s="1"/>
  <c r="Y142" i="1" s="1"/>
  <c r="S141" i="1" a="1"/>
  <c r="S141" i="1" s="1"/>
  <c r="Y141" i="1" s="1"/>
  <c r="T134" i="1" a="1"/>
  <c r="T134" i="1" s="1"/>
  <c r="S132" i="1" a="1"/>
  <c r="S132" i="1" s="1"/>
  <c r="Y132" i="1" s="1"/>
  <c r="T127" i="1" a="1"/>
  <c r="T127" i="1" s="1"/>
  <c r="S124" i="1" a="1"/>
  <c r="S124" i="1" s="1"/>
  <c r="Y124" i="1" s="1"/>
  <c r="T123" i="1" a="1"/>
  <c r="T123" i="1" s="1"/>
  <c r="S120" i="1" a="1"/>
  <c r="S120" i="1" s="1"/>
  <c r="Y120" i="1" s="1"/>
  <c r="T119" i="1" a="1"/>
  <c r="T119" i="1" s="1"/>
  <c r="S116" i="1" a="1"/>
  <c r="S116" i="1" s="1"/>
  <c r="Y116" i="1" s="1"/>
  <c r="T115" i="1" a="1"/>
  <c r="T115" i="1" s="1"/>
  <c r="S112" i="1" a="1"/>
  <c r="S112" i="1" s="1"/>
  <c r="Y112" i="1" s="1"/>
  <c r="T149" i="1" a="1"/>
  <c r="T149" i="1" s="1"/>
  <c r="T147" i="1" a="1"/>
  <c r="T147" i="1" s="1"/>
  <c r="T146" i="1" a="1"/>
  <c r="T146" i="1" s="1"/>
  <c r="T145" i="1" a="1"/>
  <c r="T145" i="1" s="1"/>
  <c r="S144" i="1" a="1"/>
  <c r="S144" i="1" s="1"/>
  <c r="Y144" i="1" s="1"/>
  <c r="S143" i="1" a="1"/>
  <c r="S143" i="1" s="1"/>
  <c r="Y143" i="1" s="1"/>
  <c r="S134" i="1" a="1"/>
  <c r="S134" i="1" s="1"/>
  <c r="Y134" i="1" s="1"/>
  <c r="T128" i="1" a="1"/>
  <c r="T128" i="1" s="1"/>
  <c r="S149" i="1" a="1"/>
  <c r="S149" i="1" s="1"/>
  <c r="Y149" i="1" s="1"/>
  <c r="S146" i="1" a="1"/>
  <c r="S146" i="1" s="1"/>
  <c r="Y146" i="1" s="1"/>
  <c r="S145" i="1" a="1"/>
  <c r="S145" i="1" s="1"/>
  <c r="Y145" i="1" s="1"/>
  <c r="T129" i="1" a="1"/>
  <c r="T129" i="1" s="1"/>
  <c r="S128" i="1" a="1"/>
  <c r="S128" i="1" s="1"/>
  <c r="Y128" i="1" s="1"/>
  <c r="S127" i="1" a="1"/>
  <c r="S127" i="1" s="1"/>
  <c r="Y127" i="1" s="1"/>
  <c r="T152" i="1" a="1"/>
  <c r="T152" i="1" s="1"/>
  <c r="S147" i="1" a="1"/>
  <c r="S147" i="1" s="1"/>
  <c r="Y147" i="1" s="1"/>
  <c r="T133" i="1" a="1"/>
  <c r="T133" i="1" s="1"/>
  <c r="T130" i="1" a="1"/>
  <c r="T130" i="1" s="1"/>
  <c r="T148" i="1" a="1"/>
  <c r="T148" i="1" s="1"/>
  <c r="T136" i="1" a="1"/>
  <c r="T136" i="1" s="1"/>
  <c r="S129" i="1" a="1"/>
  <c r="S129" i="1" s="1"/>
  <c r="Y129" i="1" s="1"/>
  <c r="T139" i="1" a="1"/>
  <c r="T139" i="1" s="1"/>
  <c r="T138" i="1" a="1"/>
  <c r="T138" i="1" s="1"/>
  <c r="T137" i="1" a="1"/>
  <c r="T137" i="1" s="1"/>
  <c r="S136" i="1" a="1"/>
  <c r="S136" i="1" s="1"/>
  <c r="Y136" i="1" s="1"/>
  <c r="T135" i="1" a="1"/>
  <c r="T135" i="1" s="1"/>
  <c r="S133" i="1" a="1"/>
  <c r="S133" i="1" s="1"/>
  <c r="Y133" i="1" s="1"/>
  <c r="T131" i="1" a="1"/>
  <c r="T131" i="1" s="1"/>
  <c r="S130" i="1" a="1"/>
  <c r="S130" i="1" s="1"/>
  <c r="Y130" i="1" s="1"/>
  <c r="T150" i="1" a="1"/>
  <c r="T150" i="1" s="1"/>
  <c r="T122" i="1" a="1"/>
  <c r="T122" i="1" s="1"/>
  <c r="S113" i="1" a="1"/>
  <c r="S113" i="1" s="1"/>
  <c r="Y113" i="1" s="1"/>
  <c r="T107" i="1" a="1"/>
  <c r="T107" i="1" s="1"/>
  <c r="T99" i="1" a="1"/>
  <c r="T99" i="1" s="1"/>
  <c r="S122" i="1" a="1"/>
  <c r="S122" i="1" s="1"/>
  <c r="Y122" i="1" s="1"/>
  <c r="T121" i="1" a="1"/>
  <c r="T121" i="1" s="1"/>
  <c r="T120" i="1" a="1"/>
  <c r="T120" i="1" s="1"/>
  <c r="T112" i="1" a="1"/>
  <c r="T112" i="1" s="1"/>
  <c r="S110" i="1" a="1"/>
  <c r="S110" i="1" s="1"/>
  <c r="Y110" i="1" s="1"/>
  <c r="S107" i="1" a="1"/>
  <c r="S107" i="1" s="1"/>
  <c r="Y107" i="1" s="1"/>
  <c r="T104" i="1" a="1"/>
  <c r="T104" i="1" s="1"/>
  <c r="S102" i="1" a="1"/>
  <c r="S102" i="1" s="1"/>
  <c r="Y102" i="1" s="1"/>
  <c r="S99" i="1" a="1"/>
  <c r="S99" i="1" s="1"/>
  <c r="Y99" i="1" s="1"/>
  <c r="T95" i="1" a="1"/>
  <c r="T95" i="1" s="1"/>
  <c r="S94" i="1" a="1"/>
  <c r="S94" i="1" s="1"/>
  <c r="Y94" i="1" s="1"/>
  <c r="T93" i="1" a="1"/>
  <c r="T93" i="1" s="1"/>
  <c r="S121" i="1" a="1"/>
  <c r="S121" i="1" s="1"/>
  <c r="Y121" i="1" s="1"/>
  <c r="S119" i="1" a="1"/>
  <c r="S119" i="1" s="1"/>
  <c r="Y119" i="1" s="1"/>
  <c r="T109" i="1" a="1"/>
  <c r="T109" i="1" s="1"/>
  <c r="T101" i="1" a="1"/>
  <c r="T101" i="1" s="1"/>
  <c r="T96" i="1" a="1"/>
  <c r="T96" i="1" s="1"/>
  <c r="S95" i="1" a="1"/>
  <c r="S95" i="1" s="1"/>
  <c r="Y95" i="1" s="1"/>
  <c r="T140" i="1" a="1"/>
  <c r="T140" i="1" s="1"/>
  <c r="S138" i="1" a="1"/>
  <c r="S138" i="1" s="1"/>
  <c r="Y138" i="1" s="1"/>
  <c r="S137" i="1" a="1"/>
  <c r="S137" i="1" s="1"/>
  <c r="Y137" i="1" s="1"/>
  <c r="T118" i="1" a="1"/>
  <c r="T118" i="1" s="1"/>
  <c r="S109" i="1" a="1"/>
  <c r="S109" i="1" s="1"/>
  <c r="Y109" i="1" s="1"/>
  <c r="T106" i="1" a="1"/>
  <c r="T106" i="1" s="1"/>
  <c r="S104" i="1" a="1"/>
  <c r="S104" i="1" s="1"/>
  <c r="Y104" i="1" s="1"/>
  <c r="S101" i="1" a="1"/>
  <c r="S101" i="1" s="1"/>
  <c r="Y101" i="1" s="1"/>
  <c r="T98" i="1" a="1"/>
  <c r="T98" i="1" s="1"/>
  <c r="S93" i="1" a="1"/>
  <c r="S93" i="1" s="1"/>
  <c r="Y93" i="1" s="1"/>
  <c r="T92" i="1" a="1"/>
  <c r="T92" i="1" s="1"/>
  <c r="S89" i="1" a="1"/>
  <c r="S89" i="1" s="1"/>
  <c r="Y89" i="1" s="1"/>
  <c r="T88" i="1" a="1"/>
  <c r="T88" i="1" s="1"/>
  <c r="S85" i="1" a="1"/>
  <c r="S85" i="1" s="1"/>
  <c r="Y85" i="1" s="1"/>
  <c r="T84" i="1" a="1"/>
  <c r="T84" i="1" s="1"/>
  <c r="S118" i="1" a="1"/>
  <c r="S118" i="1" s="1"/>
  <c r="Y118" i="1" s="1"/>
  <c r="T117" i="1" a="1"/>
  <c r="T117" i="1" s="1"/>
  <c r="T116" i="1" a="1"/>
  <c r="T116" i="1" s="1"/>
  <c r="T103" i="1" a="1"/>
  <c r="T103" i="1" s="1"/>
  <c r="S96" i="1" a="1"/>
  <c r="S96" i="1" s="1"/>
  <c r="Y96" i="1" s="1"/>
  <c r="T126" i="1" a="1"/>
  <c r="T126" i="1" s="1"/>
  <c r="S117" i="1" a="1"/>
  <c r="S117" i="1" s="1"/>
  <c r="Y117" i="1" s="1"/>
  <c r="S115" i="1" a="1"/>
  <c r="S115" i="1" s="1"/>
  <c r="Y115" i="1" s="1"/>
  <c r="T108" i="1" a="1"/>
  <c r="T108" i="1" s="1"/>
  <c r="S106" i="1" a="1"/>
  <c r="S106" i="1" s="1"/>
  <c r="Y106" i="1" s="1"/>
  <c r="S103" i="1" a="1"/>
  <c r="S103" i="1" s="1"/>
  <c r="Y103" i="1" s="1"/>
  <c r="T100" i="1" a="1"/>
  <c r="T100" i="1" s="1"/>
  <c r="S98" i="1" a="1"/>
  <c r="S98" i="1" s="1"/>
  <c r="Y98" i="1" s="1"/>
  <c r="S92" i="1" a="1"/>
  <c r="S92" i="1" s="1"/>
  <c r="Y92" i="1" s="1"/>
  <c r="T91" i="1" a="1"/>
  <c r="T91" i="1" s="1"/>
  <c r="S88" i="1" a="1"/>
  <c r="S88" i="1" s="1"/>
  <c r="Y88" i="1" s="1"/>
  <c r="S126" i="1" a="1"/>
  <c r="S126" i="1" s="1"/>
  <c r="Y126" i="1" s="1"/>
  <c r="T125" i="1" a="1"/>
  <c r="T125" i="1" s="1"/>
  <c r="T124" i="1" a="1"/>
  <c r="T124" i="1" s="1"/>
  <c r="T114" i="1" a="1"/>
  <c r="T114" i="1" s="1"/>
  <c r="T111" i="1" a="1"/>
  <c r="T111" i="1" s="1"/>
  <c r="T105" i="1" a="1"/>
  <c r="T105" i="1" s="1"/>
  <c r="T97" i="1" a="1"/>
  <c r="T97" i="1" s="1"/>
  <c r="S125" i="1" a="1"/>
  <c r="S125" i="1" s="1"/>
  <c r="Y125" i="1" s="1"/>
  <c r="S123" i="1" a="1"/>
  <c r="S123" i="1" s="1"/>
  <c r="Y123" i="1" s="1"/>
  <c r="S114" i="1" a="1"/>
  <c r="S114" i="1" s="1"/>
  <c r="Y114" i="1" s="1"/>
  <c r="T113" i="1" a="1"/>
  <c r="T113" i="1" s="1"/>
  <c r="S111" i="1" a="1"/>
  <c r="S111" i="1" s="1"/>
  <c r="Y111" i="1" s="1"/>
  <c r="T110" i="1" a="1"/>
  <c r="T110" i="1" s="1"/>
  <c r="S108" i="1" a="1"/>
  <c r="S108" i="1" s="1"/>
  <c r="Y108" i="1" s="1"/>
  <c r="S105" i="1" a="1"/>
  <c r="S105" i="1" s="1"/>
  <c r="Y105" i="1" s="1"/>
  <c r="T102" i="1" a="1"/>
  <c r="T102" i="1" s="1"/>
  <c r="S100" i="1" a="1"/>
  <c r="S100" i="1" s="1"/>
  <c r="Y100" i="1" s="1"/>
  <c r="S97" i="1" a="1"/>
  <c r="S97" i="1" s="1"/>
  <c r="Y97" i="1" s="1"/>
  <c r="T94" i="1" a="1"/>
  <c r="T94" i="1" s="1"/>
  <c r="S91" i="1" a="1"/>
  <c r="S91" i="1" s="1"/>
  <c r="Y91" i="1" s="1"/>
  <c r="T90" i="1" a="1"/>
  <c r="T90" i="1" s="1"/>
  <c r="S87" i="1" a="1"/>
  <c r="S87" i="1" s="1"/>
  <c r="Y87" i="1" s="1"/>
  <c r="T86" i="1" a="1"/>
  <c r="T86" i="1" s="1"/>
  <c r="S83" i="1" a="1"/>
  <c r="S83" i="1" s="1"/>
  <c r="Y83" i="1" s="1"/>
  <c r="T81" i="1" a="1"/>
  <c r="T81" i="1" s="1"/>
  <c r="T79" i="1" a="1"/>
  <c r="T79" i="1" s="1"/>
  <c r="T77" i="1" a="1"/>
  <c r="T77" i="1" s="1"/>
  <c r="T75" i="1" a="1"/>
  <c r="T75" i="1" s="1"/>
  <c r="T73" i="1" a="1"/>
  <c r="T73" i="1" s="1"/>
  <c r="T71" i="1" a="1"/>
  <c r="T71" i="1" s="1"/>
  <c r="T67" i="1" a="1"/>
  <c r="T67" i="1" s="1"/>
  <c r="S65" i="1" a="1"/>
  <c r="S65" i="1" s="1"/>
  <c r="Y65" i="1" s="1"/>
  <c r="T24" i="1" a="1"/>
  <c r="T24" i="1" s="1"/>
  <c r="H11" i="1"/>
  <c r="T68" i="1" a="1"/>
  <c r="T68" i="1" s="1"/>
  <c r="T61" i="1" a="1"/>
  <c r="T61" i="1" s="1"/>
  <c r="T87" i="1" a="1"/>
  <c r="T87" i="1" s="1"/>
  <c r="S84" i="1" a="1"/>
  <c r="S84" i="1" s="1"/>
  <c r="Y84" i="1" s="1"/>
  <c r="S81" i="1" a="1"/>
  <c r="S81" i="1" s="1"/>
  <c r="Y81" i="1" s="1"/>
  <c r="S79" i="1" a="1"/>
  <c r="S79" i="1" s="1"/>
  <c r="Y79" i="1" s="1"/>
  <c r="S77" i="1" a="1"/>
  <c r="S77" i="1" s="1"/>
  <c r="Y77" i="1" s="1"/>
  <c r="S75" i="1" a="1"/>
  <c r="S75" i="1" s="1"/>
  <c r="Y75" i="1" s="1"/>
  <c r="S73" i="1" a="1"/>
  <c r="S73" i="1" s="1"/>
  <c r="Y73" i="1" s="1"/>
  <c r="S71" i="1" a="1"/>
  <c r="S71" i="1" s="1"/>
  <c r="Y71" i="1" s="1"/>
  <c r="T69" i="1" a="1"/>
  <c r="T69" i="1" s="1"/>
  <c r="S67" i="1" a="1"/>
  <c r="S67" i="1" s="1"/>
  <c r="Y67" i="1" s="1"/>
  <c r="S69" i="1" a="1"/>
  <c r="S69" i="1" s="1"/>
  <c r="Y69" i="1" s="1"/>
  <c r="S68" i="1" a="1"/>
  <c r="S68" i="1" s="1"/>
  <c r="Y68" i="1" s="1"/>
  <c r="T66" i="1" a="1"/>
  <c r="T66" i="1" s="1"/>
  <c r="T62" i="1" a="1"/>
  <c r="T62" i="1" s="1"/>
  <c r="S61" i="1" a="1"/>
  <c r="S61" i="1" s="1"/>
  <c r="Y61" i="1" s="1"/>
  <c r="T85" i="1" a="1"/>
  <c r="T85" i="1" s="1"/>
  <c r="T63" i="1" a="1"/>
  <c r="T63" i="1" s="1"/>
  <c r="T57" i="1" a="1"/>
  <c r="T57" i="1" s="1"/>
  <c r="S56" i="1" a="1"/>
  <c r="S56" i="1" s="1"/>
  <c r="Y56" i="1" s="1"/>
  <c r="S55" i="1" a="1"/>
  <c r="S55" i="1" s="1"/>
  <c r="Y55" i="1" s="1"/>
  <c r="T54" i="1" a="1"/>
  <c r="T54" i="1" s="1"/>
  <c r="S51" i="1" a="1"/>
  <c r="S51" i="1" s="1"/>
  <c r="Y51" i="1" s="1"/>
  <c r="T50" i="1" a="1"/>
  <c r="T50" i="1" s="1"/>
  <c r="S47" i="1" a="1"/>
  <c r="S47" i="1" s="1"/>
  <c r="Y47" i="1" s="1"/>
  <c r="T46" i="1" a="1"/>
  <c r="T46" i="1" s="1"/>
  <c r="S90" i="1" a="1"/>
  <c r="S90" i="1" s="1"/>
  <c r="Y90" i="1" s="1"/>
  <c r="T80" i="1" a="1"/>
  <c r="T80" i="1" s="1"/>
  <c r="T78" i="1" a="1"/>
  <c r="T78" i="1" s="1"/>
  <c r="T76" i="1" a="1"/>
  <c r="T76" i="1" s="1"/>
  <c r="T74" i="1" a="1"/>
  <c r="T74" i="1" s="1"/>
  <c r="T72" i="1" a="1"/>
  <c r="T72" i="1" s="1"/>
  <c r="T70" i="1" a="1"/>
  <c r="T70" i="1" s="1"/>
  <c r="S66" i="1" a="1"/>
  <c r="S66" i="1" s="1"/>
  <c r="Y66" i="1" s="1"/>
  <c r="S62" i="1" a="1"/>
  <c r="S62" i="1" s="1"/>
  <c r="Y62" i="1" s="1"/>
  <c r="T58" i="1" a="1"/>
  <c r="T58" i="1" s="1"/>
  <c r="S57" i="1" a="1"/>
  <c r="S57" i="1" s="1"/>
  <c r="Y57" i="1" s="1"/>
  <c r="S23" i="1" a="1"/>
  <c r="S23" i="1" s="1"/>
  <c r="Y23" i="1" s="1"/>
  <c r="L11" i="1"/>
  <c r="D11" i="1"/>
  <c r="T89" i="1" a="1"/>
  <c r="T89" i="1" s="1"/>
  <c r="T83" i="1" a="1"/>
  <c r="T83" i="1" s="1"/>
  <c r="T82" i="1" a="1"/>
  <c r="T82" i="1" s="1"/>
  <c r="S80" i="1" a="1"/>
  <c r="S80" i="1" s="1"/>
  <c r="Y80" i="1" s="1"/>
  <c r="S78" i="1" a="1"/>
  <c r="S78" i="1" s="1"/>
  <c r="Y78" i="1" s="1"/>
  <c r="S76" i="1" a="1"/>
  <c r="S76" i="1" s="1"/>
  <c r="Y76" i="1" s="1"/>
  <c r="S74" i="1" a="1"/>
  <c r="S74" i="1" s="1"/>
  <c r="Y74" i="1" s="1"/>
  <c r="S72" i="1" a="1"/>
  <c r="S72" i="1" s="1"/>
  <c r="Y72" i="1" s="1"/>
  <c r="S70" i="1" a="1"/>
  <c r="S70" i="1" s="1"/>
  <c r="Y70" i="1" s="1"/>
  <c r="T64" i="1" a="1"/>
  <c r="T64" i="1" s="1"/>
  <c r="S63" i="1" a="1"/>
  <c r="S63" i="1" s="1"/>
  <c r="Y63" i="1" s="1"/>
  <c r="S82" i="1" a="1"/>
  <c r="S82" i="1" s="1"/>
  <c r="Y82" i="1" s="1"/>
  <c r="S58" i="1" a="1"/>
  <c r="S58" i="1" s="1"/>
  <c r="Y58" i="1" s="1"/>
  <c r="S86" i="1" a="1"/>
  <c r="S86" i="1" s="1"/>
  <c r="Y86" i="1" s="1"/>
  <c r="T65" i="1" a="1"/>
  <c r="T65" i="1" s="1"/>
  <c r="S64" i="1" a="1"/>
  <c r="S64" i="1" s="1"/>
  <c r="Y64" i="1" s="1"/>
  <c r="T60" i="1" a="1"/>
  <c r="T60" i="1" s="1"/>
  <c r="S59" i="1" a="1"/>
  <c r="S59" i="1" s="1"/>
  <c r="Y59" i="1" s="1"/>
  <c r="S53" i="1" a="1"/>
  <c r="S53" i="1" s="1"/>
  <c r="Y53" i="1" s="1"/>
  <c r="T52" i="1" a="1"/>
  <c r="T52" i="1" s="1"/>
  <c r="S49" i="1" a="1"/>
  <c r="S49" i="1" s="1"/>
  <c r="Y49" i="1" s="1"/>
  <c r="T48" i="1" a="1"/>
  <c r="T48" i="1" s="1"/>
  <c r="S45" i="1" a="1"/>
  <c r="S45" i="1" s="1"/>
  <c r="Y45" i="1" s="1"/>
  <c r="T44" i="1" a="1"/>
  <c r="T44" i="1" s="1"/>
  <c r="F11" i="1"/>
  <c r="J13" i="1"/>
  <c r="M15" i="1"/>
  <c r="K19" i="1"/>
  <c r="H20" i="1"/>
  <c r="I23" i="1" a="1"/>
  <c r="I23" i="1" s="1"/>
  <c r="N26" i="1" a="1"/>
  <c r="N26" i="1" s="1"/>
  <c r="S27" i="1" a="1"/>
  <c r="S27" i="1" s="1"/>
  <c r="Y27" i="1" s="1"/>
  <c r="J31" i="1" a="1"/>
  <c r="J31" i="1" s="1"/>
  <c r="S33" i="1" a="1"/>
  <c r="S33" i="1" s="1"/>
  <c r="Y33" i="1" s="1"/>
  <c r="K34" i="1" a="1"/>
  <c r="K34" i="1" s="1"/>
  <c r="L34" i="1" s="1" a="1"/>
  <c r="L34" i="1" s="1"/>
  <c r="S34" i="1" a="1"/>
  <c r="S34" i="1" s="1"/>
  <c r="Y34" i="1" s="1"/>
  <c r="T36" i="1" a="1"/>
  <c r="T36" i="1" s="1"/>
  <c r="U37" i="1" a="1"/>
  <c r="U37" i="1" s="1"/>
  <c r="N39" i="1" a="1"/>
  <c r="N39" i="1" s="1"/>
  <c r="U39" i="1" a="1"/>
  <c r="U39" i="1" s="1"/>
  <c r="N40" i="1" a="1"/>
  <c r="N40" i="1" s="1"/>
  <c r="V40" i="1" a="1"/>
  <c r="V40" i="1" s="1"/>
  <c r="V41" i="1" a="1"/>
  <c r="V41" i="1" s="1"/>
  <c r="V42" i="1" a="1"/>
  <c r="V42" i="1" s="1"/>
  <c r="S44" i="1" a="1"/>
  <c r="S44" i="1" s="1"/>
  <c r="Y44" i="1" s="1"/>
  <c r="V49" i="1" a="1"/>
  <c r="V49" i="1" s="1"/>
  <c r="T51" i="1" a="1"/>
  <c r="T51" i="1" s="1"/>
  <c r="S52" i="1" a="1"/>
  <c r="S52" i="1" s="1"/>
  <c r="Y52" i="1" s="1"/>
  <c r="U237" i="1" a="1"/>
  <c r="U237" i="1" s="1"/>
  <c r="V236" i="1" a="1"/>
  <c r="V236" i="1" s="1"/>
  <c r="U236" i="1" a="1"/>
  <c r="U236" i="1" s="1"/>
  <c r="V235" i="1" a="1"/>
  <c r="V235" i="1" s="1"/>
  <c r="U234" i="1" a="1"/>
  <c r="U234" i="1" s="1"/>
  <c r="U231" i="1" a="1"/>
  <c r="U231" i="1" s="1"/>
  <c r="V230" i="1" a="1"/>
  <c r="V230" i="1" s="1"/>
  <c r="U227" i="1" a="1"/>
  <c r="U227" i="1" s="1"/>
  <c r="V226" i="1" a="1"/>
  <c r="V226" i="1" s="1"/>
  <c r="U223" i="1" a="1"/>
  <c r="U223" i="1" s="1"/>
  <c r="V222" i="1" a="1"/>
  <c r="V222" i="1" s="1"/>
  <c r="U235" i="1" a="1"/>
  <c r="U235" i="1" s="1"/>
  <c r="V237" i="1" a="1"/>
  <c r="V237" i="1" s="1"/>
  <c r="V233" i="1" a="1"/>
  <c r="V233" i="1" s="1"/>
  <c r="U230" i="1" a="1"/>
  <c r="U230" i="1" s="1"/>
  <c r="V229" i="1" a="1"/>
  <c r="V229" i="1" s="1"/>
  <c r="U226" i="1" a="1"/>
  <c r="U226" i="1" s="1"/>
  <c r="V225" i="1" a="1"/>
  <c r="V225" i="1" s="1"/>
  <c r="U222" i="1" a="1"/>
  <c r="U222" i="1" s="1"/>
  <c r="V221" i="1" a="1"/>
  <c r="V221" i="1" s="1"/>
  <c r="U218" i="1" a="1"/>
  <c r="U218" i="1" s="1"/>
  <c r="U233" i="1" a="1"/>
  <c r="U233" i="1" s="1"/>
  <c r="V232" i="1" a="1"/>
  <c r="V232" i="1" s="1"/>
  <c r="U229" i="1" a="1"/>
  <c r="U229" i="1" s="1"/>
  <c r="V228" i="1" a="1"/>
  <c r="V228" i="1" s="1"/>
  <c r="U225" i="1" a="1"/>
  <c r="U225" i="1" s="1"/>
  <c r="V224" i="1" a="1"/>
  <c r="V224" i="1" s="1"/>
  <c r="V234" i="1" a="1"/>
  <c r="V234" i="1" s="1"/>
  <c r="U232" i="1" a="1"/>
  <c r="U232" i="1" s="1"/>
  <c r="V231" i="1" a="1"/>
  <c r="V231" i="1" s="1"/>
  <c r="U228" i="1" a="1"/>
  <c r="U228" i="1" s="1"/>
  <c r="V227" i="1" a="1"/>
  <c r="V227" i="1" s="1"/>
  <c r="U224" i="1" a="1"/>
  <c r="U224" i="1" s="1"/>
  <c r="V223" i="1" a="1"/>
  <c r="V223" i="1" s="1"/>
  <c r="U220" i="1" a="1"/>
  <c r="U220" i="1" s="1"/>
  <c r="V219" i="1" a="1"/>
  <c r="V219" i="1" s="1"/>
  <c r="U216" i="1" a="1"/>
  <c r="U216" i="1" s="1"/>
  <c r="V205" i="1" a="1"/>
  <c r="V205" i="1" s="1"/>
  <c r="V204" i="1" a="1"/>
  <c r="V204" i="1" s="1"/>
  <c r="V203" i="1" a="1"/>
  <c r="V203" i="1" s="1"/>
  <c r="U202" i="1" a="1"/>
  <c r="U202" i="1" s="1"/>
  <c r="U200" i="1" a="1"/>
  <c r="U200" i="1" s="1"/>
  <c r="U195" i="1" a="1"/>
  <c r="U195" i="1" s="1"/>
  <c r="V192" i="1" a="1"/>
  <c r="V192" i="1" s="1"/>
  <c r="U188" i="1" a="1"/>
  <c r="U188" i="1" s="1"/>
  <c r="V187" i="1" a="1"/>
  <c r="V187" i="1" s="1"/>
  <c r="U184" i="1" a="1"/>
  <c r="U184" i="1" s="1"/>
  <c r="V183" i="1" a="1"/>
  <c r="V183" i="1" s="1"/>
  <c r="V206" i="1" a="1"/>
  <c r="V206" i="1" s="1"/>
  <c r="U205" i="1" a="1"/>
  <c r="U205" i="1" s="1"/>
  <c r="U203" i="1" a="1"/>
  <c r="U203" i="1" s="1"/>
  <c r="V193" i="1" a="1"/>
  <c r="V193" i="1" s="1"/>
  <c r="V220" i="1" a="1"/>
  <c r="V220" i="1" s="1"/>
  <c r="V209" i="1" a="1"/>
  <c r="V209" i="1" s="1"/>
  <c r="V208" i="1" a="1"/>
  <c r="V208" i="1" s="1"/>
  <c r="V207" i="1" a="1"/>
  <c r="V207" i="1" s="1"/>
  <c r="U206" i="1" a="1"/>
  <c r="U206" i="1" s="1"/>
  <c r="U204" i="1" a="1"/>
  <c r="U204" i="1" s="1"/>
  <c r="V194" i="1" a="1"/>
  <c r="V194" i="1" s="1"/>
  <c r="U192" i="1" a="1"/>
  <c r="U192" i="1" s="1"/>
  <c r="U187" i="1" a="1"/>
  <c r="U187" i="1" s="1"/>
  <c r="V186" i="1" a="1"/>
  <c r="V186" i="1" s="1"/>
  <c r="V218" i="1" a="1"/>
  <c r="V218" i="1" s="1"/>
  <c r="V210" i="1" a="1"/>
  <c r="V210" i="1" s="1"/>
  <c r="U209" i="1" a="1"/>
  <c r="U209" i="1" s="1"/>
  <c r="U207" i="1" a="1"/>
  <c r="U207" i="1" s="1"/>
  <c r="U193" i="1" a="1"/>
  <c r="U193" i="1" s="1"/>
  <c r="U221" i="1" a="1"/>
  <c r="U221" i="1" s="1"/>
  <c r="U219" i="1" a="1"/>
  <c r="U219" i="1" s="1"/>
  <c r="V213" i="1" a="1"/>
  <c r="V213" i="1" s="1"/>
  <c r="V212" i="1" a="1"/>
  <c r="V212" i="1" s="1"/>
  <c r="V211" i="1" a="1"/>
  <c r="V211" i="1" s="1"/>
  <c r="U210" i="1" a="1"/>
  <c r="U210" i="1" s="1"/>
  <c r="U208" i="1" a="1"/>
  <c r="U208" i="1" s="1"/>
  <c r="V197" i="1" a="1"/>
  <c r="V197" i="1" s="1"/>
  <c r="V196" i="1" a="1"/>
  <c r="V196" i="1" s="1"/>
  <c r="U194" i="1" a="1"/>
  <c r="U194" i="1" s="1"/>
  <c r="V190" i="1" a="1"/>
  <c r="V190" i="1" s="1"/>
  <c r="V189" i="1" a="1"/>
  <c r="V189" i="1" s="1"/>
  <c r="U186" i="1" a="1"/>
  <c r="U186" i="1" s="1"/>
  <c r="V185" i="1" a="1"/>
  <c r="V185" i="1" s="1"/>
  <c r="V214" i="1" a="1"/>
  <c r="V214" i="1" s="1"/>
  <c r="U213" i="1" a="1"/>
  <c r="U213" i="1" s="1"/>
  <c r="U211" i="1" a="1"/>
  <c r="U211" i="1" s="1"/>
  <c r="V198" i="1" a="1"/>
  <c r="V198" i="1" s="1"/>
  <c r="U197" i="1" a="1"/>
  <c r="U197" i="1" s="1"/>
  <c r="V217" i="1" a="1"/>
  <c r="V217" i="1" s="1"/>
  <c r="V216" i="1" a="1"/>
  <c r="V216" i="1" s="1"/>
  <c r="V215" i="1" a="1"/>
  <c r="V215" i="1" s="1"/>
  <c r="U214" i="1" a="1"/>
  <c r="U214" i="1" s="1"/>
  <c r="U212" i="1" a="1"/>
  <c r="U212" i="1" s="1"/>
  <c r="V201" i="1" a="1"/>
  <c r="V201" i="1" s="1"/>
  <c r="V200" i="1" a="1"/>
  <c r="V200" i="1" s="1"/>
  <c r="V199" i="1" a="1"/>
  <c r="V199" i="1" s="1"/>
  <c r="U198" i="1" a="1"/>
  <c r="U198" i="1" s="1"/>
  <c r="U196" i="1" a="1"/>
  <c r="U196" i="1" s="1"/>
  <c r="V191" i="1" a="1"/>
  <c r="V191" i="1" s="1"/>
  <c r="U190" i="1" a="1"/>
  <c r="U190" i="1" s="1"/>
  <c r="U189" i="1" a="1"/>
  <c r="U189" i="1" s="1"/>
  <c r="V188" i="1" a="1"/>
  <c r="V188" i="1" s="1"/>
  <c r="U217" i="1" a="1"/>
  <c r="U217" i="1" s="1"/>
  <c r="U215" i="1" a="1"/>
  <c r="U215" i="1" s="1"/>
  <c r="V202" i="1" a="1"/>
  <c r="V202" i="1" s="1"/>
  <c r="U201" i="1" a="1"/>
  <c r="U201" i="1" s="1"/>
  <c r="U199" i="1" a="1"/>
  <c r="U199" i="1" s="1"/>
  <c r="V195" i="1" a="1"/>
  <c r="V195" i="1" s="1"/>
  <c r="U191" i="1" a="1"/>
  <c r="U191" i="1" s="1"/>
  <c r="U170" i="1" a="1"/>
  <c r="U170" i="1" s="1"/>
  <c r="U164" i="1" a="1"/>
  <c r="U164" i="1" s="1"/>
  <c r="U160" i="1" a="1"/>
  <c r="U160" i="1" s="1"/>
  <c r="V159" i="1" a="1"/>
  <c r="V159" i="1" s="1"/>
  <c r="U156" i="1" a="1"/>
  <c r="U156" i="1" s="1"/>
  <c r="V155" i="1" a="1"/>
  <c r="V155" i="1" s="1"/>
  <c r="U152" i="1" a="1"/>
  <c r="U152" i="1" s="1"/>
  <c r="V151" i="1" a="1"/>
  <c r="V151" i="1" s="1"/>
  <c r="U180" i="1" a="1"/>
  <c r="U180" i="1" s="1"/>
  <c r="U177" i="1" a="1"/>
  <c r="U177" i="1" s="1"/>
  <c r="U175" i="1" a="1"/>
  <c r="U175" i="1" s="1"/>
  <c r="V171" i="1" a="1"/>
  <c r="V171" i="1" s="1"/>
  <c r="V166" i="1" a="1"/>
  <c r="V166" i="1" s="1"/>
  <c r="U165" i="1" a="1"/>
  <c r="U165" i="1" s="1"/>
  <c r="V182" i="1" a="1"/>
  <c r="V182" i="1" s="1"/>
  <c r="V179" i="1" a="1"/>
  <c r="V179" i="1" s="1"/>
  <c r="V172" i="1" a="1"/>
  <c r="V172" i="1" s="1"/>
  <c r="U166" i="1" a="1"/>
  <c r="U166" i="1" s="1"/>
  <c r="U159" i="1" a="1"/>
  <c r="U159" i="1" s="1"/>
  <c r="V158" i="1" a="1"/>
  <c r="V158" i="1" s="1"/>
  <c r="U155" i="1" a="1"/>
  <c r="U155" i="1" s="1"/>
  <c r="V154" i="1" a="1"/>
  <c r="V154" i="1" s="1"/>
  <c r="U182" i="1" a="1"/>
  <c r="U182" i="1" s="1"/>
  <c r="V181" i="1" a="1"/>
  <c r="V181" i="1" s="1"/>
  <c r="U179" i="1" a="1"/>
  <c r="U179" i="1" s="1"/>
  <c r="V176" i="1" a="1"/>
  <c r="V176" i="1" s="1"/>
  <c r="V173" i="1" a="1"/>
  <c r="V173" i="1" s="1"/>
  <c r="U171" i="1" a="1"/>
  <c r="U171" i="1" s="1"/>
  <c r="V167" i="1" a="1"/>
  <c r="V167" i="1" s="1"/>
  <c r="V162" i="1" a="1"/>
  <c r="V162" i="1" s="1"/>
  <c r="V178" i="1" a="1"/>
  <c r="V178" i="1" s="1"/>
  <c r="U172" i="1" a="1"/>
  <c r="U172" i="1" s="1"/>
  <c r="V168" i="1" a="1"/>
  <c r="V168" i="1" s="1"/>
  <c r="U162" i="1" a="1"/>
  <c r="U162" i="1" s="1"/>
  <c r="V161" i="1" a="1"/>
  <c r="V161" i="1" s="1"/>
  <c r="U158" i="1" a="1"/>
  <c r="U158" i="1" s="1"/>
  <c r="V157" i="1" a="1"/>
  <c r="V157" i="1" s="1"/>
  <c r="U154" i="1" a="1"/>
  <c r="U154" i="1" s="1"/>
  <c r="V153" i="1" a="1"/>
  <c r="V153" i="1" s="1"/>
  <c r="U150" i="1" a="1"/>
  <c r="U150" i="1" s="1"/>
  <c r="K17" i="1" s="1"/>
  <c r="K16" i="1" s="1"/>
  <c r="V149" i="1" a="1"/>
  <c r="V149" i="1" s="1"/>
  <c r="U183" i="1" a="1"/>
  <c r="U183" i="1" s="1"/>
  <c r="U181" i="1" a="1"/>
  <c r="U181" i="1" s="1"/>
  <c r="U178" i="1" a="1"/>
  <c r="U178" i="1" s="1"/>
  <c r="U176" i="1" a="1"/>
  <c r="U176" i="1" s="1"/>
  <c r="V174" i="1" a="1"/>
  <c r="V174" i="1" s="1"/>
  <c r="U173" i="1" a="1"/>
  <c r="U173" i="1" s="1"/>
  <c r="V169" i="1" a="1"/>
  <c r="V169" i="1" s="1"/>
  <c r="U167" i="1" a="1"/>
  <c r="U167" i="1" s="1"/>
  <c r="V163" i="1" a="1"/>
  <c r="V163" i="1" s="1"/>
  <c r="U185" i="1" a="1"/>
  <c r="U185" i="1" s="1"/>
  <c r="U174" i="1" a="1"/>
  <c r="U174" i="1" s="1"/>
  <c r="U168" i="1" a="1"/>
  <c r="U168" i="1" s="1"/>
  <c r="V164" i="1" a="1"/>
  <c r="V164" i="1" s="1"/>
  <c r="U161" i="1" a="1"/>
  <c r="U161" i="1" s="1"/>
  <c r="V160" i="1" a="1"/>
  <c r="V160" i="1" s="1"/>
  <c r="U157" i="1" a="1"/>
  <c r="U157" i="1" s="1"/>
  <c r="V156" i="1" a="1"/>
  <c r="V156" i="1" s="1"/>
  <c r="U153" i="1" a="1"/>
  <c r="U153" i="1" s="1"/>
  <c r="V152" i="1" a="1"/>
  <c r="V152" i="1" s="1"/>
  <c r="V184" i="1" a="1"/>
  <c r="V184" i="1" s="1"/>
  <c r="V180" i="1" a="1"/>
  <c r="V180" i="1" s="1"/>
  <c r="V177" i="1" a="1"/>
  <c r="V177" i="1" s="1"/>
  <c r="V175" i="1" a="1"/>
  <c r="V175" i="1" s="1"/>
  <c r="V170" i="1" a="1"/>
  <c r="V170" i="1" s="1"/>
  <c r="U169" i="1" a="1"/>
  <c r="U169" i="1" s="1"/>
  <c r="V165" i="1" a="1"/>
  <c r="V165" i="1" s="1"/>
  <c r="U163" i="1" a="1"/>
  <c r="U163" i="1" s="1"/>
  <c r="U151" i="1" a="1"/>
  <c r="U151" i="1" s="1"/>
  <c r="V147" i="1" a="1"/>
  <c r="V147" i="1" s="1"/>
  <c r="U146" i="1" a="1"/>
  <c r="U146" i="1" s="1"/>
  <c r="U144" i="1" a="1"/>
  <c r="U144" i="1" s="1"/>
  <c r="U128" i="1" a="1"/>
  <c r="U128" i="1" s="1"/>
  <c r="U149" i="1" a="1"/>
  <c r="U149" i="1" s="1"/>
  <c r="U147" i="1" a="1"/>
  <c r="U147" i="1" s="1"/>
  <c r="U145" i="1" a="1"/>
  <c r="U145" i="1" s="1"/>
  <c r="V133" i="1" a="1"/>
  <c r="V133" i="1" s="1"/>
  <c r="V130" i="1" a="1"/>
  <c r="V130" i="1" s="1"/>
  <c r="U129" i="1" a="1"/>
  <c r="U129" i="1" s="1"/>
  <c r="U126" i="1" a="1"/>
  <c r="U126" i="1" s="1"/>
  <c r="V125" i="1" a="1"/>
  <c r="V125" i="1" s="1"/>
  <c r="U122" i="1" a="1"/>
  <c r="U122" i="1" s="1"/>
  <c r="V121" i="1" a="1"/>
  <c r="V121" i="1" s="1"/>
  <c r="U118" i="1" a="1"/>
  <c r="U118" i="1" s="1"/>
  <c r="V117" i="1" a="1"/>
  <c r="V117" i="1" s="1"/>
  <c r="U114" i="1" a="1"/>
  <c r="U114" i="1" s="1"/>
  <c r="V113" i="1" a="1"/>
  <c r="V113" i="1" s="1"/>
  <c r="U130" i="1" a="1"/>
  <c r="U130" i="1" s="1"/>
  <c r="V148" i="1" a="1"/>
  <c r="V148" i="1" s="1"/>
  <c r="V138" i="1" a="1"/>
  <c r="V138" i="1" s="1"/>
  <c r="V137" i="1" a="1"/>
  <c r="V137" i="1" s="1"/>
  <c r="V136" i="1" a="1"/>
  <c r="V136" i="1" s="1"/>
  <c r="V135" i="1" a="1"/>
  <c r="V135" i="1" s="1"/>
  <c r="U133" i="1" a="1"/>
  <c r="U133" i="1" s="1"/>
  <c r="F17" i="1" s="1"/>
  <c r="F16" i="1" s="1"/>
  <c r="V131" i="1" a="1"/>
  <c r="V131" i="1" s="1"/>
  <c r="U148" i="1" a="1"/>
  <c r="U148" i="1" s="1"/>
  <c r="V139" i="1" a="1"/>
  <c r="V139" i="1" s="1"/>
  <c r="U138" i="1" a="1"/>
  <c r="U138" i="1" s="1"/>
  <c r="U136" i="1" a="1"/>
  <c r="U136" i="1" s="1"/>
  <c r="V132" i="1" a="1"/>
  <c r="V132" i="1" s="1"/>
  <c r="V150" i="1" a="1"/>
  <c r="V150" i="1" s="1"/>
  <c r="V142" i="1" a="1"/>
  <c r="V142" i="1" s="1"/>
  <c r="V141" i="1" a="1"/>
  <c r="V141" i="1" s="1"/>
  <c r="V140" i="1" a="1"/>
  <c r="V140" i="1" s="1"/>
  <c r="U139" i="1" a="1"/>
  <c r="U139" i="1" s="1"/>
  <c r="U137" i="1" a="1"/>
  <c r="U137" i="1" s="1"/>
  <c r="U135" i="1" a="1"/>
  <c r="U135" i="1" s="1"/>
  <c r="U131" i="1" a="1"/>
  <c r="U131" i="1" s="1"/>
  <c r="V143" i="1" a="1"/>
  <c r="V143" i="1" s="1"/>
  <c r="U142" i="1" a="1"/>
  <c r="U142" i="1" s="1"/>
  <c r="U140" i="1" a="1"/>
  <c r="U140" i="1" s="1"/>
  <c r="V134" i="1" a="1"/>
  <c r="V134" i="1" s="1"/>
  <c r="U132" i="1" a="1"/>
  <c r="U132" i="1" s="1"/>
  <c r="V128" i="1" a="1"/>
  <c r="V128" i="1" s="1"/>
  <c r="V146" i="1" a="1"/>
  <c r="V146" i="1" s="1"/>
  <c r="V145" i="1" a="1"/>
  <c r="V145" i="1" s="1"/>
  <c r="V144" i="1" a="1"/>
  <c r="V144" i="1" s="1"/>
  <c r="U143" i="1" a="1"/>
  <c r="U143" i="1" s="1"/>
  <c r="U121" i="1" a="1"/>
  <c r="U121" i="1" s="1"/>
  <c r="U120" i="1" a="1"/>
  <c r="U120" i="1" s="1"/>
  <c r="V119" i="1" a="1"/>
  <c r="V119" i="1" s="1"/>
  <c r="U112" i="1" a="1"/>
  <c r="U112" i="1" s="1"/>
  <c r="E17" i="1" s="1"/>
  <c r="E16" i="1" s="1"/>
  <c r="U109" i="1" a="1"/>
  <c r="U109" i="1" s="1"/>
  <c r="V106" i="1" a="1"/>
  <c r="V106" i="1" s="1"/>
  <c r="U104" i="1" a="1"/>
  <c r="U104" i="1" s="1"/>
  <c r="U101" i="1" a="1"/>
  <c r="U101" i="1" s="1"/>
  <c r="V98" i="1" a="1"/>
  <c r="V98" i="1" s="1"/>
  <c r="U96" i="1" a="1"/>
  <c r="U96" i="1" s="1"/>
  <c r="V129" i="1" a="1"/>
  <c r="V129" i="1" s="1"/>
  <c r="U119" i="1" a="1"/>
  <c r="U119" i="1" s="1"/>
  <c r="V103" i="1" a="1"/>
  <c r="V103" i="1" s="1"/>
  <c r="U92" i="1" a="1"/>
  <c r="U92" i="1" s="1"/>
  <c r="V118" i="1" a="1"/>
  <c r="V118" i="1" s="1"/>
  <c r="V116" i="1" a="1"/>
  <c r="V116" i="1" s="1"/>
  <c r="V108" i="1" a="1"/>
  <c r="V108" i="1" s="1"/>
  <c r="U106" i="1" a="1"/>
  <c r="U106" i="1" s="1"/>
  <c r="U103" i="1" a="1"/>
  <c r="U103" i="1" s="1"/>
  <c r="V100" i="1" a="1"/>
  <c r="V100" i="1" s="1"/>
  <c r="U98" i="1" a="1"/>
  <c r="U98" i="1" s="1"/>
  <c r="U141" i="1" a="1"/>
  <c r="U141" i="1" s="1"/>
  <c r="U134" i="1" a="1"/>
  <c r="U134" i="1" s="1"/>
  <c r="U117" i="1" a="1"/>
  <c r="U117" i="1" s="1"/>
  <c r="U116" i="1" a="1"/>
  <c r="U116" i="1" s="1"/>
  <c r="V115" i="1" a="1"/>
  <c r="V115" i="1" s="1"/>
  <c r="V105" i="1" a="1"/>
  <c r="V105" i="1" s="1"/>
  <c r="V97" i="1" a="1"/>
  <c r="V97" i="1" s="1"/>
  <c r="U91" i="1" a="1"/>
  <c r="U91" i="1" s="1"/>
  <c r="V90" i="1" a="1"/>
  <c r="V90" i="1" s="1"/>
  <c r="U87" i="1" a="1"/>
  <c r="U87" i="1" s="1"/>
  <c r="V86" i="1" a="1"/>
  <c r="V86" i="1" s="1"/>
  <c r="U83" i="1" a="1"/>
  <c r="U83" i="1" s="1"/>
  <c r="V82" i="1" a="1"/>
  <c r="V82" i="1" s="1"/>
  <c r="V127" i="1" a="1"/>
  <c r="V127" i="1" s="1"/>
  <c r="V126" i="1" a="1"/>
  <c r="V126" i="1" s="1"/>
  <c r="V124" i="1" a="1"/>
  <c r="V124" i="1" s="1"/>
  <c r="U115" i="1" a="1"/>
  <c r="U115" i="1" s="1"/>
  <c r="G17" i="1" s="1"/>
  <c r="G16" i="1" s="1"/>
  <c r="V111" i="1" a="1"/>
  <c r="V111" i="1" s="1"/>
  <c r="V110" i="1" a="1"/>
  <c r="V110" i="1" s="1"/>
  <c r="U108" i="1" a="1"/>
  <c r="U108" i="1" s="1"/>
  <c r="U105" i="1" a="1"/>
  <c r="U105" i="1" s="1"/>
  <c r="V102" i="1" a="1"/>
  <c r="V102" i="1" s="1"/>
  <c r="U100" i="1" a="1"/>
  <c r="U100" i="1" s="1"/>
  <c r="U97" i="1" a="1"/>
  <c r="U97" i="1" s="1"/>
  <c r="V94" i="1" a="1"/>
  <c r="V94" i="1" s="1"/>
  <c r="U127" i="1" a="1"/>
  <c r="U127" i="1" s="1"/>
  <c r="U125" i="1" a="1"/>
  <c r="U125" i="1" s="1"/>
  <c r="U124" i="1" a="1"/>
  <c r="U124" i="1" s="1"/>
  <c r="V123" i="1" a="1"/>
  <c r="V123" i="1" s="1"/>
  <c r="V114" i="1" a="1"/>
  <c r="V114" i="1" s="1"/>
  <c r="U111" i="1" a="1"/>
  <c r="U111" i="1" s="1"/>
  <c r="V107" i="1" a="1"/>
  <c r="V107" i="1" s="1"/>
  <c r="V99" i="1" a="1"/>
  <c r="V99" i="1" s="1"/>
  <c r="V95" i="1" a="1"/>
  <c r="V95" i="1" s="1"/>
  <c r="V93" i="1" a="1"/>
  <c r="V93" i="1" s="1"/>
  <c r="U90" i="1" a="1"/>
  <c r="U90" i="1" s="1"/>
  <c r="V89" i="1" a="1"/>
  <c r="V89" i="1" s="1"/>
  <c r="U123" i="1" a="1"/>
  <c r="U123" i="1" s="1"/>
  <c r="U113" i="1" a="1"/>
  <c r="U113" i="1" s="1"/>
  <c r="V112" i="1" a="1"/>
  <c r="V112" i="1" s="1"/>
  <c r="U110" i="1" a="1"/>
  <c r="U110" i="1" s="1"/>
  <c r="U107" i="1" a="1"/>
  <c r="U107" i="1" s="1"/>
  <c r="V104" i="1" a="1"/>
  <c r="V104" i="1" s="1"/>
  <c r="U102" i="1" a="1"/>
  <c r="U102" i="1" s="1"/>
  <c r="U99" i="1" a="1"/>
  <c r="U99" i="1" s="1"/>
  <c r="V96" i="1" a="1"/>
  <c r="V96" i="1" s="1"/>
  <c r="U94" i="1" a="1"/>
  <c r="U94" i="1" s="1"/>
  <c r="V122" i="1" a="1"/>
  <c r="V122" i="1" s="1"/>
  <c r="V120" i="1" a="1"/>
  <c r="V120" i="1" s="1"/>
  <c r="V109" i="1" a="1"/>
  <c r="V109" i="1" s="1"/>
  <c r="V101" i="1" a="1"/>
  <c r="V101" i="1" s="1"/>
  <c r="U95" i="1" a="1"/>
  <c r="U95" i="1" s="1"/>
  <c r="U93" i="1" a="1"/>
  <c r="U93" i="1" s="1"/>
  <c r="V92" i="1" a="1"/>
  <c r="V92" i="1" s="1"/>
  <c r="U89" i="1" a="1"/>
  <c r="U89" i="1" s="1"/>
  <c r="V88" i="1" a="1"/>
  <c r="V88" i="1" s="1"/>
  <c r="U85" i="1" a="1"/>
  <c r="U85" i="1" s="1"/>
  <c r="V84" i="1" a="1"/>
  <c r="V84" i="1" s="1"/>
  <c r="V87" i="1" a="1"/>
  <c r="V87" i="1" s="1"/>
  <c r="U84" i="1" a="1"/>
  <c r="U84" i="1" s="1"/>
  <c r="U68" i="1" a="1"/>
  <c r="U68" i="1" s="1"/>
  <c r="V63" i="1" a="1"/>
  <c r="V63" i="1" s="1"/>
  <c r="U62" i="1" a="1"/>
  <c r="U62" i="1" s="1"/>
  <c r="V58" i="1" a="1"/>
  <c r="V58" i="1" s="1"/>
  <c r="U56" i="1" a="1"/>
  <c r="U56" i="1" s="1"/>
  <c r="U23" i="1" a="1"/>
  <c r="U23" i="1" s="1"/>
  <c r="C17" i="1"/>
  <c r="O15" i="1"/>
  <c r="G15" i="1"/>
  <c r="U63" i="1" a="1"/>
  <c r="U63" i="1" s="1"/>
  <c r="V91" i="1" a="1"/>
  <c r="V91" i="1" s="1"/>
  <c r="U66" i="1" a="1"/>
  <c r="U66" i="1" s="1"/>
  <c r="V85" i="1" a="1"/>
  <c r="V85" i="1" s="1"/>
  <c r="V80" i="1" a="1"/>
  <c r="V80" i="1" s="1"/>
  <c r="V78" i="1" a="1"/>
  <c r="V78" i="1" s="1"/>
  <c r="V76" i="1" a="1"/>
  <c r="V76" i="1" s="1"/>
  <c r="V74" i="1" a="1"/>
  <c r="V74" i="1" s="1"/>
  <c r="V72" i="1" a="1"/>
  <c r="V72" i="1" s="1"/>
  <c r="V70" i="1" a="1"/>
  <c r="V70" i="1" s="1"/>
  <c r="V64" i="1" a="1"/>
  <c r="V64" i="1" s="1"/>
  <c r="V59" i="1" a="1"/>
  <c r="V59" i="1" s="1"/>
  <c r="U80" i="1" a="1"/>
  <c r="U80" i="1" s="1"/>
  <c r="U78" i="1" a="1"/>
  <c r="U78" i="1" s="1"/>
  <c r="U76" i="1" a="1"/>
  <c r="U76" i="1" s="1"/>
  <c r="U74" i="1" a="1"/>
  <c r="U74" i="1" s="1"/>
  <c r="U72" i="1" a="1"/>
  <c r="U72" i="1" s="1"/>
  <c r="U70" i="1" a="1"/>
  <c r="U70" i="1" s="1"/>
  <c r="V65" i="1" a="1"/>
  <c r="V65" i="1" s="1"/>
  <c r="U59" i="1" a="1"/>
  <c r="U59" i="1" s="1"/>
  <c r="U53" i="1" a="1"/>
  <c r="U53" i="1" s="1"/>
  <c r="V52" i="1" a="1"/>
  <c r="V52" i="1" s="1"/>
  <c r="U49" i="1" a="1"/>
  <c r="U49" i="1" s="1"/>
  <c r="V48" i="1" a="1"/>
  <c r="V48" i="1" s="1"/>
  <c r="U45" i="1" a="1"/>
  <c r="U45" i="1" s="1"/>
  <c r="D17" i="1" s="1"/>
  <c r="D16" i="1" s="1"/>
  <c r="V83" i="1" a="1"/>
  <c r="V83" i="1" s="1"/>
  <c r="U82" i="1" a="1"/>
  <c r="U82" i="1" s="1"/>
  <c r="U64" i="1" a="1"/>
  <c r="U64" i="1" s="1"/>
  <c r="V60" i="1" a="1"/>
  <c r="V60" i="1" s="1"/>
  <c r="V24" i="1" a="1"/>
  <c r="V24" i="1" s="1"/>
  <c r="K15" i="1"/>
  <c r="C15" i="1"/>
  <c r="U65" i="1" a="1"/>
  <c r="U65" i="1" s="1"/>
  <c r="V61" i="1" a="1"/>
  <c r="V61" i="1" s="1"/>
  <c r="U88" i="1" a="1"/>
  <c r="U88" i="1" s="1"/>
  <c r="U86" i="1" a="1"/>
  <c r="U86" i="1" s="1"/>
  <c r="V81" i="1" a="1"/>
  <c r="V81" i="1" s="1"/>
  <c r="V79" i="1" a="1"/>
  <c r="V79" i="1" s="1"/>
  <c r="V77" i="1" a="1"/>
  <c r="V77" i="1" s="1"/>
  <c r="V75" i="1" a="1"/>
  <c r="V75" i="1" s="1"/>
  <c r="V73" i="1" a="1"/>
  <c r="V73" i="1" s="1"/>
  <c r="V71" i="1" a="1"/>
  <c r="V71" i="1" s="1"/>
  <c r="V69" i="1" a="1"/>
  <c r="V69" i="1" s="1"/>
  <c r="V68" i="1" a="1"/>
  <c r="V68" i="1" s="1"/>
  <c r="V67" i="1" a="1"/>
  <c r="V67" i="1" s="1"/>
  <c r="V62" i="1" a="1"/>
  <c r="V62" i="1" s="1"/>
  <c r="U60" i="1" a="1"/>
  <c r="U60" i="1" s="1"/>
  <c r="V56" i="1" a="1"/>
  <c r="V56" i="1" s="1"/>
  <c r="U81" i="1" a="1"/>
  <c r="U81" i="1" s="1"/>
  <c r="U79" i="1" a="1"/>
  <c r="U79" i="1" s="1"/>
  <c r="U77" i="1" a="1"/>
  <c r="U77" i="1" s="1"/>
  <c r="U75" i="1" a="1"/>
  <c r="U75" i="1" s="1"/>
  <c r="U73" i="1" a="1"/>
  <c r="U73" i="1" s="1"/>
  <c r="U71" i="1" a="1"/>
  <c r="U71" i="1" s="1"/>
  <c r="U69" i="1" a="1"/>
  <c r="U69" i="1" s="1"/>
  <c r="U67" i="1" a="1"/>
  <c r="U67" i="1" s="1"/>
  <c r="V66" i="1" a="1"/>
  <c r="V66" i="1" s="1"/>
  <c r="U61" i="1" a="1"/>
  <c r="U61" i="1" s="1"/>
  <c r="V57" i="1" a="1"/>
  <c r="V57" i="1" s="1"/>
  <c r="U55" i="1" a="1"/>
  <c r="U55" i="1" s="1"/>
  <c r="V54" i="1" a="1"/>
  <c r="V54" i="1" s="1"/>
  <c r="U51" i="1" a="1"/>
  <c r="U51" i="1" s="1"/>
  <c r="V50" i="1" a="1"/>
  <c r="V50" i="1" s="1"/>
  <c r="U47" i="1" a="1"/>
  <c r="U47" i="1" s="1"/>
  <c r="V46" i="1" a="1"/>
  <c r="V46" i="1" s="1"/>
  <c r="U43" i="1" a="1"/>
  <c r="U43" i="1" s="1"/>
  <c r="G11" i="1"/>
  <c r="K13" i="1"/>
  <c r="D15" i="1"/>
  <c r="N15" i="1"/>
  <c r="H17" i="1"/>
  <c r="I20" i="1"/>
  <c r="V23" i="1" a="1"/>
  <c r="V23" i="1" s="1"/>
  <c r="N24" i="1" a="1"/>
  <c r="N24" i="1" s="1"/>
  <c r="I26" i="1" a="1"/>
  <c r="I26" i="1" s="1"/>
  <c r="U26" i="1" a="1"/>
  <c r="U26" i="1" s="1"/>
  <c r="S31" i="1" a="1"/>
  <c r="S31" i="1" s="1"/>
  <c r="S32" i="1" a="1"/>
  <c r="S32" i="1" s="1"/>
  <c r="Y32" i="1" s="1"/>
  <c r="T33" i="1" a="1"/>
  <c r="T33" i="1" s="1"/>
  <c r="T34" i="1" a="1"/>
  <c r="T34" i="1" s="1"/>
  <c r="T35" i="1" a="1"/>
  <c r="T35" i="1" s="1"/>
  <c r="U36" i="1" a="1"/>
  <c r="U36" i="1" s="1"/>
  <c r="N37" i="1" a="1"/>
  <c r="N37" i="1" s="1"/>
  <c r="N38" i="1" a="1"/>
  <c r="N38" i="1" s="1"/>
  <c r="U38" i="1" a="1"/>
  <c r="U38" i="1" s="1"/>
  <c r="N17" i="1" s="1"/>
  <c r="N16" i="1" s="1"/>
  <c r="V39" i="1" a="1"/>
  <c r="V39" i="1" s="1"/>
  <c r="U44" i="1" a="1"/>
  <c r="U44" i="1" s="1"/>
  <c r="N46" i="1" a="1"/>
  <c r="N46" i="1" s="1"/>
  <c r="K50" i="1" a="1"/>
  <c r="K50" i="1" s="1"/>
  <c r="L50" i="1" s="1" a="1"/>
  <c r="L50" i="1" s="1"/>
  <c r="J51" i="1" a="1"/>
  <c r="J51" i="1" s="1"/>
  <c r="V51" i="1" a="1"/>
  <c r="V51" i="1" s="1"/>
  <c r="I52" i="1" a="1"/>
  <c r="I52" i="1" s="1"/>
  <c r="U52" i="1" a="1"/>
  <c r="U52" i="1" s="1"/>
  <c r="T53" i="1" a="1"/>
  <c r="T53" i="1" s="1"/>
  <c r="S54" i="1" a="1"/>
  <c r="S54" i="1" s="1"/>
  <c r="Y54" i="1" s="1"/>
  <c r="T59" i="1" a="1"/>
  <c r="T59" i="1" s="1"/>
  <c r="M19" i="1"/>
  <c r="J23" i="1" a="1"/>
  <c r="J23" i="1" s="1"/>
  <c r="G3" i="1"/>
  <c r="E5" i="1"/>
  <c r="E4" i="1" s="1"/>
  <c r="O5" i="1"/>
  <c r="O4" i="1" s="1"/>
  <c r="I11" i="1"/>
  <c r="E15" i="1"/>
  <c r="I17" i="1"/>
  <c r="N19" i="1"/>
  <c r="K20" i="1"/>
  <c r="I24" i="1" a="1"/>
  <c r="I24" i="1" s="1"/>
  <c r="U24" i="1" a="1"/>
  <c r="U24" i="1" s="1"/>
  <c r="J20" i="1"/>
  <c r="G19" i="1"/>
  <c r="E25" i="1"/>
  <c r="N20" i="1"/>
  <c r="F20" i="1"/>
  <c r="L19" i="1"/>
  <c r="C19" i="1"/>
  <c r="B19" i="1" s="1"/>
  <c r="D6" i="2" s="1"/>
  <c r="S25" i="1" a="1"/>
  <c r="S25" i="1" s="1"/>
  <c r="V26" i="1" a="1"/>
  <c r="V26" i="1" s="1"/>
  <c r="N27" i="1" a="1"/>
  <c r="N27" i="1" s="1"/>
  <c r="T27" i="1" a="1"/>
  <c r="T27" i="1" s="1"/>
  <c r="K28" i="1" a="1"/>
  <c r="K28" i="1" s="1"/>
  <c r="L28" i="1" s="1" a="1"/>
  <c r="L28" i="1" s="1"/>
  <c r="S29" i="1" a="1"/>
  <c r="S29" i="1" s="1"/>
  <c r="K30" i="1" a="1"/>
  <c r="K30" i="1" s="1"/>
  <c r="L30" i="1" s="1" a="1"/>
  <c r="L30" i="1" s="1"/>
  <c r="S30" i="1" a="1"/>
  <c r="S30" i="1" s="1"/>
  <c r="Y30" i="1" s="1"/>
  <c r="T32" i="1" a="1"/>
  <c r="T32" i="1" s="1"/>
  <c r="M21" i="1"/>
  <c r="D21" i="1"/>
  <c r="B21" i="1" s="1"/>
  <c r="F6" i="2" s="1"/>
  <c r="E33" i="1"/>
  <c r="H21" i="1"/>
  <c r="U33" i="1" a="1"/>
  <c r="U33" i="1" s="1"/>
  <c r="N35" i="1" a="1"/>
  <c r="N35" i="1" s="1"/>
  <c r="U35" i="1" a="1"/>
  <c r="U35" i="1" s="1"/>
  <c r="N36" i="1" a="1"/>
  <c r="N36" i="1" s="1"/>
  <c r="V36" i="1" a="1"/>
  <c r="V36" i="1" s="1"/>
  <c r="V37" i="1" a="1"/>
  <c r="V37" i="1" s="1"/>
  <c r="V38" i="1" a="1"/>
  <c r="V38" i="1" s="1"/>
  <c r="I40" i="1" a="1"/>
  <c r="I40" i="1" s="1"/>
  <c r="J43" i="1" a="1"/>
  <c r="J43" i="1" s="1"/>
  <c r="V44" i="1" a="1"/>
  <c r="V44" i="1" s="1"/>
  <c r="N48" i="1" a="1"/>
  <c r="N48" i="1" s="1"/>
  <c r="U58" i="1" a="1"/>
  <c r="U58" i="1" s="1"/>
  <c r="J11" i="1"/>
  <c r="J14" i="1" s="1"/>
  <c r="C13" i="1"/>
  <c r="F15" i="1"/>
  <c r="J17" i="1"/>
  <c r="J16" i="1" s="1"/>
  <c r="K3" i="1"/>
  <c r="C3" i="1"/>
  <c r="K23" i="1" a="1"/>
  <c r="K23" i="1" s="1"/>
  <c r="L23" i="1" s="1" a="1"/>
  <c r="L23" i="1" s="1"/>
  <c r="U27" i="1" a="1"/>
  <c r="U27" i="1" s="1"/>
  <c r="S28" i="1" a="1"/>
  <c r="S28" i="1" s="1"/>
  <c r="Y28" i="1" s="1"/>
  <c r="T29" i="1" a="1"/>
  <c r="T29" i="1" s="1"/>
  <c r="T30" i="1" a="1"/>
  <c r="T30" i="1" s="1"/>
  <c r="T31" i="1" a="1"/>
  <c r="T31" i="1" s="1"/>
  <c r="U32" i="1" a="1"/>
  <c r="U32" i="1" s="1"/>
  <c r="N33" i="1" a="1"/>
  <c r="N33" i="1" s="1"/>
  <c r="N34" i="1" a="1"/>
  <c r="N34" i="1" s="1"/>
  <c r="U34" i="1" a="1"/>
  <c r="U34" i="1" s="1"/>
  <c r="V35" i="1" a="1"/>
  <c r="V35" i="1" s="1"/>
  <c r="S43" i="1" a="1"/>
  <c r="S43" i="1" s="1"/>
  <c r="M48" i="1"/>
  <c r="N50" i="1" a="1"/>
  <c r="N50" i="1" s="1"/>
  <c r="V53" i="1" a="1"/>
  <c r="V53" i="1" s="1"/>
  <c r="U54" i="1" a="1"/>
  <c r="U54" i="1" s="1"/>
  <c r="T55" i="1" a="1"/>
  <c r="T55" i="1" s="1"/>
  <c r="T56" i="1" a="1"/>
  <c r="T56" i="1" s="1"/>
  <c r="U57" i="1" a="1"/>
  <c r="U57" i="1" s="1"/>
  <c r="M60" i="1"/>
  <c r="A11" i="1"/>
  <c r="K11" i="1"/>
  <c r="K14" i="1" s="1"/>
  <c r="O13" i="1"/>
  <c r="O12" i="1" s="1"/>
  <c r="H15" i="1"/>
  <c r="H18" i="1" s="1"/>
  <c r="E19" i="1"/>
  <c r="C20" i="1"/>
  <c r="E23" i="1"/>
  <c r="J24" i="1" a="1"/>
  <c r="J24" i="1" s="1"/>
  <c r="N25" i="1" a="1"/>
  <c r="N25" i="1" s="1"/>
  <c r="T25" i="1" a="1"/>
  <c r="T25" i="1" s="1"/>
  <c r="K26" i="1" a="1"/>
  <c r="K26" i="1" s="1"/>
  <c r="L26" i="1" s="1" a="1"/>
  <c r="L26" i="1" s="1"/>
  <c r="T28" i="1" a="1"/>
  <c r="T28" i="1" s="1"/>
  <c r="U29" i="1" a="1"/>
  <c r="U29" i="1" s="1"/>
  <c r="N31" i="1" a="1"/>
  <c r="N31" i="1" s="1"/>
  <c r="U31" i="1" a="1"/>
  <c r="U31" i="1" s="1"/>
  <c r="N32" i="1" a="1"/>
  <c r="N32" i="1" s="1"/>
  <c r="V32" i="1" a="1"/>
  <c r="V32" i="1" s="1"/>
  <c r="V33" i="1" a="1"/>
  <c r="V33" i="1" s="1"/>
  <c r="V34" i="1" a="1"/>
  <c r="V34" i="1" s="1"/>
  <c r="I36" i="1" a="1"/>
  <c r="I36" i="1" s="1"/>
  <c r="J39" i="1" a="1"/>
  <c r="J39" i="1" s="1"/>
  <c r="S41" i="1" a="1"/>
  <c r="S41" i="1" s="1"/>
  <c r="K42" i="1" a="1"/>
  <c r="K42" i="1" s="1"/>
  <c r="L42" i="1" s="1" a="1"/>
  <c r="L42" i="1" s="1"/>
  <c r="S42" i="1" a="1"/>
  <c r="S42" i="1" s="1"/>
  <c r="N44" i="1" a="1"/>
  <c r="N44" i="1" s="1"/>
  <c r="T45" i="1" a="1"/>
  <c r="T45" i="1" s="1"/>
  <c r="S46" i="1" a="1"/>
  <c r="S46" i="1" s="1"/>
  <c r="Y46" i="1" s="1"/>
  <c r="K54" i="1" a="1"/>
  <c r="K54" i="1" s="1"/>
  <c r="L54" i="1" s="1" a="1"/>
  <c r="L54" i="1" s="1"/>
  <c r="J55" i="1" a="1"/>
  <c r="J55" i="1" s="1"/>
  <c r="V55" i="1" a="1"/>
  <c r="V55" i="1" s="1"/>
  <c r="I56" i="1" a="1"/>
  <c r="I56" i="1" s="1"/>
  <c r="K59" i="1" a="1"/>
  <c r="K59" i="1" s="1"/>
  <c r="L59" i="1" s="1" a="1"/>
  <c r="L59" i="1" s="1"/>
  <c r="S60" i="1" a="1"/>
  <c r="S60" i="1" s="1"/>
  <c r="Y60" i="1" s="1"/>
  <c r="I61" i="1" a="1"/>
  <c r="I61" i="1" s="1"/>
  <c r="M11" i="1"/>
  <c r="F13" i="1"/>
  <c r="F12" i="1" s="1"/>
  <c r="I15" i="1"/>
  <c r="I18" i="1" s="1"/>
  <c r="M17" i="1"/>
  <c r="M16" i="1" s="1"/>
  <c r="K24" i="1" a="1"/>
  <c r="K24" i="1" s="1"/>
  <c r="L24" i="1" s="1" a="1"/>
  <c r="L24" i="1" s="1"/>
  <c r="U25" i="1" a="1"/>
  <c r="U25" i="1" s="1"/>
  <c r="L17" i="1" s="1"/>
  <c r="L16" i="1" s="1"/>
  <c r="J27" i="1" a="1"/>
  <c r="J27" i="1" s="1"/>
  <c r="V27" i="1" a="1"/>
  <c r="V27" i="1" s="1"/>
  <c r="U28" i="1" a="1"/>
  <c r="U28" i="1" s="1"/>
  <c r="O17" i="1" s="1"/>
  <c r="O16" i="1" s="1"/>
  <c r="N29" i="1" a="1"/>
  <c r="N29" i="1" s="1"/>
  <c r="N30" i="1" a="1"/>
  <c r="N30" i="1" s="1"/>
  <c r="U30" i="1" a="1"/>
  <c r="U30" i="1" s="1"/>
  <c r="V31" i="1" a="1"/>
  <c r="V31" i="1" s="1"/>
  <c r="S39" i="1" a="1"/>
  <c r="S39" i="1" s="1"/>
  <c r="Y39" i="1" s="1"/>
  <c r="S40" i="1" a="1"/>
  <c r="S40" i="1" s="1"/>
  <c r="T41" i="1" a="1"/>
  <c r="T41" i="1" s="1"/>
  <c r="T42" i="1" a="1"/>
  <c r="T42" i="1" s="1"/>
  <c r="T43" i="1" a="1"/>
  <c r="T43" i="1" s="1"/>
  <c r="S48" i="1" a="1"/>
  <c r="S48" i="1" s="1"/>
  <c r="Y48" i="1" s="1"/>
  <c r="N52" i="1" a="1"/>
  <c r="N52" i="1" s="1"/>
  <c r="K58" i="1" a="1"/>
  <c r="K58" i="1" s="1"/>
  <c r="L58" i="1" s="1" a="1"/>
  <c r="L58" i="1" s="1"/>
  <c r="N61" i="1" a="1"/>
  <c r="N61" i="1" s="1"/>
  <c r="R46" i="1" a="1"/>
  <c r="R46" i="1" s="1"/>
  <c r="Q47" i="1" a="1"/>
  <c r="Q47" i="1" s="1"/>
  <c r="M47" i="1" s="1"/>
  <c r="R50" i="1" a="1"/>
  <c r="R50" i="1" s="1"/>
  <c r="Q51" i="1" a="1"/>
  <c r="Q51" i="1" s="1"/>
  <c r="M51" i="1" s="1"/>
  <c r="R54" i="1" a="1"/>
  <c r="R54" i="1" s="1"/>
  <c r="Q55" i="1" a="1"/>
  <c r="Q55" i="1" s="1"/>
  <c r="M55" i="1" s="1"/>
  <c r="Q56" i="1" a="1"/>
  <c r="Q56" i="1" s="1"/>
  <c r="M56" i="1" s="1"/>
  <c r="R58" i="1" a="1"/>
  <c r="R58" i="1" s="1"/>
  <c r="Q62" i="1" a="1"/>
  <c r="Q62" i="1" s="1"/>
  <c r="M62" i="1" s="1"/>
  <c r="R63" i="1" a="1"/>
  <c r="R63" i="1" s="1"/>
  <c r="Q66" i="1" a="1"/>
  <c r="Q66" i="1" s="1"/>
  <c r="M66" i="1" s="1"/>
  <c r="Q70" i="1" a="1"/>
  <c r="Q70" i="1" s="1"/>
  <c r="M70" i="1" s="1"/>
  <c r="Q72" i="1" a="1"/>
  <c r="Q72" i="1" s="1"/>
  <c r="M72" i="1" s="1"/>
  <c r="Q74" i="1" a="1"/>
  <c r="Q74" i="1" s="1"/>
  <c r="M74" i="1" s="1"/>
  <c r="Q76" i="1" a="1"/>
  <c r="Q76" i="1" s="1"/>
  <c r="M76" i="1" s="1"/>
  <c r="Q78" i="1" a="1"/>
  <c r="Q78" i="1" s="1"/>
  <c r="M78" i="1" s="1"/>
  <c r="Q80" i="1" a="1"/>
  <c r="Q80" i="1" s="1"/>
  <c r="M80" i="1" s="1"/>
  <c r="Q82" i="1" a="1"/>
  <c r="Q82" i="1" s="1"/>
  <c r="Q88" i="1" a="1"/>
  <c r="Q88" i="1" s="1"/>
  <c r="M88" i="1" s="1"/>
  <c r="R57" i="1" a="1"/>
  <c r="R57" i="1" s="1"/>
  <c r="Q61" i="1" a="1"/>
  <c r="Q61" i="1" s="1"/>
  <c r="R70" i="1" a="1"/>
  <c r="R70" i="1" s="1"/>
  <c r="R72" i="1" a="1"/>
  <c r="R72" i="1" s="1"/>
  <c r="R74" i="1" a="1"/>
  <c r="R74" i="1" s="1"/>
  <c r="R76" i="1" a="1"/>
  <c r="R76" i="1" s="1"/>
  <c r="R78" i="1" a="1"/>
  <c r="R78" i="1" s="1"/>
  <c r="R80" i="1" a="1"/>
  <c r="R80" i="1" s="1"/>
  <c r="R83" i="1" a="1"/>
  <c r="R83" i="1" s="1"/>
  <c r="R62" i="1" a="1"/>
  <c r="R62" i="1" s="1"/>
  <c r="R66" i="1" a="1"/>
  <c r="R66" i="1" s="1"/>
  <c r="Q68" i="1" a="1"/>
  <c r="Q68" i="1" s="1"/>
  <c r="M68" i="1" s="1"/>
  <c r="R24" i="1" a="1"/>
  <c r="R24" i="1" s="1"/>
  <c r="R61" i="1" a="1"/>
  <c r="R61" i="1" s="1"/>
  <c r="Q65" i="1" a="1"/>
  <c r="Q65" i="1" s="1"/>
  <c r="Q67" i="1" a="1"/>
  <c r="Q67" i="1" s="1"/>
  <c r="M67" i="1" s="1"/>
  <c r="Q69" i="1" a="1"/>
  <c r="Q69" i="1" s="1"/>
  <c r="M69" i="1" s="1"/>
  <c r="R85" i="1" a="1"/>
  <c r="R85" i="1" s="1"/>
  <c r="R48" i="1" a="1"/>
  <c r="R48" i="1" s="1"/>
  <c r="Q49" i="1" a="1"/>
  <c r="Q49" i="1" s="1"/>
  <c r="M49" i="1" s="1"/>
  <c r="R52" i="1" a="1"/>
  <c r="R52" i="1" s="1"/>
  <c r="Q53" i="1" a="1"/>
  <c r="Q53" i="1" s="1"/>
  <c r="M53" i="1" s="1"/>
  <c r="R60" i="1" a="1"/>
  <c r="R60" i="1" s="1"/>
  <c r="Q64" i="1" a="1"/>
  <c r="Q64" i="1" s="1"/>
  <c r="M64" i="1" s="1"/>
  <c r="R67" i="1" a="1"/>
  <c r="R67" i="1" s="1"/>
  <c r="R68" i="1" a="1"/>
  <c r="R68" i="1" s="1"/>
  <c r="R69" i="1" a="1"/>
  <c r="R69" i="1" s="1"/>
  <c r="Q71" i="1" a="1"/>
  <c r="Q71" i="1" s="1"/>
  <c r="M71" i="1" s="1"/>
  <c r="Q73" i="1" a="1"/>
  <c r="Q73" i="1" s="1"/>
  <c r="M73" i="1" s="1"/>
  <c r="Q75" i="1" a="1"/>
  <c r="Q75" i="1" s="1"/>
  <c r="M75" i="1" s="1"/>
  <c r="Q77" i="1" a="1"/>
  <c r="Q77" i="1" s="1"/>
  <c r="M77" i="1" s="1"/>
  <c r="Q79" i="1" a="1"/>
  <c r="Q79" i="1" s="1"/>
  <c r="M79" i="1" s="1"/>
  <c r="Q81" i="1" a="1"/>
  <c r="Q81" i="1" s="1"/>
  <c r="M81" i="1" s="1"/>
  <c r="R65" i="1" a="1"/>
  <c r="R65" i="1" s="1"/>
  <c r="R71" i="1" a="1"/>
  <c r="R71" i="1" s="1"/>
  <c r="R73" i="1" a="1"/>
  <c r="R73" i="1" s="1"/>
  <c r="R75" i="1" a="1"/>
  <c r="R75" i="1" s="1"/>
  <c r="R77" i="1" a="1"/>
  <c r="R77" i="1" s="1"/>
  <c r="R79" i="1" a="1"/>
  <c r="R79" i="1" s="1"/>
  <c r="R81" i="1" a="1"/>
  <c r="R81" i="1" s="1"/>
  <c r="Q84" i="1" a="1"/>
  <c r="Q84" i="1" s="1"/>
  <c r="M84" i="1" s="1"/>
  <c r="R87" i="1" a="1"/>
  <c r="R87" i="1" s="1"/>
  <c r="Q237" i="1" a="1"/>
  <c r="Q237" i="1" s="1"/>
  <c r="M237" i="1" s="1"/>
  <c r="R236" i="1" a="1"/>
  <c r="R236" i="1" s="1"/>
  <c r="Q236" i="1" a="1"/>
  <c r="Q236" i="1" s="1"/>
  <c r="M236" i="1" s="1"/>
  <c r="R235" i="1" a="1"/>
  <c r="R235" i="1" s="1"/>
  <c r="Q231" i="1" a="1"/>
  <c r="Q231" i="1" s="1"/>
  <c r="M231" i="1" s="1"/>
  <c r="R230" i="1" a="1"/>
  <c r="R230" i="1" s="1"/>
  <c r="Q227" i="1" a="1"/>
  <c r="Q227" i="1" s="1"/>
  <c r="M227" i="1" s="1"/>
  <c r="R226" i="1" a="1"/>
  <c r="R226" i="1" s="1"/>
  <c r="Q223" i="1" a="1"/>
  <c r="Q223" i="1" s="1"/>
  <c r="M223" i="1" s="1"/>
  <c r="R222" i="1" a="1"/>
  <c r="R222" i="1" s="1"/>
  <c r="R233" i="1" a="1"/>
  <c r="R233" i="1" s="1"/>
  <c r="Q230" i="1" a="1"/>
  <c r="Q230" i="1" s="1"/>
  <c r="M230" i="1" s="1"/>
  <c r="R229" i="1" a="1"/>
  <c r="R229" i="1" s="1"/>
  <c r="Q226" i="1" a="1"/>
  <c r="Q226" i="1" s="1"/>
  <c r="M226" i="1" s="1"/>
  <c r="R225" i="1" a="1"/>
  <c r="R225" i="1" s="1"/>
  <c r="Q222" i="1" a="1"/>
  <c r="Q222" i="1" s="1"/>
  <c r="M222" i="1" s="1"/>
  <c r="R221" i="1" a="1"/>
  <c r="R221" i="1" s="1"/>
  <c r="Q218" i="1" a="1"/>
  <c r="Q218" i="1" s="1"/>
  <c r="M218" i="1" s="1"/>
  <c r="R234" i="1" a="1"/>
  <c r="R234" i="1" s="1"/>
  <c r="Q233" i="1" a="1"/>
  <c r="Q233" i="1" s="1"/>
  <c r="M233" i="1" s="1"/>
  <c r="R232" i="1" a="1"/>
  <c r="R232" i="1" s="1"/>
  <c r="Q229" i="1" a="1"/>
  <c r="Q229" i="1" s="1"/>
  <c r="M229" i="1" s="1"/>
  <c r="R228" i="1" a="1"/>
  <c r="R228" i="1" s="1"/>
  <c r="Q225" i="1" a="1"/>
  <c r="Q225" i="1" s="1"/>
  <c r="M225" i="1" s="1"/>
  <c r="R224" i="1" a="1"/>
  <c r="R224" i="1" s="1"/>
  <c r="R237" i="1" a="1"/>
  <c r="R237" i="1" s="1"/>
  <c r="Q235" i="1" a="1"/>
  <c r="Q235" i="1" s="1"/>
  <c r="M235" i="1" s="1"/>
  <c r="Q234" i="1" a="1"/>
  <c r="Q234" i="1" s="1"/>
  <c r="M234" i="1" s="1"/>
  <c r="Q232" i="1" a="1"/>
  <c r="Q232" i="1" s="1"/>
  <c r="M232" i="1" s="1"/>
  <c r="R231" i="1" a="1"/>
  <c r="R231" i="1" s="1"/>
  <c r="Q228" i="1" a="1"/>
  <c r="Q228" i="1" s="1"/>
  <c r="M228" i="1" s="1"/>
  <c r="R227" i="1" a="1"/>
  <c r="R227" i="1" s="1"/>
  <c r="Q224" i="1" a="1"/>
  <c r="Q224" i="1" s="1"/>
  <c r="M224" i="1" s="1"/>
  <c r="R223" i="1" a="1"/>
  <c r="R223" i="1" s="1"/>
  <c r="Q220" i="1" a="1"/>
  <c r="Q220" i="1" s="1"/>
  <c r="M220" i="1" s="1"/>
  <c r="R219" i="1" a="1"/>
  <c r="R219" i="1" s="1"/>
  <c r="R210" i="1" a="1"/>
  <c r="R210" i="1" s="1"/>
  <c r="Q209" i="1" a="1"/>
  <c r="Q209" i="1" s="1"/>
  <c r="M209" i="1" s="1"/>
  <c r="Q207" i="1" a="1"/>
  <c r="Q207" i="1" s="1"/>
  <c r="M207" i="1" s="1"/>
  <c r="R193" i="1" a="1"/>
  <c r="R193" i="1" s="1"/>
  <c r="Q188" i="1" a="1"/>
  <c r="Q188" i="1" s="1"/>
  <c r="M188" i="1" s="1"/>
  <c r="R187" i="1" a="1"/>
  <c r="R187" i="1" s="1"/>
  <c r="Q184" i="1" a="1"/>
  <c r="Q184" i="1" s="1"/>
  <c r="M184" i="1" s="1"/>
  <c r="R183" i="1" a="1"/>
  <c r="R183" i="1" s="1"/>
  <c r="R213" i="1" a="1"/>
  <c r="R213" i="1" s="1"/>
  <c r="R212" i="1" a="1"/>
  <c r="R212" i="1" s="1"/>
  <c r="R211" i="1" a="1"/>
  <c r="R211" i="1" s="1"/>
  <c r="Q210" i="1" a="1"/>
  <c r="Q210" i="1" s="1"/>
  <c r="M210" i="1" s="1"/>
  <c r="Q208" i="1" a="1"/>
  <c r="Q208" i="1" s="1"/>
  <c r="M208" i="1" s="1"/>
  <c r="R197" i="1" a="1"/>
  <c r="R197" i="1" s="1"/>
  <c r="R194" i="1" a="1"/>
  <c r="R194" i="1" s="1"/>
  <c r="Q192" i="1" a="1"/>
  <c r="Q192" i="1" s="1"/>
  <c r="M192" i="1" s="1"/>
  <c r="R214" i="1" a="1"/>
  <c r="R214" i="1" s="1"/>
  <c r="Q213" i="1" a="1"/>
  <c r="Q213" i="1" s="1"/>
  <c r="M213" i="1" s="1"/>
  <c r="Q211" i="1" a="1"/>
  <c r="Q211" i="1" s="1"/>
  <c r="M211" i="1" s="1"/>
  <c r="R198" i="1" a="1"/>
  <c r="R198" i="1" s="1"/>
  <c r="Q197" i="1" a="1"/>
  <c r="Q197" i="1" s="1"/>
  <c r="M197" i="1" s="1"/>
  <c r="R196" i="1" a="1"/>
  <c r="R196" i="1" s="1"/>
  <c r="Q193" i="1" a="1"/>
  <c r="Q193" i="1" s="1"/>
  <c r="M193" i="1" s="1"/>
  <c r="Q187" i="1" a="1"/>
  <c r="Q187" i="1" s="1"/>
  <c r="M187" i="1" s="1"/>
  <c r="R186" i="1" a="1"/>
  <c r="R186" i="1" s="1"/>
  <c r="R217" i="1" a="1"/>
  <c r="R217" i="1" s="1"/>
  <c r="R216" i="1" a="1"/>
  <c r="R216" i="1" s="1"/>
  <c r="R215" i="1" a="1"/>
  <c r="R215" i="1" s="1"/>
  <c r="Q214" i="1" a="1"/>
  <c r="Q214" i="1" s="1"/>
  <c r="M214" i="1" s="1"/>
  <c r="Q212" i="1" a="1"/>
  <c r="Q212" i="1" s="1"/>
  <c r="M212" i="1" s="1"/>
  <c r="R201" i="1" a="1"/>
  <c r="R201" i="1" s="1"/>
  <c r="R200" i="1" a="1"/>
  <c r="R200" i="1" s="1"/>
  <c r="R199" i="1" a="1"/>
  <c r="R199" i="1" s="1"/>
  <c r="Q198" i="1" a="1"/>
  <c r="Q198" i="1" s="1"/>
  <c r="M198" i="1" s="1"/>
  <c r="Q194" i="1" a="1"/>
  <c r="Q194" i="1" s="1"/>
  <c r="M194" i="1" s="1"/>
  <c r="R190" i="1" a="1"/>
  <c r="R190" i="1" s="1"/>
  <c r="Q217" i="1" a="1"/>
  <c r="Q217" i="1" s="1"/>
  <c r="M217" i="1" s="1"/>
  <c r="Q215" i="1" a="1"/>
  <c r="Q215" i="1" s="1"/>
  <c r="M215" i="1" s="1"/>
  <c r="R202" i="1" a="1"/>
  <c r="R202" i="1" s="1"/>
  <c r="Q201" i="1" a="1"/>
  <c r="Q201" i="1" s="1"/>
  <c r="M201" i="1" s="1"/>
  <c r="Q199" i="1" a="1"/>
  <c r="Q199" i="1" s="1"/>
  <c r="M199" i="1" s="1"/>
  <c r="Q196" i="1" a="1"/>
  <c r="Q196" i="1" s="1"/>
  <c r="M196" i="1" s="1"/>
  <c r="R189" i="1" a="1"/>
  <c r="R189" i="1" s="1"/>
  <c r="Q186" i="1" a="1"/>
  <c r="Q186" i="1" s="1"/>
  <c r="M186" i="1" s="1"/>
  <c r="R185" i="1" a="1"/>
  <c r="R185" i="1" s="1"/>
  <c r="R220" i="1" a="1"/>
  <c r="R220" i="1" s="1"/>
  <c r="Q216" i="1" a="1"/>
  <c r="Q216" i="1" s="1"/>
  <c r="M216" i="1" s="1"/>
  <c r="R205" i="1" a="1"/>
  <c r="R205" i="1" s="1"/>
  <c r="R204" i="1" a="1"/>
  <c r="R204" i="1" s="1"/>
  <c r="R203" i="1" a="1"/>
  <c r="R203" i="1" s="1"/>
  <c r="Q202" i="1" a="1"/>
  <c r="Q202" i="1" s="1"/>
  <c r="M202" i="1" s="1"/>
  <c r="Q200" i="1" a="1"/>
  <c r="Q200" i="1" s="1"/>
  <c r="M200" i="1" s="1"/>
  <c r="R195" i="1" a="1"/>
  <c r="R195" i="1" s="1"/>
  <c r="Q221" i="1" a="1"/>
  <c r="Q221" i="1" s="1"/>
  <c r="M221" i="1" s="1"/>
  <c r="R218" i="1" a="1"/>
  <c r="R218" i="1" s="1"/>
  <c r="R206" i="1" a="1"/>
  <c r="R206" i="1" s="1"/>
  <c r="Q205" i="1" a="1"/>
  <c r="Q205" i="1" s="1"/>
  <c r="M205" i="1" s="1"/>
  <c r="Q203" i="1" a="1"/>
  <c r="Q203" i="1" s="1"/>
  <c r="M203" i="1" s="1"/>
  <c r="Q195" i="1" a="1"/>
  <c r="Q195" i="1" s="1"/>
  <c r="M195" i="1" s="1"/>
  <c r="Q191" i="1" a="1"/>
  <c r="Q191" i="1" s="1"/>
  <c r="M191" i="1" s="1"/>
  <c r="Q189" i="1" a="1"/>
  <c r="Q189" i="1" s="1"/>
  <c r="M189" i="1" s="1"/>
  <c r="R188" i="1" a="1"/>
  <c r="R188" i="1" s="1"/>
  <c r="Q219" i="1" a="1"/>
  <c r="Q219" i="1" s="1"/>
  <c r="M219" i="1" s="1"/>
  <c r="R209" i="1" a="1"/>
  <c r="R209" i="1" s="1"/>
  <c r="R208" i="1" a="1"/>
  <c r="R208" i="1" s="1"/>
  <c r="R207" i="1" a="1"/>
  <c r="R207" i="1" s="1"/>
  <c r="Q206" i="1" a="1"/>
  <c r="Q206" i="1" s="1"/>
  <c r="M206" i="1" s="1"/>
  <c r="Q204" i="1" a="1"/>
  <c r="Q204" i="1" s="1"/>
  <c r="M204" i="1" s="1"/>
  <c r="R192" i="1" a="1"/>
  <c r="R192" i="1" s="1"/>
  <c r="Q182" i="1" a="1"/>
  <c r="Q182" i="1" s="1"/>
  <c r="M182" i="1" s="1"/>
  <c r="R179" i="1" a="1"/>
  <c r="R179" i="1" s="1"/>
  <c r="Q175" i="1" a="1"/>
  <c r="Q175" i="1" s="1"/>
  <c r="M175" i="1" s="1"/>
  <c r="R171" i="1" a="1"/>
  <c r="R171" i="1" s="1"/>
  <c r="R166" i="1" a="1"/>
  <c r="R166" i="1" s="1"/>
  <c r="Q165" i="1" a="1"/>
  <c r="Q165" i="1" s="1"/>
  <c r="M165" i="1" s="1"/>
  <c r="Q160" i="1" a="1"/>
  <c r="Q160" i="1" s="1"/>
  <c r="M160" i="1" s="1"/>
  <c r="R159" i="1" a="1"/>
  <c r="R159" i="1" s="1"/>
  <c r="Q156" i="1" a="1"/>
  <c r="Q156" i="1" s="1"/>
  <c r="M156" i="1" s="1"/>
  <c r="R155" i="1" a="1"/>
  <c r="R155" i="1" s="1"/>
  <c r="Q152" i="1" a="1"/>
  <c r="Q152" i="1" s="1"/>
  <c r="M152" i="1" s="1"/>
  <c r="R151" i="1" a="1"/>
  <c r="R151" i="1" s="1"/>
  <c r="Q185" i="1" a="1"/>
  <c r="Q185" i="1" s="1"/>
  <c r="M185" i="1" s="1"/>
  <c r="R181" i="1" a="1"/>
  <c r="R181" i="1" s="1"/>
  <c r="Q179" i="1" a="1"/>
  <c r="Q179" i="1" s="1"/>
  <c r="M179" i="1" s="1"/>
  <c r="R176" i="1" a="1"/>
  <c r="R176" i="1" s="1"/>
  <c r="R172" i="1" a="1"/>
  <c r="R172" i="1" s="1"/>
  <c r="Q166" i="1" a="1"/>
  <c r="Q166" i="1" s="1"/>
  <c r="M166" i="1" s="1"/>
  <c r="R191" i="1" a="1"/>
  <c r="R191" i="1" s="1"/>
  <c r="Q183" i="1" a="1"/>
  <c r="Q183" i="1" s="1"/>
  <c r="M183" i="1" s="1"/>
  <c r="R178" i="1" a="1"/>
  <c r="R178" i="1" s="1"/>
  <c r="R173" i="1" a="1"/>
  <c r="R173" i="1" s="1"/>
  <c r="Q171" i="1" a="1"/>
  <c r="Q171" i="1" s="1"/>
  <c r="M171" i="1" s="1"/>
  <c r="R167" i="1" a="1"/>
  <c r="R167" i="1" s="1"/>
  <c r="R162" i="1" a="1"/>
  <c r="R162" i="1" s="1"/>
  <c r="Q159" i="1" a="1"/>
  <c r="Q159" i="1" s="1"/>
  <c r="M159" i="1" s="1"/>
  <c r="R158" i="1" a="1"/>
  <c r="R158" i="1" s="1"/>
  <c r="Q155" i="1" a="1"/>
  <c r="Q155" i="1" s="1"/>
  <c r="M155" i="1" s="1"/>
  <c r="R154" i="1" a="1"/>
  <c r="R154" i="1" s="1"/>
  <c r="R184" i="1" a="1"/>
  <c r="R184" i="1" s="1"/>
  <c r="Q181" i="1" a="1"/>
  <c r="Q181" i="1" s="1"/>
  <c r="M181" i="1" s="1"/>
  <c r="Q178" i="1" a="1"/>
  <c r="Q178" i="1" s="1"/>
  <c r="M178" i="1" s="1"/>
  <c r="Q176" i="1" a="1"/>
  <c r="Q176" i="1" s="1"/>
  <c r="M176" i="1" s="1"/>
  <c r="Q172" i="1" a="1"/>
  <c r="Q172" i="1" s="1"/>
  <c r="M172" i="1" s="1"/>
  <c r="R168" i="1" a="1"/>
  <c r="R168" i="1" s="1"/>
  <c r="Q190" i="1" a="1"/>
  <c r="Q190" i="1" s="1"/>
  <c r="M190" i="1" s="1"/>
  <c r="R174" i="1" a="1"/>
  <c r="R174" i="1" s="1"/>
  <c r="Q173" i="1" a="1"/>
  <c r="Q173" i="1" s="1"/>
  <c r="M173" i="1" s="1"/>
  <c r="R169" i="1" a="1"/>
  <c r="R169" i="1" s="1"/>
  <c r="Q167" i="1" a="1"/>
  <c r="Q167" i="1" s="1"/>
  <c r="M167" i="1" s="1"/>
  <c r="R163" i="1" a="1"/>
  <c r="R163" i="1" s="1"/>
  <c r="Q162" i="1" a="1"/>
  <c r="Q162" i="1" s="1"/>
  <c r="M162" i="1" s="1"/>
  <c r="R161" i="1" a="1"/>
  <c r="R161" i="1" s="1"/>
  <c r="Q158" i="1" a="1"/>
  <c r="Q158" i="1" s="1"/>
  <c r="M158" i="1" s="1"/>
  <c r="R157" i="1" a="1"/>
  <c r="R157" i="1" s="1"/>
  <c r="Q154" i="1" a="1"/>
  <c r="Q154" i="1" s="1"/>
  <c r="M154" i="1" s="1"/>
  <c r="R153" i="1" a="1"/>
  <c r="R153" i="1" s="1"/>
  <c r="Q150" i="1" a="1"/>
  <c r="Q150" i="1" s="1"/>
  <c r="M150" i="1" s="1"/>
  <c r="R149" i="1" a="1"/>
  <c r="R149" i="1" s="1"/>
  <c r="R180" i="1" a="1"/>
  <c r="R180" i="1" s="1"/>
  <c r="R177" i="1" a="1"/>
  <c r="R177" i="1" s="1"/>
  <c r="Q174" i="1" a="1"/>
  <c r="Q174" i="1" s="1"/>
  <c r="M174" i="1" s="1"/>
  <c r="Q168" i="1" a="1"/>
  <c r="Q168" i="1" s="1"/>
  <c r="M168" i="1" s="1"/>
  <c r="R164" i="1" a="1"/>
  <c r="R164" i="1" s="1"/>
  <c r="R175" i="1" a="1"/>
  <c r="R175" i="1" s="1"/>
  <c r="R170" i="1" a="1"/>
  <c r="R170" i="1" s="1"/>
  <c r="Q169" i="1" a="1"/>
  <c r="Q169" i="1" s="1"/>
  <c r="M169" i="1" s="1"/>
  <c r="R165" i="1" a="1"/>
  <c r="R165" i="1" s="1"/>
  <c r="Q163" i="1" a="1"/>
  <c r="Q163" i="1" s="1"/>
  <c r="M163" i="1" s="1"/>
  <c r="Q161" i="1" a="1"/>
  <c r="Q161" i="1" s="1"/>
  <c r="M161" i="1" s="1"/>
  <c r="R160" i="1" a="1"/>
  <c r="R160" i="1" s="1"/>
  <c r="Q157" i="1" a="1"/>
  <c r="Q157" i="1" s="1"/>
  <c r="M157" i="1" s="1"/>
  <c r="R156" i="1" a="1"/>
  <c r="R156" i="1" s="1"/>
  <c r="Q153" i="1" a="1"/>
  <c r="Q153" i="1" s="1"/>
  <c r="M153" i="1" s="1"/>
  <c r="R152" i="1" a="1"/>
  <c r="R152" i="1" s="1"/>
  <c r="R182" i="1" a="1"/>
  <c r="R182" i="1" s="1"/>
  <c r="Q180" i="1" a="1"/>
  <c r="Q180" i="1" s="1"/>
  <c r="M180" i="1" s="1"/>
  <c r="Q177" i="1" a="1"/>
  <c r="Q177" i="1" s="1"/>
  <c r="M177" i="1" s="1"/>
  <c r="Q170" i="1" a="1"/>
  <c r="Q170" i="1" s="1"/>
  <c r="M170" i="1" s="1"/>
  <c r="Q164" i="1" a="1"/>
  <c r="Q164" i="1" s="1"/>
  <c r="M164" i="1" s="1"/>
  <c r="R150" i="1" a="1"/>
  <c r="R150" i="1" s="1"/>
  <c r="Q148" i="1" a="1"/>
  <c r="Q148" i="1" s="1"/>
  <c r="M148" i="1" s="1"/>
  <c r="R138" i="1" a="1"/>
  <c r="R138" i="1" s="1"/>
  <c r="R137" i="1" a="1"/>
  <c r="R137" i="1" s="1"/>
  <c r="R136" i="1" a="1"/>
  <c r="R136" i="1" s="1"/>
  <c r="R130" i="1" a="1"/>
  <c r="R130" i="1" s="1"/>
  <c r="Q129" i="1" a="1"/>
  <c r="Q129" i="1" s="1"/>
  <c r="M129" i="1" s="1"/>
  <c r="R139" i="1" a="1"/>
  <c r="R139" i="1" s="1"/>
  <c r="Q138" i="1" a="1"/>
  <c r="Q138" i="1" s="1"/>
  <c r="M138" i="1" s="1"/>
  <c r="Q136" i="1" a="1"/>
  <c r="Q136" i="1" s="1"/>
  <c r="M136" i="1" s="1"/>
  <c r="R135" i="1" a="1"/>
  <c r="R135" i="1" s="1"/>
  <c r="Q133" i="1" a="1"/>
  <c r="Q133" i="1" s="1"/>
  <c r="M133" i="1" s="1"/>
  <c r="Q130" i="1" a="1"/>
  <c r="Q130" i="1" s="1"/>
  <c r="M130" i="1" s="1"/>
  <c r="Q126" i="1" a="1"/>
  <c r="Q126" i="1" s="1"/>
  <c r="M126" i="1" s="1"/>
  <c r="R125" i="1" a="1"/>
  <c r="R125" i="1" s="1"/>
  <c r="Q122" i="1" a="1"/>
  <c r="Q122" i="1" s="1"/>
  <c r="M122" i="1" s="1"/>
  <c r="R121" i="1" a="1"/>
  <c r="R121" i="1" s="1"/>
  <c r="Q118" i="1" a="1"/>
  <c r="Q118" i="1" s="1"/>
  <c r="M118" i="1" s="1"/>
  <c r="R117" i="1" a="1"/>
  <c r="R117" i="1" s="1"/>
  <c r="Q114" i="1" a="1"/>
  <c r="Q114" i="1" s="1"/>
  <c r="M114" i="1" s="1"/>
  <c r="R113" i="1" a="1"/>
  <c r="R113" i="1" s="1"/>
  <c r="Q151" i="1" a="1"/>
  <c r="Q151" i="1" s="1"/>
  <c r="M151" i="1" s="1"/>
  <c r="R142" i="1" a="1"/>
  <c r="R142" i="1" s="1"/>
  <c r="R141" i="1" a="1"/>
  <c r="R141" i="1" s="1"/>
  <c r="R140" i="1" a="1"/>
  <c r="R140" i="1" s="1"/>
  <c r="Q139" i="1" a="1"/>
  <c r="Q139" i="1" s="1"/>
  <c r="M139" i="1" s="1"/>
  <c r="Q137" i="1" a="1"/>
  <c r="Q137" i="1" s="1"/>
  <c r="M137" i="1" s="1"/>
  <c r="R131" i="1" a="1"/>
  <c r="R131" i="1" s="1"/>
  <c r="R143" i="1" a="1"/>
  <c r="R143" i="1" s="1"/>
  <c r="Q142" i="1" a="1"/>
  <c r="Q142" i="1" s="1"/>
  <c r="M142" i="1" s="1"/>
  <c r="Q140" i="1" a="1"/>
  <c r="Q140" i="1" s="1"/>
  <c r="M140" i="1" s="1"/>
  <c r="Q135" i="1" a="1"/>
  <c r="Q135" i="1" s="1"/>
  <c r="M135" i="1" s="1"/>
  <c r="R132" i="1" a="1"/>
  <c r="R132" i="1" s="1"/>
  <c r="R146" i="1" a="1"/>
  <c r="R146" i="1" s="1"/>
  <c r="R145" i="1" a="1"/>
  <c r="R145" i="1" s="1"/>
  <c r="R144" i="1" a="1"/>
  <c r="R144" i="1" s="1"/>
  <c r="Q143" i="1" a="1"/>
  <c r="Q143" i="1" s="1"/>
  <c r="M143" i="1" s="1"/>
  <c r="Q141" i="1" a="1"/>
  <c r="Q141" i="1" s="1"/>
  <c r="M141" i="1" s="1"/>
  <c r="R134" i="1" a="1"/>
  <c r="R134" i="1" s="1"/>
  <c r="Q131" i="1" a="1"/>
  <c r="Q131" i="1" s="1"/>
  <c r="M131" i="1" s="1"/>
  <c r="Q149" i="1" a="1"/>
  <c r="Q149" i="1" s="1"/>
  <c r="M149" i="1" s="1"/>
  <c r="R147" i="1" a="1"/>
  <c r="R147" i="1" s="1"/>
  <c r="Q146" i="1" a="1"/>
  <c r="Q146" i="1" s="1"/>
  <c r="M146" i="1" s="1"/>
  <c r="Q144" i="1" a="1"/>
  <c r="Q144" i="1" s="1"/>
  <c r="M144" i="1" s="1"/>
  <c r="Q134" i="1" a="1"/>
  <c r="Q134" i="1" s="1"/>
  <c r="M134" i="1" s="1"/>
  <c r="Q132" i="1" a="1"/>
  <c r="Q132" i="1" s="1"/>
  <c r="M132" i="1" s="1"/>
  <c r="R128" i="1" a="1"/>
  <c r="R128" i="1" s="1"/>
  <c r="Q147" i="1" a="1"/>
  <c r="Q147" i="1" s="1"/>
  <c r="M147" i="1" s="1"/>
  <c r="Q145" i="1" a="1"/>
  <c r="Q145" i="1" s="1"/>
  <c r="M145" i="1" s="1"/>
  <c r="R129" i="1" a="1"/>
  <c r="R129" i="1" s="1"/>
  <c r="R148" i="1" a="1"/>
  <c r="R148" i="1" s="1"/>
  <c r="Q125" i="1" a="1"/>
  <c r="Q125" i="1" s="1"/>
  <c r="M125" i="1" s="1"/>
  <c r="Q124" i="1" a="1"/>
  <c r="Q124" i="1" s="1"/>
  <c r="M124" i="1" s="1"/>
  <c r="R123" i="1" a="1"/>
  <c r="R123" i="1" s="1"/>
  <c r="R114" i="1" a="1"/>
  <c r="R114" i="1" s="1"/>
  <c r="R108" i="1" a="1"/>
  <c r="R108" i="1" s="1"/>
  <c r="Q106" i="1" a="1"/>
  <c r="Q106" i="1" s="1"/>
  <c r="M106" i="1" s="1"/>
  <c r="Q103" i="1" a="1"/>
  <c r="Q103" i="1" s="1"/>
  <c r="M103" i="1" s="1"/>
  <c r="R100" i="1" a="1"/>
  <c r="R100" i="1" s="1"/>
  <c r="Q98" i="1" a="1"/>
  <c r="Q98" i="1" s="1"/>
  <c r="M98" i="1" s="1"/>
  <c r="Q123" i="1" a="1"/>
  <c r="Q123" i="1" s="1"/>
  <c r="M123" i="1" s="1"/>
  <c r="Q113" i="1" a="1"/>
  <c r="Q113" i="1" s="1"/>
  <c r="M113" i="1" s="1"/>
  <c r="R111" i="1" a="1"/>
  <c r="R111" i="1" s="1"/>
  <c r="R105" i="1" a="1"/>
  <c r="R105" i="1" s="1"/>
  <c r="R97" i="1" a="1"/>
  <c r="R97" i="1" s="1"/>
  <c r="Q92" i="1" a="1"/>
  <c r="Q92" i="1" s="1"/>
  <c r="M92" i="1" s="1"/>
  <c r="R122" i="1" a="1"/>
  <c r="R122" i="1" s="1"/>
  <c r="R120" i="1" a="1"/>
  <c r="R120" i="1" s="1"/>
  <c r="R112" i="1" a="1"/>
  <c r="R112" i="1" s="1"/>
  <c r="Q111" i="1" a="1"/>
  <c r="Q111" i="1" s="1"/>
  <c r="M111" i="1" s="1"/>
  <c r="R110" i="1" a="1"/>
  <c r="R110" i="1" s="1"/>
  <c r="Q108" i="1" a="1"/>
  <c r="Q108" i="1" s="1"/>
  <c r="M108" i="1" s="1"/>
  <c r="Q105" i="1" a="1"/>
  <c r="Q105" i="1" s="1"/>
  <c r="M105" i="1" s="1"/>
  <c r="R102" i="1" a="1"/>
  <c r="R102" i="1" s="1"/>
  <c r="Q100" i="1" a="1"/>
  <c r="Q100" i="1" s="1"/>
  <c r="M100" i="1" s="1"/>
  <c r="Q97" i="1" a="1"/>
  <c r="Q97" i="1" s="1"/>
  <c r="M97" i="1" s="1"/>
  <c r="Q121" i="1" a="1"/>
  <c r="Q121" i="1" s="1"/>
  <c r="M121" i="1" s="1"/>
  <c r="Q120" i="1" a="1"/>
  <c r="Q120" i="1" s="1"/>
  <c r="M120" i="1" s="1"/>
  <c r="R119" i="1" a="1"/>
  <c r="R119" i="1" s="1"/>
  <c r="R107" i="1" a="1"/>
  <c r="R107" i="1" s="1"/>
  <c r="R99" i="1" a="1"/>
  <c r="R99" i="1" s="1"/>
  <c r="R94" i="1" a="1"/>
  <c r="R94" i="1" s="1"/>
  <c r="Q91" i="1" a="1"/>
  <c r="Q91" i="1" s="1"/>
  <c r="M91" i="1" s="1"/>
  <c r="R90" i="1" a="1"/>
  <c r="R90" i="1" s="1"/>
  <c r="Q87" i="1" a="1"/>
  <c r="Q87" i="1" s="1"/>
  <c r="R86" i="1" a="1"/>
  <c r="R86" i="1" s="1"/>
  <c r="Q83" i="1" a="1"/>
  <c r="Q83" i="1" s="1"/>
  <c r="M83" i="1" s="1"/>
  <c r="R82" i="1" a="1"/>
  <c r="R82" i="1" s="1"/>
  <c r="Q128" i="1" a="1"/>
  <c r="Q128" i="1" s="1"/>
  <c r="M128" i="1" s="1"/>
  <c r="Q119" i="1" a="1"/>
  <c r="Q119" i="1" s="1"/>
  <c r="M119" i="1" s="1"/>
  <c r="Q112" i="1" a="1"/>
  <c r="Q112" i="1" s="1"/>
  <c r="M112" i="1" s="1"/>
  <c r="Q110" i="1" a="1"/>
  <c r="Q110" i="1" s="1"/>
  <c r="M110" i="1" s="1"/>
  <c r="Q107" i="1" a="1"/>
  <c r="Q107" i="1" s="1"/>
  <c r="M107" i="1" s="1"/>
  <c r="R104" i="1" a="1"/>
  <c r="R104" i="1" s="1"/>
  <c r="Q102" i="1" a="1"/>
  <c r="Q102" i="1" s="1"/>
  <c r="M102" i="1" s="1"/>
  <c r="Q99" i="1" a="1"/>
  <c r="Q99" i="1" s="1"/>
  <c r="M99" i="1" s="1"/>
  <c r="R95" i="1" a="1"/>
  <c r="R95" i="1" s="1"/>
  <c r="R133" i="1" a="1"/>
  <c r="R133" i="1" s="1"/>
  <c r="R118" i="1" a="1"/>
  <c r="R118" i="1" s="1"/>
  <c r="R116" i="1" a="1"/>
  <c r="R116" i="1" s="1"/>
  <c r="R109" i="1" a="1"/>
  <c r="R109" i="1" s="1"/>
  <c r="R101" i="1" a="1"/>
  <c r="R101" i="1" s="1"/>
  <c r="R96" i="1" a="1"/>
  <c r="R96" i="1" s="1"/>
  <c r="Q94" i="1" a="1"/>
  <c r="Q94" i="1" s="1"/>
  <c r="M94" i="1" s="1"/>
  <c r="R93" i="1" a="1"/>
  <c r="R93" i="1" s="1"/>
  <c r="Q90" i="1" a="1"/>
  <c r="Q90" i="1" s="1"/>
  <c r="M90" i="1" s="1"/>
  <c r="R89" i="1" a="1"/>
  <c r="R89" i="1" s="1"/>
  <c r="R127" i="1" a="1"/>
  <c r="R127" i="1" s="1"/>
  <c r="Q117" i="1" a="1"/>
  <c r="Q117" i="1" s="1"/>
  <c r="M117" i="1" s="1"/>
  <c r="Q116" i="1" a="1"/>
  <c r="Q116" i="1" s="1"/>
  <c r="M116" i="1" s="1"/>
  <c r="R115" i="1" a="1"/>
  <c r="R115" i="1" s="1"/>
  <c r="Q109" i="1" a="1"/>
  <c r="Q109" i="1" s="1"/>
  <c r="M109" i="1" s="1"/>
  <c r="R106" i="1" a="1"/>
  <c r="R106" i="1" s="1"/>
  <c r="Q104" i="1" a="1"/>
  <c r="Q104" i="1" s="1"/>
  <c r="M104" i="1" s="1"/>
  <c r="Q101" i="1" a="1"/>
  <c r="Q101" i="1" s="1"/>
  <c r="M101" i="1" s="1"/>
  <c r="R98" i="1" a="1"/>
  <c r="R98" i="1" s="1"/>
  <c r="Q95" i="1" a="1"/>
  <c r="Q95" i="1" s="1"/>
  <c r="M95" i="1" s="1"/>
  <c r="Q127" i="1" a="1"/>
  <c r="Q127" i="1" s="1"/>
  <c r="M127" i="1" s="1"/>
  <c r="R126" i="1" a="1"/>
  <c r="R126" i="1" s="1"/>
  <c r="R124" i="1" a="1"/>
  <c r="R124" i="1" s="1"/>
  <c r="Q115" i="1" a="1"/>
  <c r="Q115" i="1" s="1"/>
  <c r="M115" i="1" s="1"/>
  <c r="R103" i="1" a="1"/>
  <c r="R103" i="1" s="1"/>
  <c r="Q96" i="1" a="1"/>
  <c r="Q96" i="1" s="1"/>
  <c r="M96" i="1" s="1"/>
  <c r="Q93" i="1" a="1"/>
  <c r="Q93" i="1" s="1"/>
  <c r="M93" i="1" s="1"/>
  <c r="R92" i="1" a="1"/>
  <c r="R92" i="1" s="1"/>
  <c r="Q89" i="1" a="1"/>
  <c r="Q89" i="1" s="1"/>
  <c r="M89" i="1" s="1"/>
  <c r="R88" i="1" a="1"/>
  <c r="R88" i="1" s="1"/>
  <c r="Q85" i="1" a="1"/>
  <c r="Q85" i="1" s="1"/>
  <c r="M85" i="1" s="1"/>
  <c r="R84" i="1" a="1"/>
  <c r="R84" i="1" s="1"/>
  <c r="A7" i="1"/>
  <c r="O236" i="1" s="1"/>
  <c r="I7" i="1"/>
  <c r="E9" i="1"/>
  <c r="E8" i="1" s="1"/>
  <c r="Q23" i="1" a="1"/>
  <c r="Q23" i="1" s="1"/>
  <c r="M23" i="1" s="1"/>
  <c r="Q57" i="1" a="1"/>
  <c r="Q57" i="1" s="1"/>
  <c r="M57" i="1" s="1"/>
  <c r="Q63" i="1" a="1"/>
  <c r="Q63" i="1" s="1"/>
  <c r="M63" i="1" s="1"/>
  <c r="Q86" i="1" a="1"/>
  <c r="Q86" i="1" s="1"/>
  <c r="M86" i="1" s="1"/>
  <c r="I2" i="6"/>
  <c r="G6" i="6"/>
  <c r="C124" i="6"/>
  <c r="C116" i="6"/>
  <c r="C105" i="6"/>
  <c r="C97" i="6"/>
  <c r="C126" i="6"/>
  <c r="C125" i="6"/>
  <c r="C118" i="6"/>
  <c r="C117" i="6"/>
  <c r="C110" i="6"/>
  <c r="C109" i="6"/>
  <c r="C106" i="6"/>
  <c r="C98" i="6"/>
  <c r="C93" i="6"/>
  <c r="C85" i="6"/>
  <c r="C77" i="6"/>
  <c r="C69" i="6"/>
  <c r="C61" i="6"/>
  <c r="C53" i="6"/>
  <c r="C45" i="6"/>
  <c r="C37" i="6"/>
  <c r="C29" i="6"/>
  <c r="C21" i="6"/>
  <c r="C13" i="6"/>
  <c r="C120" i="6"/>
  <c r="C112" i="6"/>
  <c r="C91" i="6"/>
  <c r="C83" i="6"/>
  <c r="C75" i="6"/>
  <c r="C67" i="6"/>
  <c r="C121" i="6"/>
  <c r="C113" i="6"/>
  <c r="C90" i="6"/>
  <c r="C82" i="6"/>
  <c r="C74" i="6"/>
  <c r="C66" i="6"/>
  <c r="C58" i="6"/>
  <c r="C50" i="6"/>
  <c r="C42" i="6"/>
  <c r="C34" i="6"/>
  <c r="C26" i="6"/>
  <c r="C18" i="6"/>
  <c r="C10" i="6"/>
  <c r="C123" i="6"/>
  <c r="C115" i="6"/>
  <c r="C88" i="6"/>
  <c r="C80" i="6"/>
  <c r="C72" i="6"/>
  <c r="C87" i="6"/>
  <c r="C11" i="6"/>
  <c r="C12" i="6"/>
  <c r="C19" i="6"/>
  <c r="C20" i="6"/>
  <c r="C27" i="6"/>
  <c r="C28" i="6"/>
  <c r="C35" i="6"/>
  <c r="C36" i="6"/>
  <c r="C43" i="6"/>
  <c r="C44" i="6"/>
  <c r="C51" i="6"/>
  <c r="C52" i="6"/>
  <c r="C59" i="6"/>
  <c r="C60" i="6"/>
  <c r="C68" i="6"/>
  <c r="C84" i="6"/>
  <c r="C86" i="6"/>
  <c r="C92" i="6"/>
  <c r="C94" i="6"/>
  <c r="C102" i="6"/>
  <c r="C122" i="6"/>
  <c r="D58" i="7"/>
  <c r="E58" i="7"/>
  <c r="C64" i="6"/>
  <c r="C6" i="8"/>
  <c r="C6" i="7"/>
  <c r="C100" i="6"/>
  <c r="C108" i="6"/>
  <c r="D6" i="8"/>
  <c r="D6" i="7"/>
  <c r="C9" i="6"/>
  <c r="C17" i="6"/>
  <c r="C25" i="6"/>
  <c r="C33" i="6"/>
  <c r="C41" i="6"/>
  <c r="C49" i="6"/>
  <c r="C57" i="6"/>
  <c r="C63" i="6"/>
  <c r="C71" i="6"/>
  <c r="C76" i="6"/>
  <c r="C79" i="6"/>
  <c r="C95" i="6"/>
  <c r="C103" i="6"/>
  <c r="C5" i="7"/>
  <c r="E6" i="8"/>
  <c r="E6" i="7"/>
  <c r="E6" i="6"/>
  <c r="C8" i="6"/>
  <c r="C16" i="6"/>
  <c r="C24" i="6"/>
  <c r="C32" i="6"/>
  <c r="C40" i="6"/>
  <c r="C48" i="6"/>
  <c r="C56" i="6"/>
  <c r="C62" i="6"/>
  <c r="C70" i="6"/>
  <c r="C73" i="6"/>
  <c r="C81" i="6"/>
  <c r="C89" i="6"/>
  <c r="C111" i="6"/>
  <c r="G6" i="7"/>
  <c r="I2" i="7"/>
  <c r="C7" i="6"/>
  <c r="C14" i="6"/>
  <c r="C15" i="6"/>
  <c r="C22" i="6"/>
  <c r="C23" i="6"/>
  <c r="C30" i="6"/>
  <c r="C31" i="6"/>
  <c r="C38" i="6"/>
  <c r="C39" i="6"/>
  <c r="C46" i="6"/>
  <c r="C47" i="6"/>
  <c r="C54" i="6"/>
  <c r="C55" i="6"/>
  <c r="C78" i="6"/>
  <c r="C101" i="6"/>
  <c r="C8" i="7"/>
  <c r="C13" i="7"/>
  <c r="C61" i="7"/>
  <c r="C36" i="7"/>
  <c r="C23" i="7"/>
  <c r="C9" i="7"/>
  <c r="C54" i="7"/>
  <c r="C52" i="7"/>
  <c r="C29" i="7"/>
  <c r="C17" i="7"/>
  <c r="C60" i="7"/>
  <c r="C43" i="7"/>
  <c r="C24" i="7"/>
  <c r="C21" i="7"/>
  <c r="C35" i="7"/>
  <c r="C18" i="7"/>
  <c r="C15" i="7"/>
  <c r="C7" i="7"/>
  <c r="C30" i="7"/>
  <c r="C12" i="7"/>
  <c r="C96" i="6"/>
  <c r="C104" i="6"/>
  <c r="C114" i="6"/>
  <c r="C119" i="6"/>
  <c r="C65" i="6"/>
  <c r="C99" i="6"/>
  <c r="C107" i="6"/>
  <c r="I4" i="7"/>
  <c r="D24" i="8"/>
  <c r="E24" i="8"/>
  <c r="I4" i="8"/>
  <c r="I6" i="8"/>
  <c r="Q6" i="9"/>
  <c r="B14" i="9"/>
  <c r="D14" i="8"/>
  <c r="E14" i="8" s="1"/>
  <c r="D22" i="8"/>
  <c r="E22" i="8" s="1"/>
  <c r="D27" i="8"/>
  <c r="E27" i="8"/>
  <c r="C5" i="8"/>
  <c r="D11" i="8"/>
  <c r="E11" i="8" s="1"/>
  <c r="C65" i="7"/>
  <c r="C57" i="7"/>
  <c r="C49" i="7"/>
  <c r="C41" i="7"/>
  <c r="C33" i="7"/>
  <c r="C25" i="7"/>
  <c r="C64" i="7"/>
  <c r="C56" i="7"/>
  <c r="C48" i="7"/>
  <c r="C40" i="7"/>
  <c r="C63" i="7"/>
  <c r="C55" i="7"/>
  <c r="C47" i="7"/>
  <c r="C39" i="7"/>
  <c r="C19" i="7"/>
  <c r="C11" i="7"/>
  <c r="C50" i="7"/>
  <c r="C46" i="7"/>
  <c r="C37" i="7"/>
  <c r="C31" i="7"/>
  <c r="C51" i="7"/>
  <c r="C44" i="7"/>
  <c r="C38" i="7"/>
  <c r="C62" i="7"/>
  <c r="C32" i="7"/>
  <c r="C27" i="7"/>
  <c r="C22" i="7"/>
  <c r="C14" i="7"/>
  <c r="C10" i="7"/>
  <c r="C20" i="7"/>
  <c r="C26" i="7"/>
  <c r="C34" i="7"/>
  <c r="C45" i="7"/>
  <c r="I3" i="8"/>
  <c r="H6" i="8"/>
  <c r="G4" i="8"/>
  <c r="E12" i="8"/>
  <c r="C16" i="7"/>
  <c r="C28" i="7"/>
  <c r="C42" i="7"/>
  <c r="C53" i="7"/>
  <c r="C59" i="7"/>
  <c r="D20" i="8"/>
  <c r="E20" i="8"/>
  <c r="D19" i="8"/>
  <c r="E19" i="8" s="1"/>
  <c r="D37" i="8"/>
  <c r="E37" i="8" s="1"/>
  <c r="D31" i="8"/>
  <c r="E31" i="8" s="1"/>
  <c r="D18" i="8"/>
  <c r="E18" i="8" s="1"/>
  <c r="D10" i="8"/>
  <c r="D35" i="8"/>
  <c r="E35" i="8" s="1"/>
  <c r="E10" i="8"/>
  <c r="D32" i="8"/>
  <c r="E32" i="8" s="1"/>
  <c r="D29" i="8"/>
  <c r="E29" i="8"/>
  <c r="D40" i="8"/>
  <c r="E40" i="8" s="1"/>
  <c r="D36" i="8"/>
  <c r="E36" i="8" s="1"/>
  <c r="D39" i="8"/>
  <c r="E39" i="8" s="1"/>
  <c r="B13" i="9"/>
  <c r="Q5" i="9"/>
  <c r="D12" i="8"/>
  <c r="M13" i="9"/>
  <c r="F13" i="9"/>
  <c r="C7" i="8"/>
  <c r="C15" i="8"/>
  <c r="C23" i="8"/>
  <c r="C30" i="8"/>
  <c r="C38" i="8"/>
  <c r="G13" i="9"/>
  <c r="E14" i="9"/>
  <c r="C21" i="8"/>
  <c r="C28" i="8"/>
  <c r="J15" i="9"/>
  <c r="D14" i="9"/>
  <c r="H15" i="9"/>
  <c r="P15" i="9"/>
  <c r="C15" i="9"/>
  <c r="C8" i="8"/>
  <c r="C16" i="8"/>
  <c r="C13" i="9"/>
  <c r="D15" i="9"/>
  <c r="I15" i="9"/>
  <c r="Q9" i="9"/>
  <c r="C41" i="8"/>
  <c r="C33" i="8"/>
  <c r="C9" i="8"/>
  <c r="C17" i="8"/>
  <c r="C25" i="8"/>
  <c r="C26" i="8"/>
  <c r="C34" i="8"/>
  <c r="C42" i="8"/>
  <c r="D13" i="9"/>
  <c r="Q10" i="9"/>
  <c r="X14" i="11"/>
  <c r="X132" i="11"/>
  <c r="X164" i="11"/>
  <c r="X185" i="11"/>
  <c r="B15" i="14"/>
  <c r="B18" i="14"/>
  <c r="B21" i="14"/>
  <c r="B24" i="14"/>
  <c r="X3" i="11"/>
  <c r="X9" i="11"/>
  <c r="X15" i="11"/>
  <c r="X24" i="11"/>
  <c r="X42" i="11"/>
  <c r="X55" i="11"/>
  <c r="X74" i="11"/>
  <c r="X87" i="11"/>
  <c r="X106" i="11"/>
  <c r="X119" i="11"/>
  <c r="X133" i="11"/>
  <c r="X147" i="11"/>
  <c r="X151" i="11"/>
  <c r="X173" i="11"/>
  <c r="X186" i="11"/>
  <c r="X200" i="11"/>
  <c r="X204" i="11"/>
  <c r="B3" i="14"/>
  <c r="B5" i="14"/>
  <c r="B7" i="14"/>
  <c r="B9" i="14"/>
  <c r="B11" i="14"/>
  <c r="B13" i="14"/>
  <c r="X33" i="11"/>
  <c r="X64" i="11"/>
  <c r="X96" i="11"/>
  <c r="X137" i="11"/>
  <c r="X140" i="11"/>
  <c r="X190" i="11"/>
  <c r="X193" i="11"/>
  <c r="X213" i="11"/>
  <c r="X216" i="11"/>
  <c r="B29" i="14"/>
  <c r="B23" i="14"/>
  <c r="B17" i="14"/>
  <c r="B19" i="14"/>
  <c r="B15" i="9"/>
  <c r="X19" i="11"/>
  <c r="X50" i="11"/>
  <c r="X82" i="11"/>
  <c r="X114" i="11"/>
  <c r="X127" i="11"/>
  <c r="X159" i="11"/>
  <c r="X168" i="11"/>
  <c r="B16" i="14"/>
  <c r="X148" i="11"/>
  <c r="X201" i="11"/>
  <c r="B4" i="14"/>
  <c r="B6" i="14"/>
  <c r="B8" i="14"/>
  <c r="B10" i="14"/>
  <c r="B12" i="14"/>
  <c r="X156" i="11"/>
  <c r="X178" i="11"/>
  <c r="X209" i="11"/>
  <c r="Q14" i="9" l="1"/>
  <c r="N4" i="1"/>
  <c r="N6" i="1"/>
  <c r="D7" i="8"/>
  <c r="E2" i="8"/>
  <c r="D44" i="7"/>
  <c r="E44" i="7" s="1"/>
  <c r="F44" i="7" s="1"/>
  <c r="D25" i="7"/>
  <c r="E25" i="7" s="1"/>
  <c r="F25" i="7" s="1"/>
  <c r="D60" i="7"/>
  <c r="E60" i="7" s="1"/>
  <c r="F60" i="7" s="1"/>
  <c r="D10" i="7"/>
  <c r="E10" i="7" s="1"/>
  <c r="F10" i="7" s="1"/>
  <c r="D51" i="7"/>
  <c r="E51" i="7" s="1"/>
  <c r="D47" i="7"/>
  <c r="E47" i="7" s="1"/>
  <c r="F47" i="7" s="1"/>
  <c r="E33" i="7"/>
  <c r="D33" i="7"/>
  <c r="D2" i="9"/>
  <c r="D99" i="6"/>
  <c r="D7" i="7"/>
  <c r="E2" i="7"/>
  <c r="E7" i="7"/>
  <c r="E17" i="7"/>
  <c r="D17" i="7"/>
  <c r="D13" i="7"/>
  <c r="E13" i="7" s="1"/>
  <c r="F13" i="7" s="1"/>
  <c r="D39" i="6"/>
  <c r="E39" i="6" s="1"/>
  <c r="D7" i="6"/>
  <c r="E2" i="6"/>
  <c r="E7" i="6"/>
  <c r="D70" i="6"/>
  <c r="E70" i="6" s="1"/>
  <c r="F70" i="6" s="1"/>
  <c r="D8" i="6"/>
  <c r="E8" i="6" s="1"/>
  <c r="F8" i="6" s="1"/>
  <c r="D79" i="6"/>
  <c r="E79" i="6"/>
  <c r="D25" i="6"/>
  <c r="E25" i="6"/>
  <c r="E94" i="6"/>
  <c r="D94" i="6"/>
  <c r="E51" i="6"/>
  <c r="D51" i="6"/>
  <c r="D19" i="6"/>
  <c r="E19" i="6" s="1"/>
  <c r="F19" i="6" s="1"/>
  <c r="D123" i="6"/>
  <c r="E123" i="6"/>
  <c r="D66" i="6"/>
  <c r="E66" i="6" s="1"/>
  <c r="F66" i="6" s="1"/>
  <c r="E83" i="6"/>
  <c r="D83" i="6"/>
  <c r="F83" i="6" s="1"/>
  <c r="D45" i="6"/>
  <c r="E45" i="6" s="1"/>
  <c r="F45" i="6" s="1"/>
  <c r="D106" i="6"/>
  <c r="E106" i="6" s="1"/>
  <c r="F106" i="6" s="1"/>
  <c r="E105" i="6"/>
  <c r="D105" i="6"/>
  <c r="O31" i="1"/>
  <c r="O25" i="1"/>
  <c r="P24" i="1"/>
  <c r="H24" i="1"/>
  <c r="O39" i="1"/>
  <c r="N18" i="1"/>
  <c r="C18" i="1"/>
  <c r="B15" i="1"/>
  <c r="B16" i="2" s="1"/>
  <c r="N9" i="1"/>
  <c r="O23" i="1"/>
  <c r="B50" i="6"/>
  <c r="B36" i="6"/>
  <c r="B49" i="6"/>
  <c r="B71" i="6"/>
  <c r="B32" i="6"/>
  <c r="B7" i="6"/>
  <c r="B85" i="6"/>
  <c r="F25" i="6"/>
  <c r="F7" i="6"/>
  <c r="B120" i="6"/>
  <c r="B32" i="7"/>
  <c r="B9" i="7"/>
  <c r="B16" i="7"/>
  <c r="B100" i="6"/>
  <c r="B8" i="7"/>
  <c r="B8" i="8"/>
  <c r="B106" i="6"/>
  <c r="F18" i="8"/>
  <c r="F27" i="8"/>
  <c r="B62" i="7"/>
  <c r="F40" i="8"/>
  <c r="B25" i="8"/>
  <c r="B28" i="8"/>
  <c r="B37" i="8"/>
  <c r="B55" i="10"/>
  <c r="AB140" i="11"/>
  <c r="AB198" i="11"/>
  <c r="AB12" i="11"/>
  <c r="AB71" i="11"/>
  <c r="AB122" i="11"/>
  <c r="B57" i="10"/>
  <c r="AB139" i="11"/>
  <c r="AB201" i="11"/>
  <c r="B58" i="10"/>
  <c r="AB47" i="11"/>
  <c r="AB98" i="11"/>
  <c r="B26" i="8"/>
  <c r="B41" i="10"/>
  <c r="AB124" i="11"/>
  <c r="AB182" i="11"/>
  <c r="B33" i="10"/>
  <c r="AB38" i="11"/>
  <c r="AB87" i="11"/>
  <c r="AB169" i="11"/>
  <c r="AB2" i="11"/>
  <c r="AB146" i="11"/>
  <c r="AB208" i="11"/>
  <c r="AB28" i="11"/>
  <c r="AB77" i="11"/>
  <c r="AB136" i="11"/>
  <c r="B54" i="10"/>
  <c r="AB64" i="11"/>
  <c r="AB127" i="11"/>
  <c r="AB188" i="11"/>
  <c r="AB54" i="11"/>
  <c r="AB118" i="11"/>
  <c r="AB179" i="11"/>
  <c r="O60" i="1"/>
  <c r="P27" i="1"/>
  <c r="H27" i="1"/>
  <c r="H35" i="1"/>
  <c r="P35" i="1"/>
  <c r="H43" i="1"/>
  <c r="P43" i="1"/>
  <c r="H51" i="1"/>
  <c r="P51" i="1"/>
  <c r="O28" i="1"/>
  <c r="O36" i="1"/>
  <c r="O44" i="1"/>
  <c r="O52" i="1"/>
  <c r="H72" i="1"/>
  <c r="P72" i="1"/>
  <c r="H80" i="1"/>
  <c r="P80" i="1"/>
  <c r="H88" i="1"/>
  <c r="P88" i="1"/>
  <c r="O102" i="1"/>
  <c r="O106" i="1"/>
  <c r="O70" i="1"/>
  <c r="O78" i="1"/>
  <c r="O86" i="1"/>
  <c r="O94" i="1"/>
  <c r="O143" i="1"/>
  <c r="O130" i="1"/>
  <c r="H140" i="1"/>
  <c r="P140" i="1"/>
  <c r="O112" i="1"/>
  <c r="O120" i="1"/>
  <c r="H132" i="1"/>
  <c r="P132" i="1"/>
  <c r="O138" i="1"/>
  <c r="O146" i="1"/>
  <c r="O154" i="1"/>
  <c r="O162" i="1"/>
  <c r="H166" i="1"/>
  <c r="P166" i="1"/>
  <c r="O166" i="1"/>
  <c r="O128" i="1"/>
  <c r="O136" i="1"/>
  <c r="O144" i="1"/>
  <c r="O152" i="1"/>
  <c r="O160" i="1"/>
  <c r="H179" i="1"/>
  <c r="P179" i="1"/>
  <c r="O170" i="1"/>
  <c r="O174" i="1"/>
  <c r="O196" i="1"/>
  <c r="O214" i="1"/>
  <c r="H215" i="1"/>
  <c r="P215" i="1"/>
  <c r="P165" i="1"/>
  <c r="H165" i="1"/>
  <c r="H173" i="1"/>
  <c r="P173" i="1"/>
  <c r="P181" i="1"/>
  <c r="H181" i="1"/>
  <c r="P189" i="1"/>
  <c r="H189" i="1"/>
  <c r="H227" i="1"/>
  <c r="P227" i="1"/>
  <c r="H182" i="1"/>
  <c r="P182" i="1"/>
  <c r="H190" i="1"/>
  <c r="P190" i="1"/>
  <c r="H237" i="1"/>
  <c r="P237" i="1"/>
  <c r="M38" i="1"/>
  <c r="F9" i="1"/>
  <c r="B26" i="14"/>
  <c r="D17" i="8"/>
  <c r="E17" i="8" s="1"/>
  <c r="F17" i="8" s="1"/>
  <c r="D16" i="8"/>
  <c r="E16" i="8"/>
  <c r="E21" i="8"/>
  <c r="D21" i="8"/>
  <c r="D9" i="8"/>
  <c r="E9" i="8"/>
  <c r="F9" i="8" s="1"/>
  <c r="D8" i="8"/>
  <c r="E8" i="8" s="1"/>
  <c r="F8" i="8" s="1"/>
  <c r="D59" i="7"/>
  <c r="E59" i="7" s="1"/>
  <c r="F59" i="7" s="1"/>
  <c r="D14" i="7"/>
  <c r="E14" i="7" s="1"/>
  <c r="F14" i="7" s="1"/>
  <c r="E31" i="7"/>
  <c r="F31" i="7" s="1"/>
  <c r="D31" i="7"/>
  <c r="E55" i="7"/>
  <c r="D55" i="7"/>
  <c r="F55" i="7" s="1"/>
  <c r="D41" i="7"/>
  <c r="E41" i="7"/>
  <c r="E65" i="6"/>
  <c r="D65" i="6"/>
  <c r="D15" i="7"/>
  <c r="E15" i="7" s="1"/>
  <c r="E29" i="7"/>
  <c r="D29" i="7"/>
  <c r="F29" i="7" s="1"/>
  <c r="D8" i="7"/>
  <c r="E8" i="7"/>
  <c r="D38" i="6"/>
  <c r="E62" i="6"/>
  <c r="D62" i="6"/>
  <c r="D76" i="6"/>
  <c r="E76" i="6"/>
  <c r="D17" i="6"/>
  <c r="E17" i="6" s="1"/>
  <c r="F17" i="6" s="1"/>
  <c r="D92" i="6"/>
  <c r="E92" i="6" s="1"/>
  <c r="D44" i="6"/>
  <c r="E44" i="6"/>
  <c r="D12" i="6"/>
  <c r="E12" i="6" s="1"/>
  <c r="F12" i="6" s="1"/>
  <c r="D10" i="6"/>
  <c r="D74" i="6"/>
  <c r="E74" i="6" s="1"/>
  <c r="F74" i="6" s="1"/>
  <c r="D91" i="6"/>
  <c r="E91" i="6" s="1"/>
  <c r="F91" i="6" s="1"/>
  <c r="E53" i="6"/>
  <c r="F53" i="6" s="1"/>
  <c r="D53" i="6"/>
  <c r="D109" i="6"/>
  <c r="E116" i="6"/>
  <c r="D116" i="6"/>
  <c r="M61" i="1"/>
  <c r="D10" i="2"/>
  <c r="E13" i="1"/>
  <c r="E12" i="1" s="1"/>
  <c r="O35" i="1"/>
  <c r="F18" i="1"/>
  <c r="M29" i="1"/>
  <c r="Y29" i="1"/>
  <c r="H52" i="1"/>
  <c r="P52" i="1"/>
  <c r="M31" i="1"/>
  <c r="Y31" i="1"/>
  <c r="D18" i="1"/>
  <c r="K18" i="1"/>
  <c r="P23" i="1"/>
  <c r="L5" i="1"/>
  <c r="H23" i="1"/>
  <c r="C9" i="1"/>
  <c r="H44" i="1"/>
  <c r="P44" i="1"/>
  <c r="L9" i="1"/>
  <c r="B12" i="6"/>
  <c r="B42" i="6"/>
  <c r="B9" i="6"/>
  <c r="F51" i="6"/>
  <c r="B79" i="6"/>
  <c r="B40" i="6"/>
  <c r="B15" i="6"/>
  <c r="B87" i="6"/>
  <c r="B29" i="6"/>
  <c r="B61" i="6"/>
  <c r="B72" i="6"/>
  <c r="F10" i="8"/>
  <c r="B24" i="7"/>
  <c r="B17" i="7"/>
  <c r="B11" i="6"/>
  <c r="B43" i="6"/>
  <c r="B75" i="6"/>
  <c r="F123" i="6"/>
  <c r="B84" i="6"/>
  <c r="F17" i="7"/>
  <c r="B22" i="6"/>
  <c r="B54" i="6"/>
  <c r="B86" i="6"/>
  <c r="B101" i="6"/>
  <c r="B13" i="7"/>
  <c r="F11" i="8"/>
  <c r="B11" i="7"/>
  <c r="F12" i="8"/>
  <c r="B117" i="6"/>
  <c r="F36" i="8"/>
  <c r="F64" i="7"/>
  <c r="B20" i="8"/>
  <c r="B57" i="7"/>
  <c r="B26" i="7"/>
  <c r="B58" i="7"/>
  <c r="B29" i="8"/>
  <c r="B38" i="8"/>
  <c r="AB13" i="11"/>
  <c r="AB145" i="11"/>
  <c r="AB207" i="11"/>
  <c r="AB22" i="11"/>
  <c r="AB76" i="11"/>
  <c r="AB144" i="11"/>
  <c r="AB11" i="11"/>
  <c r="AB148" i="11"/>
  <c r="AB206" i="11"/>
  <c r="AB5" i="11"/>
  <c r="AB52" i="11"/>
  <c r="AB107" i="11"/>
  <c r="B50" i="10"/>
  <c r="AB129" i="11"/>
  <c r="AB191" i="11"/>
  <c r="B42" i="10"/>
  <c r="AB42" i="11"/>
  <c r="AB92" i="11"/>
  <c r="AB173" i="11"/>
  <c r="AB8" i="11"/>
  <c r="AB150" i="11"/>
  <c r="AB213" i="11"/>
  <c r="AB32" i="11"/>
  <c r="AB82" i="11"/>
  <c r="AB168" i="11"/>
  <c r="AB9" i="11"/>
  <c r="AB72" i="11"/>
  <c r="AB135" i="11"/>
  <c r="AB196" i="11"/>
  <c r="AB62" i="11"/>
  <c r="AB125" i="11"/>
  <c r="AB186" i="11"/>
  <c r="O33" i="1"/>
  <c r="O41" i="1"/>
  <c r="O49" i="1"/>
  <c r="O66" i="1"/>
  <c r="P29" i="1"/>
  <c r="H29" i="1"/>
  <c r="P37" i="1"/>
  <c r="H37" i="1"/>
  <c r="H45" i="1"/>
  <c r="D5" i="1"/>
  <c r="P45" i="1"/>
  <c r="H53" i="1"/>
  <c r="P53" i="1"/>
  <c r="O68" i="1"/>
  <c r="O76" i="1"/>
  <c r="O84" i="1"/>
  <c r="O92" i="1"/>
  <c r="H71" i="1"/>
  <c r="P71" i="1"/>
  <c r="H79" i="1"/>
  <c r="P79" i="1"/>
  <c r="H87" i="1"/>
  <c r="P87" i="1"/>
  <c r="G5" i="1"/>
  <c r="G4" i="1" s="1"/>
  <c r="O97" i="1"/>
  <c r="O105" i="1"/>
  <c r="O113" i="1"/>
  <c r="O121" i="1"/>
  <c r="H130" i="1"/>
  <c r="P130" i="1"/>
  <c r="O99" i="1"/>
  <c r="O107" i="1"/>
  <c r="O115" i="1"/>
  <c r="O123" i="1"/>
  <c r="H113" i="1"/>
  <c r="P113" i="1"/>
  <c r="H121" i="1"/>
  <c r="P121" i="1"/>
  <c r="O147" i="1"/>
  <c r="H139" i="1"/>
  <c r="P139" i="1"/>
  <c r="H147" i="1"/>
  <c r="P147" i="1"/>
  <c r="H155" i="1"/>
  <c r="P155" i="1"/>
  <c r="H172" i="1"/>
  <c r="P172" i="1"/>
  <c r="O155" i="1"/>
  <c r="O171" i="1"/>
  <c r="P129" i="1"/>
  <c r="H129" i="1"/>
  <c r="P137" i="1"/>
  <c r="H137" i="1"/>
  <c r="P145" i="1"/>
  <c r="H145" i="1"/>
  <c r="P153" i="1"/>
  <c r="H153" i="1"/>
  <c r="P161" i="1"/>
  <c r="H161" i="1"/>
  <c r="O179" i="1"/>
  <c r="O175" i="1"/>
  <c r="O137" i="1"/>
  <c r="O145" i="1"/>
  <c r="O153" i="1"/>
  <c r="O161" i="1"/>
  <c r="P180" i="1"/>
  <c r="H180" i="1"/>
  <c r="H203" i="1"/>
  <c r="P203" i="1"/>
  <c r="O192" i="1"/>
  <c r="O191" i="1"/>
  <c r="H207" i="1"/>
  <c r="P207" i="1"/>
  <c r="O195" i="1"/>
  <c r="O203" i="1"/>
  <c r="O211" i="1"/>
  <c r="O219" i="1"/>
  <c r="O227" i="1"/>
  <c r="O204" i="1"/>
  <c r="O212" i="1"/>
  <c r="O220" i="1"/>
  <c r="O228" i="1"/>
  <c r="M37" i="1"/>
  <c r="M54" i="1"/>
  <c r="P56" i="1"/>
  <c r="H56" i="1"/>
  <c r="Y42" i="1"/>
  <c r="M42" i="1"/>
  <c r="N13" i="1"/>
  <c r="N12" i="1" s="1"/>
  <c r="H40" i="1"/>
  <c r="P40" i="1"/>
  <c r="K5" i="1"/>
  <c r="K4" i="1" s="1"/>
  <c r="K12" i="1"/>
  <c r="G18" i="1"/>
  <c r="O43" i="1"/>
  <c r="B18" i="6"/>
  <c r="B110" i="6"/>
  <c r="B33" i="6"/>
  <c r="B113" i="6"/>
  <c r="B48" i="6"/>
  <c r="B23" i="6"/>
  <c r="B93" i="6"/>
  <c r="B65" i="6"/>
  <c r="B115" i="6"/>
  <c r="B73" i="6"/>
  <c r="B114" i="6"/>
  <c r="B27" i="7"/>
  <c r="F79" i="6"/>
  <c r="F7" i="7"/>
  <c r="B23" i="7"/>
  <c r="B28" i="7"/>
  <c r="F58" i="6"/>
  <c r="B102" i="6"/>
  <c r="B22" i="7"/>
  <c r="B21" i="7"/>
  <c r="B24" i="8"/>
  <c r="B19" i="8"/>
  <c r="F35" i="8"/>
  <c r="B55" i="7"/>
  <c r="B38" i="7"/>
  <c r="F29" i="8"/>
  <c r="F61" i="7"/>
  <c r="B30" i="8"/>
  <c r="B39" i="8"/>
  <c r="AB18" i="11"/>
  <c r="AB154" i="11"/>
  <c r="AB216" i="11"/>
  <c r="AB27" i="11"/>
  <c r="AB85" i="11"/>
  <c r="AB171" i="11"/>
  <c r="AB26" i="11"/>
  <c r="AB153" i="11"/>
  <c r="AB210" i="11"/>
  <c r="AB10" i="11"/>
  <c r="AB61" i="11"/>
  <c r="AB111" i="11"/>
  <c r="B34" i="8"/>
  <c r="B59" i="10"/>
  <c r="AB138" i="11"/>
  <c r="AB195" i="11"/>
  <c r="B51" i="10"/>
  <c r="AB51" i="11"/>
  <c r="AB101" i="11"/>
  <c r="AB181" i="11"/>
  <c r="AB14" i="11"/>
  <c r="AB155" i="11"/>
  <c r="B7" i="10"/>
  <c r="AB37" i="11"/>
  <c r="AB91" i="11"/>
  <c r="AB189" i="11"/>
  <c r="AB17" i="11"/>
  <c r="AB80" i="11"/>
  <c r="AB143" i="11"/>
  <c r="AB204" i="11"/>
  <c r="AB70" i="11"/>
  <c r="AB133" i="11"/>
  <c r="AB194" i="11"/>
  <c r="H48" i="1"/>
  <c r="P48" i="1"/>
  <c r="J18" i="1"/>
  <c r="H65" i="1"/>
  <c r="P65" i="1"/>
  <c r="H34" i="1"/>
  <c r="P34" i="1"/>
  <c r="H42" i="1"/>
  <c r="P42" i="1"/>
  <c r="H50" i="1"/>
  <c r="P50" i="1"/>
  <c r="H64" i="1"/>
  <c r="P64" i="1"/>
  <c r="H57" i="1"/>
  <c r="P57" i="1"/>
  <c r="H107" i="1"/>
  <c r="P107" i="1"/>
  <c r="H69" i="1"/>
  <c r="P69" i="1"/>
  <c r="H77" i="1"/>
  <c r="P77" i="1"/>
  <c r="H85" i="1"/>
  <c r="P85" i="1"/>
  <c r="P93" i="1"/>
  <c r="H93" i="1"/>
  <c r="O61" i="1"/>
  <c r="O69" i="1"/>
  <c r="O77" i="1"/>
  <c r="O85" i="1"/>
  <c r="O93" i="1"/>
  <c r="H111" i="1"/>
  <c r="P111" i="1"/>
  <c r="H101" i="1"/>
  <c r="P101" i="1"/>
  <c r="P98" i="1"/>
  <c r="H98" i="1"/>
  <c r="P106" i="1"/>
  <c r="H106" i="1"/>
  <c r="H114" i="1"/>
  <c r="P114" i="1"/>
  <c r="H122" i="1"/>
  <c r="P122" i="1"/>
  <c r="O114" i="1"/>
  <c r="O122" i="1"/>
  <c r="O139" i="1"/>
  <c r="P100" i="1"/>
  <c r="H100" i="1"/>
  <c r="P108" i="1"/>
  <c r="H108" i="1"/>
  <c r="H116" i="1"/>
  <c r="P116" i="1"/>
  <c r="H124" i="1"/>
  <c r="P124" i="1"/>
  <c r="H136" i="1"/>
  <c r="P136" i="1"/>
  <c r="P156" i="1"/>
  <c r="H156" i="1"/>
  <c r="O165" i="1"/>
  <c r="O182" i="1"/>
  <c r="H138" i="1"/>
  <c r="P138" i="1"/>
  <c r="H146" i="1"/>
  <c r="P146" i="1"/>
  <c r="H154" i="1"/>
  <c r="P154" i="1"/>
  <c r="H162" i="1"/>
  <c r="P162" i="1"/>
  <c r="H219" i="1"/>
  <c r="P219" i="1"/>
  <c r="O206" i="1"/>
  <c r="P196" i="1"/>
  <c r="H196" i="1"/>
  <c r="P204" i="1"/>
  <c r="H204" i="1"/>
  <c r="P212" i="1"/>
  <c r="H212" i="1"/>
  <c r="H220" i="1"/>
  <c r="P220" i="1"/>
  <c r="P228" i="1"/>
  <c r="H228" i="1"/>
  <c r="H197" i="1"/>
  <c r="P197" i="1"/>
  <c r="H205" i="1"/>
  <c r="P205" i="1"/>
  <c r="H213" i="1"/>
  <c r="P213" i="1"/>
  <c r="H221" i="1"/>
  <c r="P221" i="1"/>
  <c r="H229" i="1"/>
  <c r="P229" i="1"/>
  <c r="O193" i="1"/>
  <c r="O201" i="1"/>
  <c r="O209" i="1"/>
  <c r="O217" i="1"/>
  <c r="O225" i="1"/>
  <c r="O233" i="1"/>
  <c r="M36" i="1"/>
  <c r="M28" i="1"/>
  <c r="M58" i="1"/>
  <c r="D26" i="8"/>
  <c r="E26" i="8" s="1"/>
  <c r="F26" i="8" s="1"/>
  <c r="D15" i="8"/>
  <c r="D26" i="7"/>
  <c r="E26" i="7" s="1"/>
  <c r="F26" i="7" s="1"/>
  <c r="D38" i="7"/>
  <c r="E19" i="7"/>
  <c r="F19" i="7" s="1"/>
  <c r="D19" i="7"/>
  <c r="D64" i="7"/>
  <c r="E64" i="7"/>
  <c r="D25" i="8"/>
  <c r="E25" i="8" s="1"/>
  <c r="F25" i="8" s="1"/>
  <c r="D28" i="8"/>
  <c r="E28" i="8" s="1"/>
  <c r="E20" i="7"/>
  <c r="D20" i="7"/>
  <c r="F20" i="7" s="1"/>
  <c r="D39" i="7"/>
  <c r="E39" i="7" s="1"/>
  <c r="E107" i="6"/>
  <c r="F107" i="6" s="1"/>
  <c r="D107" i="6"/>
  <c r="D30" i="7"/>
  <c r="E61" i="7"/>
  <c r="D61" i="7"/>
  <c r="D46" i="6"/>
  <c r="F46" i="6" s="1"/>
  <c r="E46" i="6"/>
  <c r="D14" i="6"/>
  <c r="E14" i="6" s="1"/>
  <c r="F14" i="6" s="1"/>
  <c r="D73" i="6"/>
  <c r="E16" i="6"/>
  <c r="D16" i="6"/>
  <c r="D95" i="6"/>
  <c r="E95" i="6" s="1"/>
  <c r="D33" i="6"/>
  <c r="D100" i="6"/>
  <c r="E102" i="6"/>
  <c r="D102" i="6"/>
  <c r="D52" i="6"/>
  <c r="F52" i="6" s="1"/>
  <c r="E52" i="6"/>
  <c r="D20" i="6"/>
  <c r="E20" i="6" s="1"/>
  <c r="F20" i="6" s="1"/>
  <c r="D115" i="6"/>
  <c r="E115" i="6"/>
  <c r="F115" i="6" s="1"/>
  <c r="E58" i="6"/>
  <c r="D58" i="6"/>
  <c r="D75" i="6"/>
  <c r="E75" i="6" s="1"/>
  <c r="E37" i="6"/>
  <c r="D37" i="6"/>
  <c r="D98" i="6"/>
  <c r="E97" i="6"/>
  <c r="D97" i="6"/>
  <c r="F97" i="6" s="1"/>
  <c r="D33" i="8"/>
  <c r="F33" i="8" s="1"/>
  <c r="E33" i="8"/>
  <c r="D53" i="7"/>
  <c r="D22" i="7"/>
  <c r="E22" i="7"/>
  <c r="F22" i="7" s="1"/>
  <c r="E37" i="7"/>
  <c r="D37" i="7"/>
  <c r="D63" i="7"/>
  <c r="E63" i="7" s="1"/>
  <c r="F63" i="7" s="1"/>
  <c r="E49" i="7"/>
  <c r="D49" i="7"/>
  <c r="D119" i="6"/>
  <c r="E119" i="6"/>
  <c r="F119" i="6" s="1"/>
  <c r="D52" i="7"/>
  <c r="E52" i="7" s="1"/>
  <c r="D31" i="6"/>
  <c r="E31" i="6"/>
  <c r="D9" i="6"/>
  <c r="E9" i="6" s="1"/>
  <c r="F9" i="6" s="1"/>
  <c r="D43" i="6"/>
  <c r="E18" i="6"/>
  <c r="D18" i="6"/>
  <c r="F18" i="6" s="1"/>
  <c r="D61" i="6"/>
  <c r="E61" i="6"/>
  <c r="D41" i="8"/>
  <c r="E41" i="8" s="1"/>
  <c r="F41" i="8" s="1"/>
  <c r="D42" i="7"/>
  <c r="E27" i="7"/>
  <c r="D27" i="7"/>
  <c r="D40" i="7"/>
  <c r="E40" i="7"/>
  <c r="D35" i="7"/>
  <c r="D54" i="7"/>
  <c r="D30" i="6"/>
  <c r="E30" i="6" s="1"/>
  <c r="F30" i="6" s="1"/>
  <c r="D48" i="6"/>
  <c r="E48" i="6" s="1"/>
  <c r="E63" i="6"/>
  <c r="D63" i="6"/>
  <c r="D64" i="6"/>
  <c r="D84" i="6"/>
  <c r="E84" i="6" s="1"/>
  <c r="F84" i="6" s="1"/>
  <c r="D36" i="6"/>
  <c r="E36" i="6"/>
  <c r="F36" i="6" s="1"/>
  <c r="D87" i="6"/>
  <c r="E87" i="6" s="1"/>
  <c r="F87" i="6" s="1"/>
  <c r="D26" i="6"/>
  <c r="D90" i="6"/>
  <c r="E90" i="6" s="1"/>
  <c r="F90" i="6" s="1"/>
  <c r="D120" i="6"/>
  <c r="E120" i="6" s="1"/>
  <c r="F120" i="6" s="1"/>
  <c r="D69" i="6"/>
  <c r="E69" i="6" s="1"/>
  <c r="F69" i="6" s="1"/>
  <c r="D117" i="6"/>
  <c r="O27" i="1"/>
  <c r="C12" i="1"/>
  <c r="I16" i="1"/>
  <c r="H26" i="1"/>
  <c r="P26" i="1"/>
  <c r="G14" i="1"/>
  <c r="O18" i="1"/>
  <c r="M59" i="1"/>
  <c r="H28" i="1"/>
  <c r="P28" i="1"/>
  <c r="B10" i="6"/>
  <c r="B52" i="6"/>
  <c r="B64" i="6"/>
  <c r="F35" i="6"/>
  <c r="B57" i="6"/>
  <c r="B118" i="6"/>
  <c r="B56" i="6"/>
  <c r="B31" i="6"/>
  <c r="B116" i="6"/>
  <c r="F116" i="6"/>
  <c r="B37" i="6"/>
  <c r="B69" i="6"/>
  <c r="B37" i="7"/>
  <c r="B29" i="7"/>
  <c r="B19" i="6"/>
  <c r="B51" i="6"/>
  <c r="B83" i="6"/>
  <c r="B10" i="7"/>
  <c r="F58" i="7"/>
  <c r="B92" i="6"/>
  <c r="B40" i="7"/>
  <c r="B30" i="6"/>
  <c r="B62" i="6"/>
  <c r="B94" i="6"/>
  <c r="B103" i="6"/>
  <c r="B25" i="7"/>
  <c r="F7" i="8"/>
  <c r="B35" i="7"/>
  <c r="F31" i="8"/>
  <c r="B19" i="7"/>
  <c r="B53" i="7"/>
  <c r="F19" i="8"/>
  <c r="B125" i="6"/>
  <c r="B59" i="7"/>
  <c r="F8" i="7"/>
  <c r="F40" i="7"/>
  <c r="B14" i="8"/>
  <c r="F37" i="8"/>
  <c r="B65" i="7"/>
  <c r="B34" i="7"/>
  <c r="B10" i="8"/>
  <c r="B31" i="8"/>
  <c r="B40" i="8"/>
  <c r="AB49" i="11"/>
  <c r="AB158" i="11"/>
  <c r="B9" i="10"/>
  <c r="AB36" i="11"/>
  <c r="AB90" i="11"/>
  <c r="AB176" i="11"/>
  <c r="AB57" i="11"/>
  <c r="AB162" i="11"/>
  <c r="AB215" i="11"/>
  <c r="AB16" i="11"/>
  <c r="AB66" i="11"/>
  <c r="AB116" i="11"/>
  <c r="AB4" i="11"/>
  <c r="AB142" i="11"/>
  <c r="AB200" i="11"/>
  <c r="B60" i="10"/>
  <c r="AB55" i="11"/>
  <c r="AB106" i="11"/>
  <c r="B6" i="10"/>
  <c r="AB41" i="11"/>
  <c r="AB177" i="11"/>
  <c r="B35" i="10"/>
  <c r="AB45" i="11"/>
  <c r="AB95" i="11"/>
  <c r="AB212" i="11"/>
  <c r="AB25" i="11"/>
  <c r="AB88" i="11"/>
  <c r="AB151" i="11"/>
  <c r="AB211" i="11"/>
  <c r="AB78" i="11"/>
  <c r="AB141" i="11"/>
  <c r="AB202" i="11"/>
  <c r="G13" i="1"/>
  <c r="G12" i="1" s="1"/>
  <c r="O64" i="1"/>
  <c r="O30" i="1"/>
  <c r="O38" i="1"/>
  <c r="O46" i="1"/>
  <c r="O54" i="1"/>
  <c r="F4" i="1"/>
  <c r="O67" i="1"/>
  <c r="O75" i="1"/>
  <c r="O83" i="1"/>
  <c r="O91" i="1"/>
  <c r="O110" i="1"/>
  <c r="H97" i="1"/>
  <c r="P97" i="1"/>
  <c r="P62" i="1"/>
  <c r="H62" i="1"/>
  <c r="H70" i="1"/>
  <c r="P70" i="1"/>
  <c r="H78" i="1"/>
  <c r="P78" i="1"/>
  <c r="H86" i="1"/>
  <c r="P86" i="1"/>
  <c r="H94" i="1"/>
  <c r="P94" i="1"/>
  <c r="P95" i="1"/>
  <c r="H95" i="1"/>
  <c r="O104" i="1"/>
  <c r="P115" i="1"/>
  <c r="H115" i="1"/>
  <c r="P123" i="1"/>
  <c r="H123" i="1"/>
  <c r="O151" i="1"/>
  <c r="H167" i="1"/>
  <c r="P167" i="1"/>
  <c r="P171" i="1"/>
  <c r="H171" i="1"/>
  <c r="P176" i="1"/>
  <c r="H176" i="1"/>
  <c r="H183" i="1"/>
  <c r="P183" i="1"/>
  <c r="H163" i="1"/>
  <c r="P163" i="1"/>
  <c r="P193" i="1"/>
  <c r="H193" i="1"/>
  <c r="P188" i="1"/>
  <c r="H188" i="1"/>
  <c r="P192" i="1"/>
  <c r="H192" i="1"/>
  <c r="O168" i="1"/>
  <c r="O176" i="1"/>
  <c r="O184" i="1"/>
  <c r="O210" i="1"/>
  <c r="O177" i="1"/>
  <c r="O185" i="1"/>
  <c r="H194" i="1"/>
  <c r="P194" i="1"/>
  <c r="H202" i="1"/>
  <c r="P202" i="1"/>
  <c r="H210" i="1"/>
  <c r="P210" i="1"/>
  <c r="H218" i="1"/>
  <c r="P218" i="1"/>
  <c r="H226" i="1"/>
  <c r="P226" i="1"/>
  <c r="P234" i="1"/>
  <c r="H234" i="1"/>
  <c r="O235" i="1"/>
  <c r="M35" i="1"/>
  <c r="E10" i="1"/>
  <c r="M46" i="1"/>
  <c r="D18" i="7"/>
  <c r="D101" i="6"/>
  <c r="E101" i="6" s="1"/>
  <c r="E56" i="6"/>
  <c r="D56" i="6"/>
  <c r="F56" i="6" s="1"/>
  <c r="D71" i="6"/>
  <c r="F71" i="6" s="1"/>
  <c r="E71" i="6"/>
  <c r="E86" i="6"/>
  <c r="D86" i="6"/>
  <c r="F86" i="6" s="1"/>
  <c r="D11" i="6"/>
  <c r="D82" i="6"/>
  <c r="E82" i="6" s="1"/>
  <c r="D112" i="6"/>
  <c r="E110" i="6"/>
  <c r="D110" i="6"/>
  <c r="F110" i="6" s="1"/>
  <c r="D124" i="6"/>
  <c r="E38" i="8"/>
  <c r="F38" i="8" s="1"/>
  <c r="D38" i="8"/>
  <c r="D46" i="7"/>
  <c r="E46" i="7" s="1"/>
  <c r="F46" i="7" s="1"/>
  <c r="E57" i="7"/>
  <c r="D57" i="7"/>
  <c r="F57" i="7" s="1"/>
  <c r="D114" i="6"/>
  <c r="E114" i="6" s="1"/>
  <c r="F114" i="6" s="1"/>
  <c r="E78" i="6"/>
  <c r="D78" i="6"/>
  <c r="F78" i="6" s="1"/>
  <c r="D42" i="8"/>
  <c r="E42" i="8"/>
  <c r="E30" i="8"/>
  <c r="D30" i="8"/>
  <c r="F30" i="8" s="1"/>
  <c r="C2" i="9"/>
  <c r="D28" i="7"/>
  <c r="E28" i="7" s="1"/>
  <c r="D45" i="7"/>
  <c r="E45" i="7" s="1"/>
  <c r="F45" i="7" s="1"/>
  <c r="D32" i="7"/>
  <c r="F32" i="7" s="1"/>
  <c r="E32" i="7"/>
  <c r="E50" i="7"/>
  <c r="D50" i="7"/>
  <c r="F50" i="7" s="1"/>
  <c r="D48" i="7"/>
  <c r="E48" i="7"/>
  <c r="F48" i="7" s="1"/>
  <c r="E65" i="7"/>
  <c r="D65" i="7"/>
  <c r="D104" i="6"/>
  <c r="E104" i="6"/>
  <c r="D21" i="7"/>
  <c r="E21" i="7" s="1"/>
  <c r="F21" i="7" s="1"/>
  <c r="D9" i="7"/>
  <c r="D55" i="6"/>
  <c r="E55" i="6" s="1"/>
  <c r="F55" i="6" s="1"/>
  <c r="D23" i="6"/>
  <c r="F23" i="6" s="1"/>
  <c r="E23" i="6"/>
  <c r="D111" i="6"/>
  <c r="D40" i="6"/>
  <c r="D57" i="6"/>
  <c r="E57" i="6" s="1"/>
  <c r="F57" i="6" s="1"/>
  <c r="D68" i="6"/>
  <c r="E68" i="6"/>
  <c r="F68" i="6" s="1"/>
  <c r="E35" i="6"/>
  <c r="D35" i="6"/>
  <c r="D72" i="6"/>
  <c r="E72" i="6" s="1"/>
  <c r="F72" i="6" s="1"/>
  <c r="E34" i="6"/>
  <c r="D34" i="6"/>
  <c r="F34" i="6" s="1"/>
  <c r="D113" i="6"/>
  <c r="F113" i="6" s="1"/>
  <c r="E113" i="6"/>
  <c r="E13" i="6"/>
  <c r="F13" i="6" s="1"/>
  <c r="D13" i="6"/>
  <c r="D77" i="6"/>
  <c r="E118" i="6"/>
  <c r="D118" i="6"/>
  <c r="M65" i="1"/>
  <c r="M82" i="1"/>
  <c r="Y41" i="1"/>
  <c r="M41" i="1"/>
  <c r="B20" i="1"/>
  <c r="E6" i="2" s="1"/>
  <c r="H9" i="1"/>
  <c r="E18" i="1"/>
  <c r="D9" i="1"/>
  <c r="O9" i="1"/>
  <c r="B17" i="1"/>
  <c r="C16" i="1"/>
  <c r="L18" i="1"/>
  <c r="B28" i="6"/>
  <c r="F65" i="6"/>
  <c r="B58" i="6"/>
  <c r="B17" i="6"/>
  <c r="F67" i="6"/>
  <c r="B39" i="6"/>
  <c r="B121" i="6"/>
  <c r="B80" i="6"/>
  <c r="B123" i="6"/>
  <c r="B81" i="6"/>
  <c r="F118" i="6"/>
  <c r="B43" i="7"/>
  <c r="B39" i="7"/>
  <c r="B111" i="6"/>
  <c r="B47" i="7"/>
  <c r="B95" i="6"/>
  <c r="B104" i="6"/>
  <c r="B33" i="7"/>
  <c r="B13" i="8"/>
  <c r="B21" i="8"/>
  <c r="B64" i="7"/>
  <c r="B12" i="7"/>
  <c r="B46" i="7"/>
  <c r="F16" i="8"/>
  <c r="F37" i="7"/>
  <c r="B9" i="8"/>
  <c r="F14" i="8"/>
  <c r="B32" i="8"/>
  <c r="B41" i="8"/>
  <c r="AB81" i="11"/>
  <c r="AB163" i="11"/>
  <c r="B37" i="10"/>
  <c r="AB44" i="11"/>
  <c r="AB99" i="11"/>
  <c r="AB197" i="11"/>
  <c r="AB89" i="11"/>
  <c r="AB175" i="11"/>
  <c r="B12" i="10"/>
  <c r="AB21" i="11"/>
  <c r="AB75" i="11"/>
  <c r="AB152" i="11"/>
  <c r="B42" i="8"/>
  <c r="AB15" i="11"/>
  <c r="AB147" i="11"/>
  <c r="AB209" i="11"/>
  <c r="AB3" i="11"/>
  <c r="AB60" i="11"/>
  <c r="AB115" i="11"/>
  <c r="B15" i="10"/>
  <c r="AB73" i="11"/>
  <c r="AB185" i="11"/>
  <c r="B44" i="10"/>
  <c r="AB50" i="11"/>
  <c r="AB100" i="11"/>
  <c r="B3" i="10"/>
  <c r="AB33" i="11"/>
  <c r="AB96" i="11"/>
  <c r="AB159" i="11"/>
  <c r="AB23" i="11"/>
  <c r="AB86" i="11"/>
  <c r="AB149" i="11"/>
  <c r="O59" i="1"/>
  <c r="H67" i="1"/>
  <c r="P67" i="1"/>
  <c r="H31" i="1"/>
  <c r="P31" i="1"/>
  <c r="H39" i="1"/>
  <c r="P39" i="1"/>
  <c r="H47" i="1"/>
  <c r="P47" i="1"/>
  <c r="H55" i="1"/>
  <c r="P55" i="1"/>
  <c r="O63" i="1"/>
  <c r="O32" i="1"/>
  <c r="O40" i="1"/>
  <c r="O48" i="1"/>
  <c r="P68" i="1"/>
  <c r="H68" i="1"/>
  <c r="H76" i="1"/>
  <c r="P76" i="1"/>
  <c r="H84" i="1"/>
  <c r="P84" i="1"/>
  <c r="H92" i="1"/>
  <c r="P92" i="1"/>
  <c r="O100" i="1"/>
  <c r="O96" i="1"/>
  <c r="O74" i="1"/>
  <c r="O82" i="1"/>
  <c r="O90" i="1"/>
  <c r="O135" i="1"/>
  <c r="O129" i="1"/>
  <c r="O116" i="1"/>
  <c r="O124" i="1"/>
  <c r="O134" i="1"/>
  <c r="O142" i="1"/>
  <c r="O150" i="1"/>
  <c r="O158" i="1"/>
  <c r="O178" i="1"/>
  <c r="O132" i="1"/>
  <c r="O140" i="1"/>
  <c r="O148" i="1"/>
  <c r="O156" i="1"/>
  <c r="H170" i="1"/>
  <c r="P170" i="1"/>
  <c r="P184" i="1"/>
  <c r="H184" i="1"/>
  <c r="O186" i="1"/>
  <c r="O163" i="1"/>
  <c r="O230" i="1"/>
  <c r="P169" i="1"/>
  <c r="H169" i="1"/>
  <c r="P177" i="1"/>
  <c r="H177" i="1"/>
  <c r="P185" i="1"/>
  <c r="H185" i="1"/>
  <c r="O222" i="1"/>
  <c r="H211" i="1"/>
  <c r="P211" i="1"/>
  <c r="H178" i="1"/>
  <c r="P178" i="1"/>
  <c r="H186" i="1"/>
  <c r="P186" i="1"/>
  <c r="H223" i="1"/>
  <c r="P223" i="1"/>
  <c r="O218" i="1"/>
  <c r="H236" i="1"/>
  <c r="P236" i="1"/>
  <c r="O6" i="1"/>
  <c r="F6" i="1"/>
  <c r="M27" i="1"/>
  <c r="Q15" i="9"/>
  <c r="D34" i="8"/>
  <c r="F34" i="8" s="1"/>
  <c r="E34" i="8"/>
  <c r="E23" i="8"/>
  <c r="D23" i="8"/>
  <c r="F23" i="8" s="1"/>
  <c r="Q13" i="9"/>
  <c r="D16" i="7"/>
  <c r="F16" i="7" s="1"/>
  <c r="E16" i="7"/>
  <c r="E34" i="7"/>
  <c r="D34" i="7"/>
  <c r="D62" i="7"/>
  <c r="E11" i="7"/>
  <c r="F11" i="7" s="1"/>
  <c r="D11" i="7"/>
  <c r="D56" i="7"/>
  <c r="E56" i="7"/>
  <c r="D96" i="6"/>
  <c r="D24" i="7"/>
  <c r="E24" i="7"/>
  <c r="D23" i="7"/>
  <c r="D54" i="6"/>
  <c r="F54" i="6" s="1"/>
  <c r="E54" i="6"/>
  <c r="D22" i="6"/>
  <c r="E22" i="6" s="1"/>
  <c r="F22" i="6" s="1"/>
  <c r="D89" i="6"/>
  <c r="E32" i="6"/>
  <c r="D32" i="6"/>
  <c r="F32" i="6" s="1"/>
  <c r="D49" i="6"/>
  <c r="F49" i="6" s="1"/>
  <c r="E49" i="6"/>
  <c r="D60" i="6"/>
  <c r="E60" i="6" s="1"/>
  <c r="F60" i="6" s="1"/>
  <c r="D28" i="6"/>
  <c r="F28" i="6" s="1"/>
  <c r="E28" i="6"/>
  <c r="E80" i="6"/>
  <c r="D80" i="6"/>
  <c r="F80" i="6" s="1"/>
  <c r="D42" i="6"/>
  <c r="E42" i="6" s="1"/>
  <c r="F42" i="6" s="1"/>
  <c r="D121" i="6"/>
  <c r="D21" i="6"/>
  <c r="E85" i="6"/>
  <c r="D85" i="6"/>
  <c r="D125" i="6"/>
  <c r="M9" i="1"/>
  <c r="M87" i="1"/>
  <c r="G9" i="1"/>
  <c r="Y40" i="1"/>
  <c r="M40" i="1"/>
  <c r="I9" i="1"/>
  <c r="I8" i="1" s="1"/>
  <c r="M13" i="1"/>
  <c r="M12" i="1" s="1"/>
  <c r="M18" i="1"/>
  <c r="H13" i="1"/>
  <c r="H12" i="1" s="1"/>
  <c r="H14" i="1"/>
  <c r="O55" i="1"/>
  <c r="B34" i="6"/>
  <c r="B20" i="6"/>
  <c r="B77" i="6"/>
  <c r="F61" i="6"/>
  <c r="B41" i="6"/>
  <c r="B8" i="6"/>
  <c r="B47" i="6"/>
  <c r="B126" i="6"/>
  <c r="B13" i="6"/>
  <c r="B45" i="6"/>
  <c r="B124" i="6"/>
  <c r="B7" i="7"/>
  <c r="F85" i="6"/>
  <c r="F104" i="6"/>
  <c r="B122" i="6"/>
  <c r="F41" i="7"/>
  <c r="B27" i="6"/>
  <c r="B59" i="6"/>
  <c r="B91" i="6"/>
  <c r="B14" i="7"/>
  <c r="B68" i="6"/>
  <c r="B15" i="8"/>
  <c r="B63" i="7"/>
  <c r="B38" i="6"/>
  <c r="B70" i="6"/>
  <c r="B96" i="6"/>
  <c r="B105" i="6"/>
  <c r="B31" i="7"/>
  <c r="F34" i="7"/>
  <c r="B45" i="7"/>
  <c r="F94" i="6"/>
  <c r="B56" i="7"/>
  <c r="B7" i="8"/>
  <c r="F20" i="8"/>
  <c r="B30" i="7"/>
  <c r="F65" i="7"/>
  <c r="B22" i="8"/>
  <c r="B41" i="7"/>
  <c r="F13" i="8"/>
  <c r="B42" i="7"/>
  <c r="B18" i="8"/>
  <c r="B33" i="8"/>
  <c r="B8" i="10"/>
  <c r="AB113" i="11"/>
  <c r="AB167" i="11"/>
  <c r="B47" i="10"/>
  <c r="AB53" i="11"/>
  <c r="AB103" i="11"/>
  <c r="B10" i="10"/>
  <c r="AB121" i="11"/>
  <c r="AB183" i="11"/>
  <c r="B27" i="10"/>
  <c r="AB30" i="11"/>
  <c r="AB79" i="11"/>
  <c r="AB165" i="11"/>
  <c r="B4" i="10"/>
  <c r="AB34" i="11"/>
  <c r="AB156" i="11"/>
  <c r="AB214" i="11"/>
  <c r="AB20" i="11"/>
  <c r="AB69" i="11"/>
  <c r="AB119" i="11"/>
  <c r="B34" i="10"/>
  <c r="AB105" i="11"/>
  <c r="AB190" i="11"/>
  <c r="B53" i="10"/>
  <c r="AB59" i="11"/>
  <c r="AB109" i="11"/>
  <c r="B11" i="10"/>
  <c r="AB40" i="11"/>
  <c r="AB104" i="11"/>
  <c r="AB166" i="11"/>
  <c r="AB31" i="11"/>
  <c r="AB94" i="11"/>
  <c r="AB157" i="11"/>
  <c r="C14" i="1"/>
  <c r="B11" i="1"/>
  <c r="B15" i="2" s="1"/>
  <c r="O29" i="1"/>
  <c r="O37" i="1"/>
  <c r="O45" i="1"/>
  <c r="O53" i="1"/>
  <c r="O58" i="1"/>
  <c r="O62" i="1"/>
  <c r="H25" i="1"/>
  <c r="H1" i="1" s="1" a="1"/>
  <c r="H1" i="1" s="1"/>
  <c r="P25" i="1"/>
  <c r="P33" i="1"/>
  <c r="H33" i="1"/>
  <c r="P41" i="1"/>
  <c r="H41" i="1"/>
  <c r="P49" i="1"/>
  <c r="H49" i="1"/>
  <c r="H60" i="1"/>
  <c r="P60" i="1"/>
  <c r="O72" i="1"/>
  <c r="O80" i="1"/>
  <c r="O88" i="1"/>
  <c r="O98" i="1"/>
  <c r="H75" i="1"/>
  <c r="P75" i="1"/>
  <c r="H83" i="1"/>
  <c r="P83" i="1"/>
  <c r="H91" i="1"/>
  <c r="P91" i="1"/>
  <c r="H109" i="1"/>
  <c r="P109" i="1"/>
  <c r="O101" i="1"/>
  <c r="O109" i="1"/>
  <c r="O117" i="1"/>
  <c r="O125" i="1"/>
  <c r="H144" i="1"/>
  <c r="P144" i="1"/>
  <c r="O95" i="1"/>
  <c r="O103" i="1"/>
  <c r="O111" i="1"/>
  <c r="O119" i="1"/>
  <c r="O127" i="1"/>
  <c r="H152" i="1"/>
  <c r="P152" i="1"/>
  <c r="H117" i="1"/>
  <c r="P117" i="1"/>
  <c r="H125" i="1"/>
  <c r="P125" i="1"/>
  <c r="P135" i="1"/>
  <c r="H135" i="1"/>
  <c r="H143" i="1"/>
  <c r="P143" i="1"/>
  <c r="H151" i="1"/>
  <c r="P151" i="1"/>
  <c r="H159" i="1"/>
  <c r="P159" i="1"/>
  <c r="O173" i="1"/>
  <c r="O159" i="1"/>
  <c r="O183" i="1"/>
  <c r="P133" i="1"/>
  <c r="H133" i="1"/>
  <c r="P141" i="1"/>
  <c r="H141" i="1"/>
  <c r="H149" i="1"/>
  <c r="P149" i="1"/>
  <c r="P157" i="1"/>
  <c r="H157" i="1"/>
  <c r="O187" i="1"/>
  <c r="O141" i="1"/>
  <c r="O149" i="1"/>
  <c r="O157" i="1"/>
  <c r="O169" i="1"/>
  <c r="O202" i="1"/>
  <c r="H199" i="1"/>
  <c r="P199" i="1"/>
  <c r="O190" i="1"/>
  <c r="O237" i="1"/>
  <c r="O199" i="1"/>
  <c r="O207" i="1"/>
  <c r="O215" i="1"/>
  <c r="O223" i="1"/>
  <c r="O231" i="1"/>
  <c r="O200" i="1"/>
  <c r="O208" i="1"/>
  <c r="O216" i="1"/>
  <c r="O224" i="1"/>
  <c r="O232" i="1"/>
  <c r="B2" i="1"/>
  <c r="E6" i="1"/>
  <c r="M44" i="1"/>
  <c r="M33" i="1"/>
  <c r="M26" i="1"/>
  <c r="D12" i="7"/>
  <c r="E12" i="7" s="1"/>
  <c r="E43" i="7"/>
  <c r="D43" i="7"/>
  <c r="F43" i="7" s="1"/>
  <c r="D36" i="7"/>
  <c r="D47" i="6"/>
  <c r="E47" i="6" s="1"/>
  <c r="D15" i="6"/>
  <c r="F15" i="6" s="1"/>
  <c r="E15" i="6"/>
  <c r="E81" i="6"/>
  <c r="F81" i="6" s="1"/>
  <c r="D81" i="6"/>
  <c r="D24" i="6"/>
  <c r="E24" i="6" s="1"/>
  <c r="E103" i="6"/>
  <c r="D103" i="6"/>
  <c r="F103" i="6" s="1"/>
  <c r="D41" i="6"/>
  <c r="F41" i="6" s="1"/>
  <c r="E41" i="6"/>
  <c r="E108" i="6"/>
  <c r="F108" i="6" s="1"/>
  <c r="D108" i="6"/>
  <c r="D122" i="6"/>
  <c r="E59" i="6"/>
  <c r="D59" i="6"/>
  <c r="F59" i="6" s="1"/>
  <c r="D27" i="6"/>
  <c r="E27" i="6" s="1"/>
  <c r="E88" i="6"/>
  <c r="D88" i="6"/>
  <c r="F88" i="6" s="1"/>
  <c r="D50" i="6"/>
  <c r="E67" i="6"/>
  <c r="D67" i="6"/>
  <c r="D29" i="6"/>
  <c r="E29" i="6" s="1"/>
  <c r="F29" i="6" s="1"/>
  <c r="E93" i="6"/>
  <c r="D93" i="6"/>
  <c r="D126" i="6"/>
  <c r="O51" i="1"/>
  <c r="H36" i="1"/>
  <c r="P36" i="1"/>
  <c r="B3" i="1"/>
  <c r="M25" i="1"/>
  <c r="Y25" i="1"/>
  <c r="I14" i="1"/>
  <c r="O56" i="1"/>
  <c r="J12" i="1"/>
  <c r="D13" i="1"/>
  <c r="D12" i="1" s="1"/>
  <c r="I13" i="1"/>
  <c r="I12" i="1" s="1"/>
  <c r="F37" i="6"/>
  <c r="B26" i="6"/>
  <c r="B82" i="6"/>
  <c r="B63" i="6"/>
  <c r="B16" i="6"/>
  <c r="B55" i="6"/>
  <c r="F76" i="6"/>
  <c r="F16" i="6"/>
  <c r="B60" i="6"/>
  <c r="B15" i="7"/>
  <c r="B89" i="6"/>
  <c r="F105" i="6"/>
  <c r="B48" i="7"/>
  <c r="B52" i="7"/>
  <c r="F31" i="6"/>
  <c r="F63" i="6"/>
  <c r="B112" i="6"/>
  <c r="B119" i="6"/>
  <c r="B97" i="6"/>
  <c r="B107" i="6"/>
  <c r="B44" i="7"/>
  <c r="B23" i="8"/>
  <c r="F49" i="7"/>
  <c r="B98" i="6"/>
  <c r="B61" i="7"/>
  <c r="B16" i="8"/>
  <c r="F39" i="8"/>
  <c r="F33" i="7"/>
  <c r="B20" i="7"/>
  <c r="B54" i="7"/>
  <c r="F24" i="8"/>
  <c r="B17" i="8"/>
  <c r="F22" i="8"/>
  <c r="B35" i="8"/>
  <c r="B36" i="10"/>
  <c r="AB126" i="11"/>
  <c r="AB184" i="11"/>
  <c r="B56" i="10"/>
  <c r="AB58" i="11"/>
  <c r="AB108" i="11"/>
  <c r="B39" i="10"/>
  <c r="AB130" i="11"/>
  <c r="AB187" i="11"/>
  <c r="B40" i="10"/>
  <c r="AB35" i="11"/>
  <c r="AB84" i="11"/>
  <c r="AB170" i="11"/>
  <c r="B13" i="10"/>
  <c r="AB65" i="11"/>
  <c r="AB161" i="11"/>
  <c r="B5" i="10"/>
  <c r="AB24" i="11"/>
  <c r="AB74" i="11"/>
  <c r="AB128" i="11"/>
  <c r="B43" i="10"/>
  <c r="AB132" i="11"/>
  <c r="AB199" i="11"/>
  <c r="AB7" i="11"/>
  <c r="AB63" i="11"/>
  <c r="AB114" i="11"/>
  <c r="B38" i="10"/>
  <c r="AB48" i="11"/>
  <c r="AB112" i="11"/>
  <c r="AB174" i="11"/>
  <c r="AB39" i="11"/>
  <c r="AB102" i="11"/>
  <c r="AB164" i="11"/>
  <c r="M52" i="1"/>
  <c r="H32" i="1"/>
  <c r="P32" i="1"/>
  <c r="K9" i="1"/>
  <c r="H30" i="1"/>
  <c r="M5" i="1"/>
  <c r="P30" i="1"/>
  <c r="H38" i="1"/>
  <c r="P38" i="1"/>
  <c r="H46" i="1"/>
  <c r="P46" i="1"/>
  <c r="I5" i="1"/>
  <c r="H54" i="1"/>
  <c r="P54" i="1"/>
  <c r="H73" i="1"/>
  <c r="P73" i="1"/>
  <c r="H81" i="1"/>
  <c r="P81" i="1"/>
  <c r="H89" i="1"/>
  <c r="P89" i="1"/>
  <c r="H105" i="1"/>
  <c r="P105" i="1"/>
  <c r="O57" i="1"/>
  <c r="O65" i="1"/>
  <c r="O73" i="1"/>
  <c r="O81" i="1"/>
  <c r="O89" i="1"/>
  <c r="H131" i="1"/>
  <c r="P131" i="1"/>
  <c r="P102" i="1"/>
  <c r="H102" i="1"/>
  <c r="P110" i="1"/>
  <c r="H110" i="1"/>
  <c r="H118" i="1"/>
  <c r="P118" i="1"/>
  <c r="H126" i="1"/>
  <c r="P126" i="1"/>
  <c r="O118" i="1"/>
  <c r="O126" i="1"/>
  <c r="O133" i="1"/>
  <c r="P96" i="1"/>
  <c r="H96" i="1"/>
  <c r="H104" i="1"/>
  <c r="P104" i="1"/>
  <c r="H112" i="1"/>
  <c r="P112" i="1"/>
  <c r="H120" i="1"/>
  <c r="P120" i="1"/>
  <c r="P128" i="1"/>
  <c r="H128" i="1"/>
  <c r="H187" i="1"/>
  <c r="P187" i="1"/>
  <c r="P160" i="1"/>
  <c r="H160" i="1"/>
  <c r="P164" i="1"/>
  <c r="H164" i="1"/>
  <c r="H142" i="1"/>
  <c r="P142" i="1"/>
  <c r="H150" i="1"/>
  <c r="P150" i="1"/>
  <c r="H158" i="1"/>
  <c r="P158" i="1"/>
  <c r="H168" i="1"/>
  <c r="P168" i="1"/>
  <c r="H231" i="1"/>
  <c r="P231" i="1"/>
  <c r="P200" i="1"/>
  <c r="H200" i="1"/>
  <c r="P208" i="1"/>
  <c r="H208" i="1"/>
  <c r="P216" i="1"/>
  <c r="H216" i="1"/>
  <c r="P224" i="1"/>
  <c r="H224" i="1"/>
  <c r="P232" i="1"/>
  <c r="H232" i="1"/>
  <c r="H201" i="1"/>
  <c r="P201" i="1"/>
  <c r="H209" i="1"/>
  <c r="P209" i="1"/>
  <c r="H217" i="1"/>
  <c r="P217" i="1"/>
  <c r="H225" i="1"/>
  <c r="P225" i="1"/>
  <c r="H233" i="1"/>
  <c r="P233" i="1"/>
  <c r="O197" i="1"/>
  <c r="O205" i="1"/>
  <c r="O213" i="1"/>
  <c r="O221" i="1"/>
  <c r="O229" i="1"/>
  <c r="O234" i="1"/>
  <c r="M39" i="1"/>
  <c r="M34" i="1"/>
  <c r="M32" i="1"/>
  <c r="M24" i="1"/>
  <c r="I10" i="1"/>
  <c r="P61" i="1"/>
  <c r="H61" i="1"/>
  <c r="M43" i="1"/>
  <c r="Y43" i="1"/>
  <c r="K6" i="1"/>
  <c r="O47" i="1"/>
  <c r="O24" i="1"/>
  <c r="H16" i="1"/>
  <c r="F14" i="1"/>
  <c r="L13" i="1"/>
  <c r="L12" i="1" s="1"/>
  <c r="O14" i="1"/>
  <c r="B44" i="6"/>
  <c r="B90" i="6"/>
  <c r="B74" i="6"/>
  <c r="B25" i="6"/>
  <c r="F44" i="6"/>
  <c r="B24" i="6"/>
  <c r="B66" i="6"/>
  <c r="B21" i="6"/>
  <c r="B53" i="6"/>
  <c r="F62" i="6"/>
  <c r="B88" i="6"/>
  <c r="B18" i="7"/>
  <c r="F93" i="6"/>
  <c r="B60" i="7"/>
  <c r="B11" i="8"/>
  <c r="B35" i="6"/>
  <c r="B67" i="6"/>
  <c r="F24" i="7"/>
  <c r="B76" i="6"/>
  <c r="B14" i="6"/>
  <c r="B46" i="6"/>
  <c r="B78" i="6"/>
  <c r="B99" i="6"/>
  <c r="B108" i="6"/>
  <c r="B51" i="7"/>
  <c r="F102" i="6"/>
  <c r="B12" i="8"/>
  <c r="B109" i="6"/>
  <c r="B36" i="7"/>
  <c r="F42" i="8"/>
  <c r="F27" i="7"/>
  <c r="F56" i="7"/>
  <c r="F32" i="8"/>
  <c r="B49" i="7"/>
  <c r="F21" i="8"/>
  <c r="B50" i="7"/>
  <c r="B27" i="8"/>
  <c r="B36" i="8"/>
  <c r="B45" i="10"/>
  <c r="AB131" i="11"/>
  <c r="AB193" i="11"/>
  <c r="AB6" i="11"/>
  <c r="AB67" i="11"/>
  <c r="AB117" i="11"/>
  <c r="B48" i="10"/>
  <c r="AB134" i="11"/>
  <c r="AB192" i="11"/>
  <c r="B49" i="10"/>
  <c r="AB43" i="11"/>
  <c r="AB93" i="11"/>
  <c r="AB205" i="11"/>
  <c r="B32" i="10"/>
  <c r="AB97" i="11"/>
  <c r="AB178" i="11"/>
  <c r="B14" i="10"/>
  <c r="AB29" i="11"/>
  <c r="AB83" i="11"/>
  <c r="AB160" i="11"/>
  <c r="B52" i="10"/>
  <c r="AB137" i="11"/>
  <c r="AB203" i="11"/>
  <c r="AB19" i="11"/>
  <c r="AB68" i="11"/>
  <c r="AB123" i="11"/>
  <c r="B46" i="10"/>
  <c r="AB56" i="11"/>
  <c r="AB120" i="11"/>
  <c r="AB180" i="11"/>
  <c r="AB46" i="11"/>
  <c r="AB110" i="11"/>
  <c r="AB172" i="11"/>
  <c r="J4" i="1"/>
  <c r="H59" i="1"/>
  <c r="P59" i="1"/>
  <c r="O26" i="1"/>
  <c r="O34" i="1"/>
  <c r="O42" i="1"/>
  <c r="O50" i="1"/>
  <c r="H63" i="1"/>
  <c r="P63" i="1"/>
  <c r="H5" i="1"/>
  <c r="O71" i="1"/>
  <c r="O79" i="1"/>
  <c r="O87" i="1"/>
  <c r="H99" i="1"/>
  <c r="P99" i="1"/>
  <c r="H134" i="1"/>
  <c r="P134" i="1"/>
  <c r="O108" i="1"/>
  <c r="P58" i="1"/>
  <c r="H58" i="1"/>
  <c r="P66" i="1"/>
  <c r="H66" i="1"/>
  <c r="H74" i="1"/>
  <c r="P74" i="1"/>
  <c r="H82" i="1"/>
  <c r="P82" i="1"/>
  <c r="H90" i="1"/>
  <c r="P90" i="1"/>
  <c r="C5" i="1"/>
  <c r="H103" i="1"/>
  <c r="P103" i="1"/>
  <c r="H148" i="1"/>
  <c r="P148" i="1"/>
  <c r="O131" i="1"/>
  <c r="P119" i="1"/>
  <c r="H119" i="1"/>
  <c r="P127" i="1"/>
  <c r="H127" i="1"/>
  <c r="O167" i="1"/>
  <c r="P175" i="1"/>
  <c r="H175" i="1"/>
  <c r="H174" i="1"/>
  <c r="P174" i="1"/>
  <c r="O194" i="1"/>
  <c r="O198" i="1"/>
  <c r="O164" i="1"/>
  <c r="O172" i="1"/>
  <c r="O180" i="1"/>
  <c r="O188" i="1"/>
  <c r="H191" i="1"/>
  <c r="P191" i="1"/>
  <c r="O226" i="1"/>
  <c r="O181" i="1"/>
  <c r="O189" i="1"/>
  <c r="H195" i="1"/>
  <c r="P195" i="1"/>
  <c r="H198" i="1"/>
  <c r="P198" i="1"/>
  <c r="H206" i="1"/>
  <c r="P206" i="1"/>
  <c r="H214" i="1"/>
  <c r="P214" i="1"/>
  <c r="H222" i="1"/>
  <c r="P222" i="1"/>
  <c r="H230" i="1"/>
  <c r="P230" i="1"/>
  <c r="P235" i="1"/>
  <c r="H235" i="1"/>
  <c r="M50" i="1"/>
  <c r="B7" i="1"/>
  <c r="B14" i="2" s="1"/>
  <c r="M30" i="1"/>
  <c r="M45" i="1"/>
  <c r="F28" i="7" l="1"/>
  <c r="I16" i="7"/>
  <c r="G16" i="7"/>
  <c r="H16" i="7"/>
  <c r="F15" i="7"/>
  <c r="F24" i="6"/>
  <c r="F27" i="6"/>
  <c r="N8" i="1"/>
  <c r="N10" i="1"/>
  <c r="I13" i="7"/>
  <c r="H13" i="7"/>
  <c r="G13" i="7"/>
  <c r="H17" i="7"/>
  <c r="I17" i="7"/>
  <c r="G17" i="7"/>
  <c r="H29" i="6"/>
  <c r="I29" i="6"/>
  <c r="G29" i="6"/>
  <c r="E109" i="6"/>
  <c r="F109" i="6" s="1"/>
  <c r="E10" i="6"/>
  <c r="F10" i="6" s="1"/>
  <c r="E38" i="6"/>
  <c r="F38" i="6" s="1"/>
  <c r="F8" i="1"/>
  <c r="F10" i="1"/>
  <c r="G37" i="8"/>
  <c r="H37" i="8"/>
  <c r="I37" i="8"/>
  <c r="F28" i="8"/>
  <c r="G9" i="7"/>
  <c r="I9" i="7"/>
  <c r="H9" i="7"/>
  <c r="F12" i="7"/>
  <c r="E99" i="6"/>
  <c r="F99" i="6" s="1"/>
  <c r="G2" i="8"/>
  <c r="D2" i="8"/>
  <c r="F2" i="8"/>
  <c r="B5" i="1"/>
  <c r="C4" i="1"/>
  <c r="H109" i="6"/>
  <c r="I109" i="6"/>
  <c r="G109" i="6"/>
  <c r="H66" i="6"/>
  <c r="G66" i="6"/>
  <c r="I66" i="6"/>
  <c r="H44" i="7"/>
  <c r="G44" i="7"/>
  <c r="I44" i="7"/>
  <c r="I82" i="6"/>
  <c r="H82" i="6"/>
  <c r="G82" i="6"/>
  <c r="H123" i="6"/>
  <c r="G123" i="6"/>
  <c r="I123" i="6"/>
  <c r="I28" i="6"/>
  <c r="H28" i="6"/>
  <c r="G28" i="6"/>
  <c r="I99" i="6"/>
  <c r="H99" i="6"/>
  <c r="G99" i="6"/>
  <c r="I18" i="7"/>
  <c r="H18" i="7"/>
  <c r="G18" i="7"/>
  <c r="H24" i="6"/>
  <c r="I24" i="6"/>
  <c r="G24" i="6"/>
  <c r="I44" i="6"/>
  <c r="H44" i="6"/>
  <c r="G44" i="6"/>
  <c r="I107" i="6"/>
  <c r="H107" i="6"/>
  <c r="G107" i="6"/>
  <c r="G89" i="6"/>
  <c r="I89" i="6"/>
  <c r="H89" i="6"/>
  <c r="I55" i="6"/>
  <c r="G55" i="6"/>
  <c r="H55" i="6"/>
  <c r="E126" i="6"/>
  <c r="F126" i="6" s="1"/>
  <c r="E50" i="6"/>
  <c r="F50" i="6" s="1"/>
  <c r="E122" i="6"/>
  <c r="F122" i="6" s="1"/>
  <c r="E36" i="7"/>
  <c r="F36" i="7" s="1"/>
  <c r="G45" i="7"/>
  <c r="I45" i="7"/>
  <c r="H45" i="7"/>
  <c r="I63" i="7"/>
  <c r="H63" i="7"/>
  <c r="G63" i="7"/>
  <c r="H45" i="6"/>
  <c r="I45" i="6"/>
  <c r="G45" i="6"/>
  <c r="G41" i="6"/>
  <c r="H41" i="6"/>
  <c r="I41" i="6"/>
  <c r="G8" i="1"/>
  <c r="G10" i="1"/>
  <c r="E21" i="6"/>
  <c r="F21" i="6" s="1"/>
  <c r="E89" i="6"/>
  <c r="F89" i="6" s="1"/>
  <c r="E62" i="7"/>
  <c r="F62" i="7" s="1"/>
  <c r="H80" i="6"/>
  <c r="I80" i="6"/>
  <c r="G80" i="6"/>
  <c r="E77" i="6"/>
  <c r="F77" i="6" s="1"/>
  <c r="E40" i="6"/>
  <c r="F40" i="6" s="1"/>
  <c r="E9" i="7"/>
  <c r="F9" i="7" s="1"/>
  <c r="G65" i="7"/>
  <c r="H65" i="7"/>
  <c r="I65" i="7"/>
  <c r="G53" i="7"/>
  <c r="I53" i="7"/>
  <c r="H53" i="7"/>
  <c r="I94" i="6"/>
  <c r="H94" i="6"/>
  <c r="G94" i="6"/>
  <c r="H83" i="6"/>
  <c r="G83" i="6"/>
  <c r="I83" i="6"/>
  <c r="H56" i="6"/>
  <c r="I56" i="6"/>
  <c r="G56" i="6"/>
  <c r="I10" i="6"/>
  <c r="H10" i="6"/>
  <c r="G10" i="6"/>
  <c r="E117" i="6"/>
  <c r="F117" i="6" s="1"/>
  <c r="E26" i="6"/>
  <c r="F26" i="6" s="1"/>
  <c r="E64" i="6"/>
  <c r="F64" i="6" s="1"/>
  <c r="E54" i="7"/>
  <c r="F54" i="7" s="1"/>
  <c r="E42" i="7"/>
  <c r="F42" i="7" s="1"/>
  <c r="E43" i="6"/>
  <c r="F43" i="6" s="1"/>
  <c r="E98" i="6"/>
  <c r="F98" i="6" s="1"/>
  <c r="E100" i="6"/>
  <c r="F100" i="6" s="1"/>
  <c r="E73" i="6"/>
  <c r="F73" i="6" s="1"/>
  <c r="E30" i="7"/>
  <c r="F30" i="7" s="1"/>
  <c r="E38" i="7"/>
  <c r="F38" i="7" s="1"/>
  <c r="F47" i="6"/>
  <c r="F75" i="6"/>
  <c r="H113" i="6"/>
  <c r="G113" i="6"/>
  <c r="I113" i="6"/>
  <c r="G49" i="7"/>
  <c r="I49" i="7"/>
  <c r="H49" i="7"/>
  <c r="H12" i="8"/>
  <c r="G12" i="8"/>
  <c r="I12" i="8"/>
  <c r="H78" i="6"/>
  <c r="G78" i="6"/>
  <c r="I78" i="6"/>
  <c r="I67" i="6"/>
  <c r="H67" i="6"/>
  <c r="G67" i="6"/>
  <c r="H88" i="6"/>
  <c r="I88" i="6"/>
  <c r="G88" i="6"/>
  <c r="I6" i="1"/>
  <c r="I4" i="1"/>
  <c r="K8" i="1"/>
  <c r="K10" i="1"/>
  <c r="I17" i="8"/>
  <c r="G17" i="8"/>
  <c r="H17" i="8"/>
  <c r="H16" i="8"/>
  <c r="G16" i="8"/>
  <c r="I16" i="8"/>
  <c r="I97" i="6"/>
  <c r="H97" i="6"/>
  <c r="G97" i="6"/>
  <c r="G112" i="6"/>
  <c r="H112" i="6"/>
  <c r="I112" i="6"/>
  <c r="G15" i="7"/>
  <c r="H15" i="7"/>
  <c r="I15" i="7"/>
  <c r="I26" i="6"/>
  <c r="H26" i="6"/>
  <c r="G26" i="6"/>
  <c r="G15" i="8"/>
  <c r="H15" i="8"/>
  <c r="I15" i="8"/>
  <c r="H13" i="6"/>
  <c r="I13" i="6"/>
  <c r="G13" i="6"/>
  <c r="E121" i="6"/>
  <c r="F121" i="6" s="1"/>
  <c r="E96" i="6"/>
  <c r="F96" i="6" s="1"/>
  <c r="N14" i="1"/>
  <c r="G21" i="8"/>
  <c r="H21" i="8"/>
  <c r="I21" i="8"/>
  <c r="F101" i="6"/>
  <c r="L14" i="1"/>
  <c r="E111" i="6"/>
  <c r="F111" i="6" s="1"/>
  <c r="E124" i="6"/>
  <c r="F124" i="6" s="1"/>
  <c r="E11" i="6"/>
  <c r="F11" i="6" s="1"/>
  <c r="I19" i="7"/>
  <c r="H19" i="7"/>
  <c r="G19" i="7"/>
  <c r="H62" i="6"/>
  <c r="G62" i="6"/>
  <c r="I62" i="6"/>
  <c r="I51" i="6"/>
  <c r="H51" i="6"/>
  <c r="G51" i="6"/>
  <c r="I118" i="6"/>
  <c r="G118" i="6"/>
  <c r="H118" i="6"/>
  <c r="E35" i="7"/>
  <c r="F35" i="7" s="1"/>
  <c r="E53" i="7"/>
  <c r="F53" i="7" s="1"/>
  <c r="E33" i="6"/>
  <c r="F33" i="6" s="1"/>
  <c r="H24" i="8"/>
  <c r="I24" i="8"/>
  <c r="G24" i="8"/>
  <c r="G65" i="6"/>
  <c r="I65" i="6"/>
  <c r="H65" i="6"/>
  <c r="H38" i="8"/>
  <c r="G38" i="8"/>
  <c r="I38" i="8"/>
  <c r="G24" i="7"/>
  <c r="H24" i="7"/>
  <c r="I24" i="7"/>
  <c r="G9" i="6"/>
  <c r="H9" i="6"/>
  <c r="I9" i="6"/>
  <c r="H28" i="8"/>
  <c r="I28" i="8"/>
  <c r="G28" i="8"/>
  <c r="B18" i="1"/>
  <c r="E3" i="8"/>
  <c r="M4" i="1"/>
  <c r="M6" i="1"/>
  <c r="H10" i="7"/>
  <c r="G10" i="7"/>
  <c r="I10" i="7"/>
  <c r="L8" i="1"/>
  <c r="L10" i="1"/>
  <c r="H4" i="1"/>
  <c r="H6" i="1"/>
  <c r="G46" i="6"/>
  <c r="I46" i="6"/>
  <c r="H46" i="6"/>
  <c r="I35" i="6"/>
  <c r="H35" i="6"/>
  <c r="G35" i="6"/>
  <c r="G61" i="7"/>
  <c r="H61" i="7"/>
  <c r="I61" i="7"/>
  <c r="H16" i="6"/>
  <c r="I16" i="6"/>
  <c r="G16" i="6"/>
  <c r="I33" i="8"/>
  <c r="G33" i="8"/>
  <c r="H33" i="8"/>
  <c r="H122" i="6"/>
  <c r="I122" i="6"/>
  <c r="G122" i="6"/>
  <c r="M8" i="1"/>
  <c r="M10" i="1"/>
  <c r="I46" i="7"/>
  <c r="G46" i="7"/>
  <c r="H46" i="7"/>
  <c r="F39" i="7"/>
  <c r="I39" i="7"/>
  <c r="H39" i="7"/>
  <c r="G39" i="7"/>
  <c r="E18" i="7"/>
  <c r="F18" i="7" s="1"/>
  <c r="I14" i="8"/>
  <c r="G14" i="8"/>
  <c r="H14" i="8"/>
  <c r="G30" i="6"/>
  <c r="I30" i="6"/>
  <c r="H30" i="6"/>
  <c r="I19" i="6"/>
  <c r="H19" i="6"/>
  <c r="G19" i="6"/>
  <c r="I69" i="6"/>
  <c r="H69" i="6"/>
  <c r="G69" i="6"/>
  <c r="G57" i="6"/>
  <c r="H57" i="6"/>
  <c r="I57" i="6"/>
  <c r="G38" i="7"/>
  <c r="H38" i="7"/>
  <c r="I38" i="7"/>
  <c r="I21" i="7"/>
  <c r="H21" i="7"/>
  <c r="G21" i="7"/>
  <c r="H28" i="7"/>
  <c r="I28" i="7"/>
  <c r="G28" i="7"/>
  <c r="G33" i="6"/>
  <c r="H33" i="6"/>
  <c r="I33" i="6"/>
  <c r="G29" i="8"/>
  <c r="H29" i="8"/>
  <c r="I29" i="8"/>
  <c r="F52" i="7"/>
  <c r="I84" i="6"/>
  <c r="G84" i="6"/>
  <c r="H84" i="6"/>
  <c r="I8" i="7"/>
  <c r="H8" i="7"/>
  <c r="G8" i="7"/>
  <c r="G32" i="7"/>
  <c r="H32" i="7"/>
  <c r="I32" i="7"/>
  <c r="F95" i="6"/>
  <c r="I85" i="6"/>
  <c r="H85" i="6"/>
  <c r="G85" i="6"/>
  <c r="E7" i="8"/>
  <c r="I58" i="7"/>
  <c r="G58" i="7"/>
  <c r="H58" i="7"/>
  <c r="H117" i="6"/>
  <c r="I117" i="6"/>
  <c r="G117" i="6"/>
  <c r="I87" i="6"/>
  <c r="G87" i="6"/>
  <c r="H87" i="6"/>
  <c r="C8" i="1"/>
  <c r="B9" i="1"/>
  <c r="C10" i="1"/>
  <c r="H26" i="8"/>
  <c r="I26" i="8"/>
  <c r="G26" i="8"/>
  <c r="I25" i="8"/>
  <c r="G25" i="8"/>
  <c r="H25" i="8"/>
  <c r="H100" i="6"/>
  <c r="I100" i="6"/>
  <c r="G100" i="6"/>
  <c r="G120" i="6"/>
  <c r="H120" i="6"/>
  <c r="I120" i="6"/>
  <c r="F51" i="7"/>
  <c r="I7" i="6"/>
  <c r="G7" i="6"/>
  <c r="K5" i="6" s="1" a="1"/>
  <c r="K5" i="6" s="1"/>
  <c r="H7" i="6"/>
  <c r="I36" i="6"/>
  <c r="H36" i="6"/>
  <c r="G36" i="6"/>
  <c r="H108" i="6"/>
  <c r="I108" i="6"/>
  <c r="G108" i="6"/>
  <c r="G38" i="6"/>
  <c r="I38" i="6"/>
  <c r="H38" i="6"/>
  <c r="I27" i="6"/>
  <c r="H27" i="6"/>
  <c r="G27" i="6"/>
  <c r="H124" i="6"/>
  <c r="I124" i="6"/>
  <c r="G124" i="6"/>
  <c r="H8" i="1"/>
  <c r="H10" i="1"/>
  <c r="I34" i="7"/>
  <c r="G34" i="7"/>
  <c r="H34" i="7"/>
  <c r="I103" i="6"/>
  <c r="H103" i="6"/>
  <c r="G103" i="6"/>
  <c r="I19" i="8"/>
  <c r="H19" i="8"/>
  <c r="G19" i="8"/>
  <c r="H115" i="6"/>
  <c r="G115" i="6"/>
  <c r="I115" i="6"/>
  <c r="H48" i="6"/>
  <c r="I48" i="6"/>
  <c r="G48" i="6"/>
  <c r="I18" i="6"/>
  <c r="H18" i="6"/>
  <c r="G18" i="6"/>
  <c r="I11" i="6"/>
  <c r="H11" i="6"/>
  <c r="G11" i="6"/>
  <c r="I98" i="6"/>
  <c r="H98" i="6"/>
  <c r="G98" i="6"/>
  <c r="I60" i="6"/>
  <c r="H60" i="6"/>
  <c r="G60" i="6"/>
  <c r="I63" i="6"/>
  <c r="G63" i="6"/>
  <c r="H63" i="6"/>
  <c r="I18" i="8"/>
  <c r="G18" i="8"/>
  <c r="H18" i="8"/>
  <c r="G30" i="7"/>
  <c r="I30" i="7"/>
  <c r="H30" i="7"/>
  <c r="G31" i="7"/>
  <c r="I31" i="7"/>
  <c r="H31" i="7"/>
  <c r="I68" i="6"/>
  <c r="H68" i="6"/>
  <c r="G68" i="6"/>
  <c r="I126" i="6"/>
  <c r="G126" i="6"/>
  <c r="H126" i="6"/>
  <c r="I77" i="6"/>
  <c r="H77" i="6"/>
  <c r="G77" i="6"/>
  <c r="I12" i="7"/>
  <c r="H12" i="7"/>
  <c r="G12" i="7"/>
  <c r="G13" i="8"/>
  <c r="H13" i="8"/>
  <c r="I13" i="8"/>
  <c r="I43" i="7"/>
  <c r="H43" i="7"/>
  <c r="G43" i="7"/>
  <c r="G17" i="6"/>
  <c r="H17" i="6"/>
  <c r="I17" i="6"/>
  <c r="I35" i="7"/>
  <c r="H35" i="7"/>
  <c r="G35" i="7"/>
  <c r="I40" i="7"/>
  <c r="G40" i="7"/>
  <c r="H40" i="7"/>
  <c r="G29" i="7"/>
  <c r="H29" i="7"/>
  <c r="I29" i="7"/>
  <c r="H37" i="6"/>
  <c r="I37" i="6"/>
  <c r="G37" i="6"/>
  <c r="H60" i="7"/>
  <c r="G60" i="7"/>
  <c r="I60" i="7"/>
  <c r="I74" i="6"/>
  <c r="H74" i="6"/>
  <c r="G74" i="6"/>
  <c r="G54" i="7"/>
  <c r="I54" i="7"/>
  <c r="H54" i="7"/>
  <c r="H52" i="7"/>
  <c r="G52" i="7"/>
  <c r="I52" i="7"/>
  <c r="F48" i="6"/>
  <c r="I42" i="7"/>
  <c r="G42" i="7"/>
  <c r="H42" i="7"/>
  <c r="I105" i="6"/>
  <c r="H105" i="6"/>
  <c r="G105" i="6"/>
  <c r="H14" i="7"/>
  <c r="I14" i="7"/>
  <c r="G14" i="7"/>
  <c r="I47" i="6"/>
  <c r="G47" i="6"/>
  <c r="H47" i="6"/>
  <c r="H32" i="8"/>
  <c r="I32" i="8"/>
  <c r="G32" i="8"/>
  <c r="H64" i="7"/>
  <c r="I64" i="7"/>
  <c r="G64" i="7"/>
  <c r="G33" i="7"/>
  <c r="H33" i="7"/>
  <c r="I33" i="7"/>
  <c r="H111" i="6"/>
  <c r="G111" i="6"/>
  <c r="I111" i="6"/>
  <c r="I58" i="6"/>
  <c r="H58" i="6"/>
  <c r="G58" i="6"/>
  <c r="O8" i="1"/>
  <c r="O10" i="1"/>
  <c r="I40" i="8"/>
  <c r="H40" i="8"/>
  <c r="G40" i="8"/>
  <c r="G37" i="7"/>
  <c r="I37" i="7"/>
  <c r="H37" i="7"/>
  <c r="E15" i="8"/>
  <c r="F15" i="8" s="1"/>
  <c r="H30" i="8"/>
  <c r="I30" i="8"/>
  <c r="G30" i="8"/>
  <c r="H55" i="7"/>
  <c r="I55" i="7"/>
  <c r="G55" i="7"/>
  <c r="H22" i="7"/>
  <c r="I22" i="7"/>
  <c r="G22" i="7"/>
  <c r="H114" i="6"/>
  <c r="I114" i="6"/>
  <c r="G114" i="6"/>
  <c r="I110" i="6"/>
  <c r="G110" i="6"/>
  <c r="H110" i="6"/>
  <c r="G26" i="7"/>
  <c r="H26" i="7"/>
  <c r="I26" i="7"/>
  <c r="G101" i="6"/>
  <c r="I101" i="6"/>
  <c r="H101" i="6"/>
  <c r="I15" i="6"/>
  <c r="G15" i="6"/>
  <c r="H15" i="6"/>
  <c r="I42" i="6"/>
  <c r="H42" i="6"/>
  <c r="G42" i="6"/>
  <c r="F82" i="6"/>
  <c r="F92" i="6"/>
  <c r="H32" i="6"/>
  <c r="I32" i="6"/>
  <c r="G32" i="6"/>
  <c r="I50" i="6"/>
  <c r="H50" i="6"/>
  <c r="G50" i="6"/>
  <c r="D2" i="6"/>
  <c r="F2" i="6"/>
  <c r="G2" i="6"/>
  <c r="I50" i="7"/>
  <c r="G50" i="7"/>
  <c r="H50" i="7"/>
  <c r="H22" i="8"/>
  <c r="I22" i="8"/>
  <c r="G22" i="8"/>
  <c r="G9" i="8"/>
  <c r="I9" i="8"/>
  <c r="H9" i="8"/>
  <c r="I95" i="6"/>
  <c r="H95" i="6"/>
  <c r="G95" i="6"/>
  <c r="I31" i="6"/>
  <c r="G31" i="6"/>
  <c r="H31" i="6"/>
  <c r="I52" i="6"/>
  <c r="H52" i="6"/>
  <c r="G52" i="6"/>
  <c r="G22" i="6"/>
  <c r="I22" i="6"/>
  <c r="H22" i="6"/>
  <c r="I61" i="6"/>
  <c r="H61" i="6"/>
  <c r="G61" i="6"/>
  <c r="G14" i="6"/>
  <c r="I14" i="6"/>
  <c r="H14" i="6"/>
  <c r="I11" i="8"/>
  <c r="H11" i="8"/>
  <c r="G11" i="8"/>
  <c r="H53" i="6"/>
  <c r="I53" i="6"/>
  <c r="G53" i="6"/>
  <c r="G25" i="6"/>
  <c r="H25" i="6"/>
  <c r="I25" i="6"/>
  <c r="C6" i="1"/>
  <c r="I41" i="8"/>
  <c r="G41" i="8"/>
  <c r="H41" i="8"/>
  <c r="G47" i="7"/>
  <c r="I47" i="7"/>
  <c r="H47" i="7"/>
  <c r="D16" i="2"/>
  <c r="C16" i="2" s="1"/>
  <c r="B16" i="1"/>
  <c r="I39" i="8"/>
  <c r="H39" i="8"/>
  <c r="G39" i="8"/>
  <c r="G23" i="7"/>
  <c r="H23" i="7"/>
  <c r="I23" i="7"/>
  <c r="I27" i="7"/>
  <c r="H27" i="7"/>
  <c r="G27" i="7"/>
  <c r="H21" i="6"/>
  <c r="I21" i="6"/>
  <c r="G21" i="6"/>
  <c r="E125" i="6"/>
  <c r="F125" i="6" s="1"/>
  <c r="H36" i="8"/>
  <c r="I36" i="8"/>
  <c r="G36" i="8"/>
  <c r="I90" i="6"/>
  <c r="H90" i="6"/>
  <c r="G90" i="6"/>
  <c r="H20" i="7"/>
  <c r="G20" i="7"/>
  <c r="I20" i="7"/>
  <c r="I23" i="8"/>
  <c r="G23" i="8"/>
  <c r="H23" i="8"/>
  <c r="I48" i="7"/>
  <c r="H48" i="7"/>
  <c r="G48" i="7"/>
  <c r="G7" i="8"/>
  <c r="H7" i="8"/>
  <c r="I7" i="8"/>
  <c r="I96" i="6"/>
  <c r="H96" i="6"/>
  <c r="G96" i="6"/>
  <c r="H91" i="6"/>
  <c r="G91" i="6"/>
  <c r="I91" i="6"/>
  <c r="G7" i="7"/>
  <c r="H7" i="7"/>
  <c r="I7" i="7"/>
  <c r="I20" i="6"/>
  <c r="H20" i="6"/>
  <c r="G20" i="6"/>
  <c r="M14" i="1"/>
  <c r="E23" i="7"/>
  <c r="E4" i="7" s="1"/>
  <c r="H121" i="6"/>
  <c r="G121" i="6"/>
  <c r="I121" i="6"/>
  <c r="D10" i="1"/>
  <c r="D8" i="1"/>
  <c r="E112" i="6"/>
  <c r="F112" i="6" s="1"/>
  <c r="I31" i="8"/>
  <c r="G31" i="8"/>
  <c r="H31" i="8"/>
  <c r="I59" i="7"/>
  <c r="H59" i="7"/>
  <c r="G59" i="7"/>
  <c r="I92" i="6"/>
  <c r="G92" i="6"/>
  <c r="H92" i="6"/>
  <c r="D14" i="1"/>
  <c r="B14" i="1" s="1"/>
  <c r="B13" i="1"/>
  <c r="I93" i="6"/>
  <c r="H93" i="6"/>
  <c r="G93" i="6"/>
  <c r="G57" i="7"/>
  <c r="I57" i="7"/>
  <c r="H57" i="7"/>
  <c r="H86" i="6"/>
  <c r="G86" i="6"/>
  <c r="I86" i="6"/>
  <c r="H75" i="6"/>
  <c r="I75" i="6"/>
  <c r="G75" i="6"/>
  <c r="H40" i="6"/>
  <c r="I40" i="6"/>
  <c r="G40" i="6"/>
  <c r="L4" i="1"/>
  <c r="L6" i="1"/>
  <c r="G6" i="1"/>
  <c r="I106" i="6"/>
  <c r="H106" i="6"/>
  <c r="G106" i="6"/>
  <c r="F39" i="6"/>
  <c r="I71" i="6"/>
  <c r="G71" i="6"/>
  <c r="H71" i="6"/>
  <c r="E14" i="1"/>
  <c r="A4" i="6" s="1"/>
  <c r="E3" i="6"/>
  <c r="G2" i="7"/>
  <c r="D2" i="7"/>
  <c r="F2" i="7"/>
  <c r="I27" i="8"/>
  <c r="H27" i="8"/>
  <c r="G27" i="8"/>
  <c r="H36" i="7"/>
  <c r="G36" i="7"/>
  <c r="I36" i="7"/>
  <c r="I51" i="7"/>
  <c r="H51" i="7"/>
  <c r="G51" i="7"/>
  <c r="I76" i="6"/>
  <c r="G76" i="6"/>
  <c r="H76" i="6"/>
  <c r="I35" i="8"/>
  <c r="H35" i="8"/>
  <c r="G35" i="8"/>
  <c r="H119" i="6"/>
  <c r="G119" i="6"/>
  <c r="I119" i="6"/>
  <c r="G41" i="7"/>
  <c r="I41" i="7"/>
  <c r="H41" i="7"/>
  <c r="G56" i="7"/>
  <c r="I56" i="7"/>
  <c r="H56" i="7"/>
  <c r="H70" i="6"/>
  <c r="G70" i="6"/>
  <c r="I70" i="6"/>
  <c r="I59" i="6"/>
  <c r="H59" i="6"/>
  <c r="G59" i="6"/>
  <c r="H8" i="6"/>
  <c r="I8" i="6"/>
  <c r="G8" i="6"/>
  <c r="I34" i="6"/>
  <c r="H34" i="6"/>
  <c r="G34" i="6"/>
  <c r="H42" i="8"/>
  <c r="G42" i="8"/>
  <c r="I42" i="8"/>
  <c r="I104" i="6"/>
  <c r="H104" i="6"/>
  <c r="G104" i="6"/>
  <c r="G81" i="6"/>
  <c r="I81" i="6"/>
  <c r="H81" i="6"/>
  <c r="I39" i="6"/>
  <c r="G39" i="6"/>
  <c r="H39" i="6"/>
  <c r="I10" i="8"/>
  <c r="G10" i="8"/>
  <c r="H10" i="8"/>
  <c r="H125" i="6"/>
  <c r="I125" i="6"/>
  <c r="G125" i="6"/>
  <c r="G25" i="7"/>
  <c r="I25" i="7"/>
  <c r="H25" i="7"/>
  <c r="H116" i="6"/>
  <c r="I116" i="6"/>
  <c r="G116" i="6"/>
  <c r="H64" i="6"/>
  <c r="I64" i="6"/>
  <c r="G64" i="6"/>
  <c r="H34" i="8"/>
  <c r="I34" i="8"/>
  <c r="G34" i="8"/>
  <c r="I102" i="6"/>
  <c r="H102" i="6"/>
  <c r="G102" i="6"/>
  <c r="G73" i="6"/>
  <c r="I73" i="6"/>
  <c r="H73" i="6"/>
  <c r="I23" i="6"/>
  <c r="G23" i="6"/>
  <c r="H23" i="6"/>
  <c r="D4" i="1"/>
  <c r="D6" i="1"/>
  <c r="H20" i="8"/>
  <c r="G20" i="8"/>
  <c r="I20" i="8"/>
  <c r="I11" i="7"/>
  <c r="H11" i="7"/>
  <c r="G11" i="7"/>
  <c r="G54" i="6"/>
  <c r="I54" i="6"/>
  <c r="H54" i="6"/>
  <c r="I43" i="6"/>
  <c r="H43" i="6"/>
  <c r="G43" i="6"/>
  <c r="H72" i="6"/>
  <c r="I72" i="6"/>
  <c r="G72" i="6"/>
  <c r="I79" i="6"/>
  <c r="G79" i="6"/>
  <c r="H79" i="6"/>
  <c r="I12" i="6"/>
  <c r="H12" i="6"/>
  <c r="G12" i="6"/>
  <c r="I62" i="7"/>
  <c r="G62" i="7"/>
  <c r="H62" i="7"/>
  <c r="G8" i="8"/>
  <c r="H8" i="8"/>
  <c r="I8" i="8"/>
  <c r="G49" i="6"/>
  <c r="H49" i="6"/>
  <c r="I49" i="6"/>
  <c r="E3" i="7"/>
  <c r="F4" i="7" l="1"/>
  <c r="D4" i="7"/>
  <c r="D3" i="6"/>
  <c r="F3" i="6" s="1"/>
  <c r="G3" i="6"/>
  <c r="A4" i="8"/>
  <c r="E16" i="2"/>
  <c r="K4" i="7"/>
  <c r="B6" i="1"/>
  <c r="C10" i="2" s="1"/>
  <c r="K3" i="7"/>
  <c r="K4" i="8"/>
  <c r="A4" i="7"/>
  <c r="F5" i="7" s="1"/>
  <c r="D3" i="8"/>
  <c r="F3" i="8" s="1"/>
  <c r="G3" i="8"/>
  <c r="B10" i="2"/>
  <c r="B4" i="1"/>
  <c r="A10" i="2" s="1"/>
  <c r="D15" i="2"/>
  <c r="B12" i="1"/>
  <c r="K3" i="8"/>
  <c r="K3" i="6"/>
  <c r="B10" i="1"/>
  <c r="D14" i="2"/>
  <c r="B8" i="1"/>
  <c r="F23" i="7"/>
  <c r="K5" i="7" s="1" a="1"/>
  <c r="K5" i="7" s="1"/>
  <c r="K4" i="6"/>
  <c r="E4" i="6"/>
  <c r="E5" i="6" s="1"/>
  <c r="G5" i="6" s="1"/>
  <c r="K2" i="6" s="1"/>
  <c r="G3" i="7"/>
  <c r="K2" i="7" s="1"/>
  <c r="D3" i="7"/>
  <c r="F3" i="7" s="1"/>
  <c r="E5" i="7"/>
  <c r="G5" i="7" s="1"/>
  <c r="E4" i="8"/>
  <c r="K5" i="8" a="1"/>
  <c r="K5" i="8" s="1"/>
  <c r="J2" i="6" l="1"/>
  <c r="L2" i="6"/>
  <c r="J2" i="7"/>
  <c r="L2" i="7"/>
  <c r="J4" i="6"/>
  <c r="L4" i="6"/>
  <c r="D5" i="7"/>
  <c r="J3" i="8"/>
  <c r="L3" i="8"/>
  <c r="J3" i="6"/>
  <c r="L3" i="6"/>
  <c r="J4" i="8"/>
  <c r="L4" i="8"/>
  <c r="J3" i="7"/>
  <c r="L3" i="7"/>
  <c r="F5" i="8"/>
  <c r="F4" i="8"/>
  <c r="D4" i="8"/>
  <c r="D5" i="8" s="1"/>
  <c r="E5" i="8"/>
  <c r="G5" i="8" s="1"/>
  <c r="K2" i="8" s="1"/>
  <c r="C15" i="2"/>
  <c r="E15" i="2"/>
  <c r="C14" i="2"/>
  <c r="E14" i="2"/>
  <c r="J4" i="7"/>
  <c r="L4" i="7"/>
  <c r="F4" i="6"/>
  <c r="D4" i="6"/>
  <c r="D5" i="6" s="1"/>
  <c r="F5" i="6"/>
  <c r="L2" i="8" l="1"/>
  <c r="J2"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<sst xmlns="http://schemas.openxmlformats.org/spreadsheetml/2006/main" count="41193" uniqueCount="9766">
  <si>
    <t>三重圖書館</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</si>
  <si>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</si>
  <si>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</si>
  <si>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</si>
  <si>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</si>
  <si>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</si>
  <si>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</si>
  <si>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</si>
  <si>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</si>
  <si>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</si>
  <si>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</si>
  <si>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</si>
  <si>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</si>
  <si>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</si>
  <si>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</si>
  <si>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</si>
  <si>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</si>
  <si>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</si>
  <si>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</si>
  <si>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</si>
  <si>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</si>
  <si>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</si>
  <si>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</si>
  <si>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</si>
  <si>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</si>
  <si>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</si>
  <si>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</si>
  <si>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</si>
  <si>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</si>
  <si>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</si>
  <si>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</si>
  <si>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</si>
  <si>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</si>
  <si>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</si>
  <si>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</si>
  <si>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</si>
  <si>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</si>
  <si>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</si>
  <si>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</si>
  <si>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</si>
  <si>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</si>
  <si>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</si>
  <si>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</si>
  <si>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</si>
  <si>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</si>
  <si>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</si>
  <si>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</si>
  <si>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</si>
  <si>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</si>
  <si>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</si>
  <si>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</si>
  <si>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</si>
  <si>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</si>
  <si>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</si>
  <si>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</si>
  <si>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</si>
  <si>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</si>
  <si>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</si>
  <si>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</si>
  <si>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</si>
  <si>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</si>
  <si>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</si>
  <si>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</si>
  <si>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</si>
  <si>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D072</t>
  </si>
  <si>
    <t>A171</t>
  </si>
  <si>
    <t>學校</t>
  </si>
  <si>
    <t>D191</t>
  </si>
  <si>
    <t>D022</t>
  </si>
  <si>
    <t>L517</t>
  </si>
  <si>
    <t>D620</t>
  </si>
  <si>
    <t>D138</t>
  </si>
  <si>
    <t>D767</t>
  </si>
  <si>
    <t>D087</t>
  </si>
  <si>
    <t>D193</t>
  </si>
  <si>
    <t>L551</t>
  </si>
  <si>
    <t>D349</t>
  </si>
  <si>
    <t>D609</t>
  </si>
  <si>
    <t>D057</t>
  </si>
  <si>
    <t>D350</t>
  </si>
  <si>
    <t>D346</t>
  </si>
  <si>
    <t>L516</t>
  </si>
  <si>
    <t>TT01</t>
  </si>
  <si>
    <t>訓練教室</t>
  </si>
  <si>
    <t>D161</t>
  </si>
  <si>
    <t>L501</t>
  </si>
  <si>
    <t>保養代號</t>
  </si>
  <si>
    <t>專案 1</t>
  </si>
  <si>
    <t>專案 2</t>
  </si>
  <si>
    <t>專案 3</t>
  </si>
  <si>
    <t>07301500</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</si>
  <si>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</si>
  <si>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</si>
  <si>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</si>
  <si>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</si>
  <si>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</si>
  <si>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</si>
  <si>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</si>
  <si>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</si>
  <si>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</si>
  <si>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</si>
  <si>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</si>
  <si>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</si>
  <si>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</si>
  <si>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</si>
  <si>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</si>
  <si>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</si>
  <si>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</si>
  <si>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</si>
  <si>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</si>
  <si>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</si>
  <si>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</si>
  <si>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</si>
  <si>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</si>
  <si>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</si>
  <si>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</si>
  <si>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</si>
  <si>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</si>
  <si>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</si>
  <si>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</si>
  <si>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</si>
  <si>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</si>
  <si>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</si>
  <si>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</si>
  <si>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</si>
  <si>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</si>
  <si>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</si>
  <si>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</si>
  <si>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</si>
  <si>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</si>
  <si>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</si>
  <si>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</si>
  <si>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</si>
  <si>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</si>
  <si>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</si>
  <si>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</si>
  <si>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</si>
  <si>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</si>
  <si>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</si>
  <si>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</si>
  <si>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</si>
  <si>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</si>
  <si>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</si>
  <si>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</si>
  <si>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</si>
  <si>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</si>
  <si>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</si>
  <si>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</si>
  <si>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</si>
  <si>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</si>
  <si>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</si>
  <si>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</si>
  <si>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</si>
  <si>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</si>
  <si>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</si>
  <si>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</si>
  <si>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</si>
  <si>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</si>
  <si>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</si>
  <si>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</si>
  <si>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</si>
  <si>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</si>
  <si>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</si>
  <si>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</si>
  <si>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</si>
  <si>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</si>
  <si>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</si>
  <si>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</si>
  <si>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</si>
  <si>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</si>
  <si>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</si>
  <si>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</si>
  <si>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</si>
  <si>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</si>
  <si>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</si>
  <si>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</si>
  <si>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</si>
  <si>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</si>
  <si>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</si>
  <si>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</si>
  <si>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</si>
  <si>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</si>
  <si>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</si>
  <si>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</si>
  <si>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</si>
  <si>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</si>
  <si>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</si>
  <si>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</si>
  <si>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</si>
  <si>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</si>
  <si>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</si>
  <si>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</si>
  <si>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</si>
  <si>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</si>
  <si>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</si>
  <si>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</si>
  <si>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</si>
  <si>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</si>
  <si>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</si>
  <si>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</si>
  <si>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</si>
  <si>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</si>
  <si>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</si>
  <si>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</si>
  <si>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</si>
  <si>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</si>
  <si>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</si>
  <si>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</si>
  <si>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</si>
  <si>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</si>
  <si>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</si>
  <si>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</si>
  <si>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</si>
  <si>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</si>
  <si>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</si>
  <si>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</si>
  <si>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</si>
  <si>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</si>
  <si>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</si>
  <si>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</si>
  <si>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</si>
  <si>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</si>
  <si>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</si>
  <si>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</si>
  <si>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</si>
  <si>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</si>
  <si>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</si>
  <si>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</si>
  <si>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</si>
  <si>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</si>
  <si>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</si>
  <si>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</si>
  <si>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</si>
  <si>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</si>
  <si>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</si>
  <si>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</si>
  <si>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</si>
  <si>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</si>
  <si>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</si>
  <si>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</si>
  <si>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</si>
  <si>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</si>
  <si>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</si>
  <si>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</si>
  <si>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</si>
  <si>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</si>
  <si>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</si>
  <si>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</si>
  <si>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</si>
  <si>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</si>
  <si>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</si>
  <si>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</si>
  <si>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</si>
  <si>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</si>
  <si>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</si>
  <si>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</si>
  <si>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</si>
  <si>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</si>
  <si>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</si>
  <si>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</si>
  <si>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</si>
  <si>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</si>
  <si>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</si>
  <si>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</si>
  <si>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</si>
  <si>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</si>
  <si>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</si>
  <si>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</si>
  <si>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</si>
  <si>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</si>
  <si>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</si>
  <si>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</si>
  <si>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</si>
  <si>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</si>
  <si>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</si>
  <si>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</si>
  <si>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</si>
  <si>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</si>
  <si>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</si>
  <si>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</si>
  <si>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</si>
  <si>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</si>
  <si>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</si>
  <si>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</si>
  <si>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</si>
  <si>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</si>
  <si>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</si>
  <si>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</si>
  <si>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</si>
  <si>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</si>
  <si>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</si>
  <si>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</si>
  <si>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</si>
  <si>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</si>
  <si>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</si>
  <si>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</si>
  <si>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</si>
  <si>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</si>
  <si>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</si>
  <si>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</si>
  <si>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</si>
  <si>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</si>
  <si>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</si>
  <si>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</si>
  <si>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</si>
  <si>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</si>
  <si>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</si>
  <si>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</si>
  <si>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</si>
  <si>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</si>
  <si>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</si>
  <si>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</si>
  <si>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</si>
  <si>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</si>
  <si>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</si>
  <si>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</si>
  <si>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</si>
  <si>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</si>
  <si>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</si>
  <si>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</si>
  <si>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</si>
  <si>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</si>
  <si>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</si>
  <si>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</si>
  <si>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</si>
  <si>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</si>
  <si>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</si>
  <si>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</si>
  <si>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</si>
  <si>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</si>
  <si>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</si>
  <si>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</si>
  <si>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</si>
  <si>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</si>
  <si>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</si>
  <si>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</si>
  <si>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</si>
  <si>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</si>
  <si>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</si>
  <si>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</si>
  <si>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</si>
  <si>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</si>
  <si>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</si>
  <si>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</si>
  <si>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</si>
  <si>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</si>
  <si>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</si>
  <si>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</si>
  <si>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</si>
  <si>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</si>
  <si>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</si>
  <si>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</si>
  <si>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</si>
  <si>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</si>
  <si>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</si>
  <si>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</si>
  <si>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</si>
  <si>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</si>
  <si>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</si>
  <si>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</si>
  <si>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</si>
  <si>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</si>
  <si>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</si>
  <si>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</si>
  <si>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</si>
  <si>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</si>
  <si>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</si>
  <si>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</si>
  <si>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</si>
  <si>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</si>
  <si>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</si>
  <si>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</si>
  <si>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</si>
  <si>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</si>
  <si>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</si>
  <si>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</si>
  <si>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</si>
  <si>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</si>
  <si>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</si>
  <si>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</si>
  <si>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</si>
  <si>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</si>
  <si>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</si>
  <si>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</si>
  <si>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</si>
  <si>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</si>
  <si>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</si>
  <si>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</si>
  <si>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</si>
  <si>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</si>
  <si>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</si>
  <si>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</si>
  <si>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</si>
  <si>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</si>
  <si>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</si>
  <si>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</si>
  <si>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</si>
  <si>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</si>
  <si>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</si>
  <si>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</si>
  <si>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</si>
  <si>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</si>
  <si>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</si>
  <si>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</si>
  <si>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</si>
  <si>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</si>
  <si>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</si>
  <si>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</si>
  <si>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</si>
  <si>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</si>
  <si>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</si>
  <si>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</si>
  <si>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</si>
  <si>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</si>
  <si>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</si>
  <si>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</si>
  <si>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</si>
  <si>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</si>
  <si>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</si>
  <si>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</si>
  <si>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</si>
  <si>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</si>
  <si>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</si>
  <si>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</si>
  <si>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</si>
  <si>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</si>
  <si>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</si>
  <si>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</si>
  <si>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</si>
  <si>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</si>
  <si>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</si>
  <si>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</si>
  <si>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</si>
  <si>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</si>
  <si>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</si>
  <si>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</si>
  <si>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</si>
  <si>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</si>
  <si>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</si>
  <si>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</si>
  <si>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</si>
  <si>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</si>
  <si>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</si>
  <si>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</si>
  <si>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</si>
  <si>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</si>
  <si>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</si>
  <si>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</si>
  <si>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</si>
  <si>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</si>
  <si>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</si>
  <si>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</si>
  <si>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</si>
  <si>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</si>
  <si>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</si>
  <si>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</si>
  <si>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</si>
  <si>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</si>
  <si>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</si>
  <si>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</si>
  <si>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</si>
  <si>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</si>
  <si>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</si>
  <si>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</si>
  <si>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</si>
  <si>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</si>
  <si>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</si>
  <si>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</si>
  <si>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</si>
  <si>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</si>
  <si>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</si>
  <si>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</si>
  <si>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</si>
  <si>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</si>
  <si>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</si>
  <si>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</si>
  <si>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</si>
  <si>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</si>
  <si>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</si>
  <si>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</si>
  <si>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</si>
  <si>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</si>
  <si>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</si>
  <si>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</si>
  <si>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</si>
  <si>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</si>
  <si>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</si>
  <si>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</si>
  <si>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</si>
  <si>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</si>
  <si>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</si>
  <si>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</si>
  <si>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</si>
  <si>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</si>
  <si>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</si>
  <si>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</si>
  <si>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</si>
  <si>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</si>
  <si>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</si>
  <si>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</si>
  <si>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</si>
  <si>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</si>
  <si>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</si>
  <si>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</si>
  <si>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</si>
  <si>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</si>
  <si>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</si>
  <si>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</si>
  <si>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</si>
  <si>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</si>
  <si>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</si>
  <si>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</si>
  <si>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</si>
  <si>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</si>
  <si>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</si>
  <si>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</si>
  <si>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</si>
  <si>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</si>
  <si>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</si>
  <si>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</si>
  <si>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</si>
  <si>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</si>
  <si>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</si>
  <si>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</si>
  <si>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</si>
  <si>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</si>
  <si>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</si>
  <si>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</si>
  <si>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</si>
  <si>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</si>
  <si>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</si>
  <si>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</si>
  <si>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</si>
  <si>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</si>
  <si>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</si>
  <si>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</si>
  <si>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</si>
  <si>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</si>
  <si>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</si>
  <si>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</si>
  <si>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</si>
  <si>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</si>
  <si>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</si>
  <si>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</si>
  <si>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</si>
  <si>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</si>
  <si>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</si>
  <si>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</si>
  <si>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</si>
  <si>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</si>
  <si>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</si>
  <si>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</si>
  <si>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</si>
  <si>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</si>
  <si>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</si>
  <si>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</si>
  <si>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</si>
  <si>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</si>
  <si>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</si>
  <si>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</si>
  <si>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</si>
  <si>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</si>
  <si>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</si>
  <si>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</si>
  <si>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</si>
  <si>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</si>
  <si>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</si>
  <si>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</si>
  <si>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</si>
  <si>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</si>
  <si>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</si>
  <si>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</si>
  <si>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</si>
  <si>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</si>
  <si>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</si>
  <si>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</si>
  <si>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</si>
  <si>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</si>
  <si>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</si>
  <si>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</si>
  <si>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</si>
  <si>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</si>
  <si>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</si>
  <si>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</si>
  <si>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</si>
  <si>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</si>
  <si>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</si>
  <si>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</si>
  <si>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</si>
  <si>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</si>
  <si>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</si>
  <si>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</si>
  <si>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</si>
  <si>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</si>
  <si>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</si>
  <si>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</si>
  <si>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</si>
  <si>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</si>
  <si>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</si>
  <si>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</si>
  <si>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</si>
  <si>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</si>
  <si>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</si>
  <si>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</si>
  <si>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</si>
  <si>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</si>
  <si>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</si>
  <si>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</si>
  <si>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</si>
  <si>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</si>
  <si>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</si>
  <si>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</si>
  <si>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</si>
  <si>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</si>
  <si>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</si>
  <si>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</si>
  <si>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</si>
  <si>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</si>
  <si>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</si>
  <si>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</si>
  <si>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</si>
  <si>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</si>
  <si>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</si>
  <si>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</si>
  <si>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</si>
  <si>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</si>
  <si>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</si>
  <si>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</si>
  <si>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</si>
  <si>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</si>
  <si>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</si>
  <si>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</si>
  <si>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</si>
  <si>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</si>
  <si>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</si>
  <si>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</si>
  <si>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</si>
  <si>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</si>
  <si>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</si>
  <si>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</si>
  <si>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</si>
  <si>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</si>
  <si>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</si>
  <si>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</si>
  <si>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</si>
  <si>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</si>
  <si>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</si>
  <si>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</si>
  <si>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</si>
  <si>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</si>
  <si>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</si>
  <si>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</si>
  <si>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</si>
  <si>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</si>
  <si>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</si>
  <si>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</si>
  <si>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</si>
  <si>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</si>
  <si>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</si>
  <si>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</si>
  <si>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</si>
  <si>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</si>
  <si>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</si>
  <si>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</si>
  <si>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</si>
  <si>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</si>
  <si>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</si>
  <si>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</si>
  <si>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</si>
  <si>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</si>
  <si>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</si>
  <si>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</si>
  <si>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</si>
  <si>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</si>
  <si>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</si>
  <si>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</si>
  <si>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</si>
  <si>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</si>
  <si>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</si>
  <si>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</si>
  <si>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</si>
  <si>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</si>
  <si>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</si>
  <si>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</si>
  <si>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</si>
  <si>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</si>
  <si>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</si>
  <si>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</si>
  <si>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</si>
  <si>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</si>
  <si>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</si>
  <si>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</si>
  <si>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</si>
  <si>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</si>
  <si>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</si>
  <si>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</si>
  <si>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</si>
  <si>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</si>
  <si>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</si>
  <si>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</si>
  <si>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</si>
  <si>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</si>
  <si>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</si>
  <si>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</si>
  <si>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</si>
  <si>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</si>
  <si>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</si>
  <si>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</si>
  <si>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</si>
  <si>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</si>
  <si>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</si>
  <si>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</si>
  <si>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</si>
  <si>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</si>
  <si>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</si>
  <si>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</si>
  <si>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</si>
  <si>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</si>
  <si>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</si>
  <si>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</si>
  <si>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</si>
  <si>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</si>
  <si>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</si>
  <si>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</si>
  <si>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</si>
  <si>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</si>
  <si>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</si>
  <si>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</si>
  <si>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</si>
  <si>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</si>
  <si>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</si>
  <si>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</si>
  <si>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</si>
  <si>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</si>
  <si>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</si>
  <si>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</si>
  <si>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</si>
  <si>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</si>
  <si>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</si>
  <si>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</si>
  <si>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</si>
  <si>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</si>
  <si>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</si>
  <si>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</si>
  <si>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</si>
  <si>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</si>
  <si>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</si>
  <si>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</si>
  <si>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</si>
  <si>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</si>
  <si>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</si>
  <si>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</si>
  <si>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</si>
  <si>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</si>
  <si>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</si>
  <si>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</si>
  <si>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</si>
  <si>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</si>
  <si>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</si>
  <si>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</si>
  <si>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</si>
  <si>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</si>
  <si>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</si>
  <si>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</si>
  <si>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</si>
  <si>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</si>
  <si>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</si>
  <si>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</si>
  <si>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</si>
  <si>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</si>
  <si>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</si>
  <si>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</si>
  <si>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</si>
  <si>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</si>
  <si>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</si>
  <si>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</si>
  <si>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</si>
  <si>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</si>
  <si>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</si>
  <si>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</si>
  <si>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</si>
  <si>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</si>
  <si>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</si>
  <si>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</si>
  <si>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</si>
  <si>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</si>
  <si>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</si>
  <si>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</si>
  <si>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</si>
  <si>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</si>
  <si>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</si>
  <si>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</si>
  <si>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</si>
  <si>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</si>
  <si>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</si>
  <si>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</si>
  <si>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</si>
  <si>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</si>
  <si>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</si>
  <si>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</si>
  <si>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</si>
  <si>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</si>
  <si>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</si>
  <si>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</si>
  <si>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</si>
  <si>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</si>
  <si>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</si>
  <si>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</si>
  <si>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</si>
  <si>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</si>
  <si>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</si>
  <si>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</si>
  <si>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</si>
  <si>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</si>
  <si>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</si>
  <si>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</si>
  <si>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</si>
  <si>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</si>
  <si>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</si>
  <si>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</si>
  <si>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</si>
  <si>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</si>
  <si>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</si>
  <si>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</si>
  <si>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</si>
  <si>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</si>
  <si>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</si>
  <si>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</si>
  <si>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</si>
  <si>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</si>
  <si>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</si>
  <si>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</si>
  <si>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</si>
  <si>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</si>
  <si>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</si>
  <si>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</si>
  <si>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</si>
  <si>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</si>
  <si>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</si>
  <si>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</si>
  <si>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</si>
  <si>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</si>
  <si>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</si>
  <si>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</si>
  <si>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</si>
  <si>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</si>
  <si>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</si>
  <si>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</si>
  <si>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</si>
  <si>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</si>
  <si>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</si>
  <si>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</si>
  <si>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</si>
  <si>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</si>
  <si>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</si>
  <si>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</si>
  <si>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</si>
  <si>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</si>
  <si>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</si>
  <si>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</si>
  <si>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</si>
  <si>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</si>
  <si>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</si>
  <si>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</si>
  <si>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</si>
  <si>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</si>
  <si>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</si>
  <si>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</si>
  <si>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</si>
  <si>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</si>
  <si>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</si>
  <si>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</si>
  <si>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</si>
  <si>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</si>
  <si>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</si>
  <si>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</si>
  <si>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</si>
  <si>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</si>
  <si>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</si>
  <si>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</si>
  <si>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</si>
  <si>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</si>
  <si>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</si>
  <si>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</si>
  <si>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</si>
  <si>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</si>
  <si>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</si>
  <si>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</si>
  <si>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</si>
  <si>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</si>
  <si>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</si>
  <si>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</si>
  <si>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</si>
  <si>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</si>
  <si>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</si>
  <si>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</si>
  <si>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</si>
  <si>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</si>
  <si>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</si>
  <si>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</si>
  <si>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</si>
  <si>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</si>
  <si>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</si>
  <si>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</si>
  <si>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</si>
  <si>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</si>
  <si>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</si>
  <si>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</si>
  <si>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</si>
  <si>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</si>
  <si>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</si>
  <si>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</si>
  <si>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</si>
  <si>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</si>
  <si>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</si>
  <si>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</si>
  <si>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</si>
  <si>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</si>
  <si>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</si>
  <si>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</si>
  <si>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</si>
  <si>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</si>
  <si>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</si>
  <si>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</si>
  <si>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</si>
  <si>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</si>
  <si>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</si>
  <si>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</si>
  <si>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</si>
  <si>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</si>
  <si>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</si>
  <si>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</si>
  <si>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</si>
  <si>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</si>
  <si>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</si>
  <si>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</si>
  <si>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</si>
  <si>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</si>
  <si>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</si>
  <si>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</si>
  <si>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</si>
  <si>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</si>
  <si>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</si>
  <si>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</si>
  <si>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</si>
  <si>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</si>
  <si>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</si>
  <si>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</si>
  <si>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</si>
  <si>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</si>
  <si>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</si>
  <si>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</si>
  <si>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</si>
  <si>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</si>
  <si>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</si>
  <si>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</si>
  <si>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</si>
  <si>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</si>
  <si>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</si>
  <si>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</si>
  <si>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</si>
  <si>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</si>
  <si>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</si>
  <si>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</si>
  <si>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</si>
  <si>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</si>
  <si>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</si>
  <si>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</si>
  <si>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</si>
  <si>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</si>
  <si>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</si>
  <si>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</si>
  <si>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</si>
  <si>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</si>
  <si>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</si>
  <si>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</si>
  <si>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</si>
  <si>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</si>
  <si>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</si>
  <si>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</si>
  <si>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</si>
  <si>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</si>
  <si>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</si>
  <si>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</si>
  <si>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</si>
  <si>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</si>
  <si>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</si>
  <si>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</si>
  <si>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</si>
  <si>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</si>
  <si>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</si>
  <si>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</si>
  <si>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</si>
  <si>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</si>
  <si>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</si>
  <si>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</si>
  <si>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</si>
  <si>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</si>
  <si>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</si>
  <si>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</si>
  <si>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</si>
  <si>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</si>
  <si>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</si>
  <si>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</si>
  <si>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</si>
  <si>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</si>
  <si>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</si>
  <si>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</si>
  <si>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</si>
  <si>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</si>
  <si>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</si>
  <si>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</si>
  <si>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</si>
  <si>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</si>
  <si>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</si>
  <si>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</si>
  <si>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</si>
  <si>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</si>
  <si>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</si>
  <si>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</si>
  <si>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</si>
  <si>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</si>
  <si>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</si>
  <si>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</si>
  <si>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</si>
  <si>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</si>
  <si>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</si>
  <si>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</si>
  <si>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</si>
  <si>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</si>
  <si>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</si>
  <si>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</si>
  <si>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</si>
  <si>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</si>
  <si>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</si>
  <si>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</si>
  <si>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</si>
  <si>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</si>
  <si>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</si>
  <si>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</si>
  <si>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</si>
  <si>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</si>
  <si>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</si>
  <si>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</si>
  <si>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</si>
  <si>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</si>
  <si>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</si>
  <si>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</si>
  <si>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</si>
  <si>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</si>
  <si>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</si>
  <si>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</si>
  <si>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</si>
  <si>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</si>
  <si>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</si>
  <si>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</si>
  <si>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</si>
  <si>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</si>
  <si>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</si>
  <si>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</si>
  <si>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</si>
  <si>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</si>
  <si>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</si>
  <si>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</si>
  <si>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</si>
  <si>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</si>
  <si>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</si>
  <si>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</si>
  <si>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</si>
  <si>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</si>
  <si>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</si>
  <si>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</si>
  <si>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</si>
  <si>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</si>
  <si>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</si>
  <si>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</si>
  <si>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</si>
  <si>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</si>
  <si>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</si>
  <si>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</si>
  <si>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</si>
  <si>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</si>
  <si>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</si>
  <si>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</si>
  <si>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</si>
  <si>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</si>
  <si>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</si>
  <si>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</si>
  <si>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</si>
  <si>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</si>
  <si>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</si>
  <si>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</si>
  <si>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</si>
  <si>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</si>
  <si>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</si>
  <si>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</si>
  <si>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</si>
  <si>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</si>
  <si>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</si>
  <si>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</si>
  <si>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</si>
  <si>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</si>
  <si>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</si>
  <si>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</si>
  <si>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</si>
  <si>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</si>
  <si>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</si>
  <si>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</si>
  <si>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</si>
  <si>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</si>
  <si>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</si>
  <si>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</si>
  <si>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</si>
  <si>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</si>
  <si>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</si>
  <si>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</si>
  <si>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</si>
  <si>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</si>
  <si>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</si>
  <si>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</si>
  <si>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</si>
  <si>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</si>
  <si>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</si>
  <si>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</si>
  <si>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</si>
  <si>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</si>
  <si>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</si>
  <si>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</si>
  <si>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</si>
  <si>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</si>
  <si>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</si>
  <si>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</si>
  <si>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</si>
  <si>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</si>
  <si>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</si>
  <si>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</si>
  <si>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</si>
  <si>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</si>
  <si>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</si>
  <si>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</si>
  <si>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</si>
  <si>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</si>
  <si>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</si>
  <si>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</si>
  <si>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</si>
  <si>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</si>
  <si>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</si>
  <si>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</si>
  <si>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</si>
  <si>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</si>
  <si>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</si>
  <si>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</si>
  <si>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</si>
  <si>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</si>
  <si>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</si>
  <si>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</si>
  <si>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</si>
  <si>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</si>
  <si>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</si>
  <si>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</si>
  <si>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</si>
  <si>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</si>
  <si>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</si>
  <si>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</si>
  <si>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</si>
  <si>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</si>
  <si>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</si>
  <si>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</si>
  <si>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</si>
  <si>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</si>
  <si>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</si>
  <si>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</si>
  <si>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</si>
  <si>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</si>
  <si>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</si>
  <si>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</si>
  <si>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</si>
  <si>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</si>
  <si>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</si>
  <si>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</si>
  <si>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</si>
  <si>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</si>
  <si>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</si>
  <si>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</si>
  <si>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</si>
  <si>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</si>
  <si>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</si>
  <si>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</si>
  <si>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</si>
  <si>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</si>
  <si>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</si>
  <si>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</si>
  <si>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</si>
  <si>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</si>
  <si>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</si>
  <si>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</si>
  <si>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</si>
  <si>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</si>
  <si>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</si>
  <si>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</si>
  <si>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</si>
  <si>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</si>
  <si>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</si>
  <si>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</si>
  <si>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</si>
  <si>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</si>
  <si>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</si>
  <si>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</si>
  <si>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</si>
  <si>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</si>
  <si>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</si>
  <si>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</si>
  <si>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</si>
  <si>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</si>
  <si>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</si>
  <si>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</si>
  <si>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</si>
  <si>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</si>
  <si>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</si>
  <si>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</si>
  <si>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</si>
  <si>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</si>
  <si>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</si>
  <si>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</si>
  <si>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</si>
  <si>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</si>
  <si>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</si>
  <si>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</si>
  <si>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</si>
  <si>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</si>
  <si>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</si>
  <si>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</si>
  <si>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</si>
  <si>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</si>
  <si>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</si>
  <si>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</si>
  <si>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</si>
  <si>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</si>
  <si>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</si>
  <si>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</si>
  <si>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</si>
  <si>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</si>
  <si>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</si>
  <si>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</si>
  <si>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</si>
  <si>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</si>
  <si>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</si>
  <si>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</si>
  <si>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</si>
  <si>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</si>
  <si>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</si>
  <si>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</si>
  <si>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</si>
  <si>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</si>
  <si>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</si>
  <si>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</si>
  <si>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</si>
  <si>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</si>
  <si>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</si>
  <si>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</si>
  <si>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</si>
  <si>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</si>
  <si>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</si>
  <si>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</si>
  <si>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</si>
  <si>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</si>
  <si>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</si>
  <si>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</si>
  <si>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</si>
  <si>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</si>
  <si>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</si>
  <si>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</si>
  <si>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</si>
  <si>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</si>
  <si>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</si>
  <si>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</si>
  <si>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</si>
  <si>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</si>
  <si>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</si>
  <si>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</si>
  <si>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</si>
  <si>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</si>
  <si>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</si>
  <si>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</si>
  <si>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</si>
  <si>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</si>
  <si>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</si>
  <si>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</si>
  <si>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</si>
  <si>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</si>
  <si>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</si>
  <si>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</si>
  <si>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</si>
  <si>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</si>
  <si>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</si>
  <si>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</si>
  <si>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</si>
  <si>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</si>
  <si>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</si>
  <si>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</si>
  <si>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</si>
  <si>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</si>
  <si>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</si>
  <si>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</si>
  <si>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</si>
  <si>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</si>
  <si>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</si>
  <si>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</si>
  <si>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</si>
  <si>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</si>
  <si>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</si>
  <si>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</si>
  <si>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</si>
  <si>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</si>
  <si>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</si>
  <si>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</si>
  <si>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</si>
  <si>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</si>
  <si>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</si>
  <si>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</si>
  <si>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</si>
  <si>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</si>
  <si>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</si>
  <si>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</si>
  <si>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</si>
  <si>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</si>
  <si>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</si>
  <si>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</si>
  <si>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</si>
  <si>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</si>
  <si>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</si>
  <si>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</si>
  <si>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</si>
  <si>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</si>
  <si>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</si>
  <si>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</si>
  <si>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</si>
  <si>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</si>
  <si>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</si>
  <si>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</si>
  <si>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</si>
  <si>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</si>
  <si>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</si>
  <si>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</si>
  <si>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</si>
  <si>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</si>
  <si>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</si>
  <si>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</si>
  <si>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</si>
  <si>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</si>
  <si>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</si>
  <si>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</si>
  <si>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</si>
  <si>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</si>
  <si>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</si>
  <si>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</si>
  <si>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</si>
  <si>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</si>
  <si>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</si>
  <si>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</si>
  <si>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</si>
  <si>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</si>
  <si>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</si>
  <si>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</si>
  <si>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</si>
  <si>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</si>
  <si>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</si>
  <si>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</si>
  <si>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</si>
  <si>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</si>
  <si>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</si>
  <si>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</si>
  <si>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</si>
  <si>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</si>
  <si>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</si>
  <si>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</si>
  <si>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</si>
  <si>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</si>
  <si>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</si>
  <si>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</si>
  <si>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</si>
  <si>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</si>
  <si>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</si>
  <si>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</si>
  <si>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</si>
  <si>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</si>
  <si>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</si>
  <si>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</si>
  <si>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</si>
  <si>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</si>
  <si>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</si>
  <si>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</si>
  <si>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</si>
  <si>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</si>
  <si>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</si>
  <si>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</si>
  <si>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</si>
  <si>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</si>
  <si>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</si>
  <si>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</si>
  <si>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</si>
  <si>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</si>
  <si>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</si>
  <si>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</si>
  <si>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</si>
  <si>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</si>
  <si>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</si>
  <si>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</si>
  <si>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</si>
  <si>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</si>
  <si>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</si>
  <si>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</si>
  <si>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</si>
  <si>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</si>
  <si>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</si>
  <si>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</si>
  <si>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</si>
  <si>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</si>
  <si>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</si>
  <si>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</si>
  <si>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</si>
  <si>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</si>
  <si>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</si>
  <si>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</si>
  <si>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</si>
  <si>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</si>
  <si>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</si>
  <si>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</si>
  <si>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</si>
  <si>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</si>
  <si>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</si>
  <si>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</si>
  <si>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</si>
  <si>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</si>
  <si>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</si>
  <si>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</si>
  <si>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</si>
  <si>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</si>
  <si>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</si>
  <si>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</si>
  <si>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</si>
  <si>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</si>
  <si>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</si>
  <si>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</si>
  <si>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</si>
  <si>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</si>
  <si>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</si>
  <si>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</si>
  <si>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</si>
  <si>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</si>
  <si>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</si>
  <si>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</si>
  <si>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</si>
  <si>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</si>
  <si>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</si>
  <si>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</si>
  <si>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</si>
  <si>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</si>
  <si>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</si>
  <si>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</si>
  <si>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</si>
  <si>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</si>
  <si>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</si>
  <si>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</si>
  <si>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</si>
  <si>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</si>
  <si>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</si>
  <si>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</si>
  <si>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</si>
  <si>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</si>
  <si>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</si>
  <si>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</si>
  <si>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</si>
  <si>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</si>
  <si>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</si>
  <si>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</si>
  <si>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</si>
  <si>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</si>
  <si>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</si>
  <si>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</si>
  <si>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</si>
  <si>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</si>
  <si>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</si>
  <si>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</si>
  <si>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</si>
  <si>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</si>
  <si>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</si>
  <si>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</si>
  <si>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</si>
  <si>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</si>
  <si>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</si>
  <si>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</si>
  <si>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</si>
  <si>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</si>
  <si>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</si>
  <si>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</si>
  <si>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</si>
  <si>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</si>
  <si>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</si>
  <si>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</si>
  <si>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</si>
  <si>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</si>
  <si>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</si>
  <si>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</si>
  <si>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</si>
  <si>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</si>
  <si>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</si>
  <si>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</si>
  <si>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</si>
  <si>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</si>
  <si>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</si>
  <si>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</si>
  <si>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</si>
  <si>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</si>
  <si>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</si>
  <si>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</si>
  <si>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</si>
  <si>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</si>
  <si>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</si>
  <si>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</si>
  <si>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</si>
  <si>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</si>
  <si>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</si>
  <si>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</si>
  <si>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</si>
  <si>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</si>
  <si>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</si>
  <si>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</si>
  <si>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</si>
  <si>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</si>
  <si>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</si>
  <si>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</si>
  <si>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</si>
  <si>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</si>
  <si>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</si>
  <si>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</si>
  <si>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</si>
  <si>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</si>
  <si>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</si>
  <si>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</si>
  <si>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</si>
  <si>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</si>
  <si>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</si>
  <si>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</si>
  <si>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</si>
  <si>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</si>
  <si>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</si>
  <si>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</si>
  <si>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</si>
  <si>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</si>
  <si>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</si>
  <si>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</si>
  <si>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</si>
  <si>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</si>
  <si>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</si>
  <si>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</si>
  <si>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</si>
  <si>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</si>
  <si>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</si>
  <si>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</si>
  <si>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</si>
  <si>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</si>
  <si>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</si>
  <si>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</si>
  <si>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</si>
  <si>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</si>
  <si>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</si>
  <si>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</si>
  <si>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</si>
  <si>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</si>
  <si>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</si>
  <si>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</si>
  <si>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</si>
  <si>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</si>
  <si>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</si>
  <si>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</si>
  <si>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</si>
  <si>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</si>
  <si>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</si>
  <si>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</si>
  <si>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</si>
  <si>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</si>
  <si>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</si>
  <si>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</si>
  <si>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</si>
  <si>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</si>
  <si>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</si>
  <si>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</si>
  <si>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</si>
  <si>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</si>
  <si>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</si>
  <si>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</si>
  <si>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</si>
  <si>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</si>
  <si>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</si>
  <si>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</si>
  <si>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</si>
  <si>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</si>
  <si>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</si>
  <si>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</si>
  <si>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</si>
  <si>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</si>
  <si>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</si>
  <si>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</si>
  <si>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</si>
  <si>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</si>
  <si>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</si>
  <si>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</si>
  <si>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</si>
  <si>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</si>
  <si>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</si>
  <si>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</si>
  <si>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</si>
  <si>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</si>
  <si>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</si>
  <si>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</si>
  <si>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</si>
  <si>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</si>
  <si>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</si>
  <si>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</si>
  <si>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</si>
  <si>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</si>
  <si>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</si>
  <si>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</si>
  <si>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</si>
  <si>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</si>
  <si>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</si>
  <si>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</si>
  <si>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</si>
  <si>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</si>
  <si>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</si>
  <si>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</si>
  <si>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</si>
  <si>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</si>
  <si>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</si>
  <si>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</si>
  <si>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</si>
  <si>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</si>
  <si>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</si>
  <si>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</si>
  <si>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</si>
  <si>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</si>
  <si>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</si>
  <si>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</si>
  <si>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</si>
  <si>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</si>
  <si>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</si>
  <si>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</si>
  <si>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</si>
  <si>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</si>
  <si>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</si>
  <si>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</si>
  <si>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</si>
  <si>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</si>
  <si>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</si>
  <si>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</si>
  <si>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</si>
  <si>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</si>
  <si>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</si>
  <si>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</si>
  <si>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</si>
  <si>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</si>
  <si>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</si>
  <si>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</si>
  <si>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</si>
  <si>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</si>
  <si>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</si>
  <si>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</si>
  <si>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</si>
  <si>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</si>
  <si>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</si>
  <si>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</si>
  <si>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</si>
  <si>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</si>
  <si>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</si>
  <si>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</si>
  <si>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</si>
  <si>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</si>
  <si>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</si>
  <si>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</si>
  <si>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</si>
  <si>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</si>
  <si>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</si>
  <si>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</si>
  <si>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</si>
  <si>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</si>
  <si>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</si>
  <si>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</si>
  <si>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</si>
  <si>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</si>
  <si>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</si>
  <si>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</si>
  <si>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</si>
  <si>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</si>
  <si>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</si>
  <si>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</si>
  <si>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</si>
  <si>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</si>
  <si>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</si>
  <si>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</si>
  <si>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</si>
  <si>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</si>
  <si>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</si>
  <si>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</si>
  <si>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</si>
  <si>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</si>
  <si>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</si>
  <si>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</si>
  <si>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</si>
  <si>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</si>
  <si>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</si>
  <si>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</si>
  <si>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</si>
  <si>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</si>
  <si>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</si>
  <si>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</si>
  <si>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</si>
  <si>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</si>
  <si>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</si>
  <si>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</si>
  <si>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</si>
  <si>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</si>
  <si>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</si>
  <si>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</si>
  <si>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</si>
  <si>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</si>
  <si>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</si>
  <si>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</si>
  <si>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</si>
  <si>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</si>
  <si>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</si>
  <si>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</si>
  <si>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</si>
  <si>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</si>
  <si>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</si>
  <si>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</si>
  <si>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</si>
  <si>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</si>
  <si>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</si>
  <si>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</si>
  <si>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</si>
  <si>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</si>
  <si>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</si>
  <si>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</si>
  <si>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</si>
  <si>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</si>
  <si>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</si>
  <si>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</si>
  <si>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</si>
  <si>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</si>
  <si>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</si>
  <si>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</si>
  <si>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</si>
  <si>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</si>
  <si>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</si>
  <si>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</si>
  <si>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</si>
  <si>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</si>
  <si>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</si>
  <si>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</si>
  <si>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</si>
  <si>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</si>
  <si>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</si>
  <si>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</si>
  <si>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</si>
  <si>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</si>
  <si>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</si>
  <si>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</si>
  <si>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</si>
  <si>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</si>
  <si>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</si>
  <si>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</si>
  <si>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</si>
  <si>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</si>
  <si>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</si>
  <si>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</si>
  <si>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</si>
  <si>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</si>
  <si>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</si>
  <si>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</si>
  <si>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</si>
  <si>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</si>
  <si>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</si>
  <si>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</si>
  <si>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</si>
  <si>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</si>
  <si>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</si>
  <si>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</si>
  <si>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</si>
  <si>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</si>
  <si>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</si>
  <si>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</si>
  <si>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</si>
  <si>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</si>
  <si>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</si>
  <si>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</si>
  <si>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</si>
  <si>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</si>
  <si>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</si>
  <si>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</si>
  <si>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</si>
  <si>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</si>
  <si>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</si>
  <si>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</si>
  <si>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</si>
  <si>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</si>
  <si>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</si>
  <si>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</si>
  <si>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</si>
  <si>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</si>
  <si>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</si>
  <si>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</si>
  <si>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</si>
  <si>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</si>
  <si>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</si>
  <si>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</si>
  <si>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</si>
  <si>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</si>
  <si>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</si>
  <si>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</si>
  <si>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</si>
  <si>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</si>
  <si>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</si>
  <si>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</si>
  <si>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</si>
  <si>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</si>
  <si>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</si>
  <si>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</si>
  <si>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</si>
  <si>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</si>
  <si>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</si>
  <si>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</si>
  <si>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</si>
  <si>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</si>
  <si>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</si>
  <si>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</si>
  <si>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</si>
  <si>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</si>
  <si>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</si>
  <si>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</si>
  <si>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</si>
  <si>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</si>
  <si>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</si>
  <si>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</si>
  <si>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</si>
  <si>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</si>
  <si>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</si>
  <si>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</si>
  <si>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</si>
  <si>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</si>
  <si>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</si>
  <si>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</si>
  <si>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</si>
  <si>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</si>
  <si>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</si>
  <si>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</si>
  <si>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</si>
  <si>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</si>
  <si>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</si>
  <si>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</si>
  <si>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</si>
  <si>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</si>
  <si>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</si>
  <si>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</si>
  <si>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</si>
  <si>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</si>
  <si>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</si>
  <si>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</si>
  <si>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</si>
  <si>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</si>
  <si>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</si>
  <si>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</si>
  <si>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</si>
  <si>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</si>
  <si>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</si>
  <si>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</si>
  <si>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</si>
  <si>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</si>
  <si>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</si>
  <si>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</si>
  <si>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</si>
  <si>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</si>
  <si>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</si>
  <si>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</si>
  <si>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</si>
  <si>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</si>
  <si>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</si>
  <si>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</si>
  <si>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</si>
  <si>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</si>
  <si>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</si>
  <si>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</si>
  <si>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</si>
  <si>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</si>
  <si>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</si>
  <si>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</si>
  <si>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</si>
  <si>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</si>
  <si>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</si>
  <si>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</si>
  <si>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</si>
  <si>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</si>
  <si>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</si>
  <si>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</si>
  <si>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</si>
  <si>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</si>
  <si>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</si>
  <si>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</si>
  <si>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</si>
  <si>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</si>
  <si>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</si>
  <si>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</si>
  <si>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</si>
  <si>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</si>
  <si>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</si>
  <si>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</si>
  <si>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</si>
  <si>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</si>
  <si>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</si>
  <si>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</si>
  <si>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</si>
  <si>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</si>
  <si>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</si>
  <si>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</si>
  <si>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</si>
  <si>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</si>
  <si>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</si>
  <si>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</si>
  <si>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</si>
  <si>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</si>
  <si>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</si>
  <si>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</si>
  <si>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</si>
  <si>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</si>
  <si>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</si>
  <si>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</si>
  <si>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</si>
  <si>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</si>
  <si>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</si>
  <si>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</si>
  <si>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</si>
  <si>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</si>
  <si>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</si>
  <si>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</si>
  <si>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</si>
  <si>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</si>
  <si>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</si>
  <si>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</si>
  <si>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</si>
  <si>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</si>
  <si>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</si>
  <si>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</si>
  <si>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</si>
  <si>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</si>
  <si>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</si>
  <si>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</si>
  <si>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</si>
  <si>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</si>
  <si>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</si>
  <si>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</si>
  <si>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</si>
  <si>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</si>
  <si>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</si>
  <si>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</si>
  <si>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</si>
  <si>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</si>
  <si>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</si>
  <si>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</si>
  <si>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</si>
  <si>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</si>
  <si>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</si>
  <si>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</si>
  <si>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</si>
  <si>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</si>
  <si>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</si>
  <si>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</si>
  <si>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</si>
  <si>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</si>
  <si>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</si>
  <si>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</si>
  <si>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</si>
  <si>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</si>
  <si>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</si>
  <si>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</si>
  <si>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</si>
  <si>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</si>
  <si>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</si>
  <si>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</si>
  <si>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</si>
  <si>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</si>
  <si>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</si>
  <si>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</si>
  <si>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</si>
  <si>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</si>
  <si>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</si>
  <si>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</si>
  <si>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</si>
  <si>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</si>
  <si>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</si>
  <si>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</si>
  <si>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</si>
  <si>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</si>
  <si>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</si>
  <si>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</si>
  <si>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</si>
  <si>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</si>
  <si>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</si>
  <si>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</si>
  <si>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</si>
  <si>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</si>
  <si>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</si>
  <si>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</si>
  <si>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</si>
  <si>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</si>
  <si>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</si>
  <si>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</si>
  <si>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</si>
  <si>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</si>
  <si>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</si>
  <si>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</si>
  <si>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</si>
  <si>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</si>
  <si>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</si>
  <si>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</si>
  <si>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</si>
  <si>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</si>
  <si>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</si>
  <si>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</si>
  <si>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</si>
  <si>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</si>
  <si>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</si>
  <si>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</si>
  <si>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</si>
  <si>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</si>
  <si>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</si>
  <si>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</si>
  <si>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</si>
  <si>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</si>
  <si>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</si>
  <si>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</si>
  <si>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</si>
  <si>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</si>
  <si>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</si>
  <si>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</si>
  <si>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</si>
  <si>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</si>
  <si>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</si>
  <si>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</si>
  <si>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</si>
  <si>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</si>
  <si>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</si>
  <si>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</si>
  <si>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</si>
  <si>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</si>
  <si>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</si>
  <si>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</si>
  <si>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</si>
  <si>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</si>
  <si>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</si>
  <si>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</si>
  <si>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</si>
  <si>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</si>
  <si>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</si>
  <si>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</si>
  <si>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</si>
  <si>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</si>
  <si>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</si>
  <si>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</si>
  <si>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</si>
  <si>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</si>
  <si>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</si>
  <si>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</si>
  <si>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</si>
  <si>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</si>
  <si>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</si>
  <si>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</si>
  <si>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</si>
  <si>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</si>
  <si>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</si>
  <si>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</si>
  <si>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</si>
  <si>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</si>
  <si>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</si>
  <si>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</si>
  <si>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</si>
  <si>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</si>
  <si>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</si>
  <si>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</si>
  <si>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</si>
  <si>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</si>
  <si>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</si>
  <si>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</si>
  <si>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</si>
  <si>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</si>
  <si>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</si>
  <si>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</si>
  <si>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</si>
  <si>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</si>
  <si>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</si>
  <si>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</si>
  <si>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</si>
  <si>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</si>
  <si>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</si>
  <si>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</si>
  <si>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</si>
  <si>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</si>
  <si>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</si>
  <si>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</si>
  <si>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</si>
  <si>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</si>
  <si>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</si>
  <si>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</si>
  <si>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</si>
  <si>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</si>
  <si>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</si>
  <si>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</si>
  <si>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</si>
  <si>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</si>
  <si>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</si>
  <si>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</si>
  <si>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</si>
  <si>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</si>
  <si>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</si>
  <si>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</si>
  <si>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</si>
  <si>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</si>
  <si>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</si>
  <si>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</si>
  <si>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</si>
  <si>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</si>
  <si>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</si>
  <si>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</si>
  <si>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</si>
  <si>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</si>
  <si>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</si>
  <si>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</si>
  <si>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</si>
  <si>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</si>
  <si>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</si>
  <si>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</si>
  <si>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</si>
  <si>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</si>
  <si>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</si>
  <si>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</si>
  <si>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</si>
  <si>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</si>
  <si>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</si>
  <si>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</si>
  <si>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</si>
  <si>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</si>
  <si>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</si>
  <si>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</si>
  <si>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</si>
  <si>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</si>
  <si>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</si>
  <si>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</si>
  <si>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</si>
  <si>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</si>
  <si>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</si>
  <si>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</si>
  <si>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</si>
  <si>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</si>
  <si>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</si>
  <si>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</si>
  <si>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</si>
  <si>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</si>
  <si>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</si>
  <si>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</si>
  <si>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</si>
  <si>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</si>
  <si>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</si>
  <si>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</si>
  <si>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</si>
  <si>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</si>
  <si>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</si>
  <si>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</si>
  <si>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</si>
  <si>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</si>
  <si>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</si>
  <si>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</si>
  <si>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</si>
  <si>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</si>
  <si>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</si>
  <si>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</si>
  <si>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</si>
  <si>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</si>
  <si>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</si>
  <si>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</si>
  <si>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</si>
  <si>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</si>
  <si>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</si>
  <si>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</si>
  <si>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</si>
  <si>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</si>
  <si>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</si>
  <si>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</si>
  <si>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</si>
  <si>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</si>
  <si>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</si>
  <si>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</si>
  <si>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</si>
  <si>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</si>
  <si>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</si>
  <si>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</si>
  <si>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</si>
  <si>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</si>
  <si>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</si>
  <si>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</si>
  <si>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</si>
  <si>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</si>
  <si>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</si>
  <si>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</si>
  <si>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</si>
  <si>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</si>
  <si>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</si>
  <si>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</si>
  <si>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</si>
  <si>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</si>
  <si>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</si>
  <si>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</si>
  <si>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</si>
  <si>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</si>
  <si>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</si>
  <si>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</si>
  <si>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</si>
  <si>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</si>
  <si>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</si>
  <si>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</si>
  <si>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</si>
  <si>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</si>
  <si>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</si>
  <si>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</si>
  <si>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</si>
  <si>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</si>
  <si>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</si>
  <si>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</si>
  <si>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</si>
  <si>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</si>
  <si>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</si>
  <si>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</si>
  <si>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</si>
  <si>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</si>
  <si>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</si>
  <si>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</si>
  <si>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</si>
  <si>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</si>
  <si>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</si>
  <si>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</si>
  <si>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</si>
  <si>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</si>
  <si>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</si>
  <si>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</si>
  <si>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</si>
  <si>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</si>
  <si>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</si>
  <si>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</si>
  <si>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</si>
  <si>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</si>
  <si>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</si>
  <si>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</si>
  <si>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</si>
  <si>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</si>
  <si>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</si>
  <si>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</si>
  <si>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</si>
  <si>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</si>
  <si>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</si>
  <si>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</si>
  <si>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</si>
  <si>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</si>
  <si>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</si>
  <si>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</si>
  <si>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</si>
  <si>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</si>
  <si>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</si>
  <si>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</si>
  <si>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</si>
  <si>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</si>
  <si>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</si>
  <si>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</si>
  <si>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</si>
  <si>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</si>
  <si>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</si>
  <si>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</si>
  <si>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</si>
  <si>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</si>
  <si>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</si>
  <si>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</si>
  <si>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</si>
  <si>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</si>
  <si>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</si>
  <si>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</si>
  <si>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</si>
  <si>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</si>
  <si>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</si>
  <si>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</si>
  <si>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</si>
  <si>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</si>
  <si>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</si>
  <si>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</si>
  <si>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</si>
  <si>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</si>
  <si>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</si>
  <si>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</si>
  <si>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</si>
  <si>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</si>
  <si>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</si>
  <si>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</si>
  <si>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</si>
  <si>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</si>
  <si>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</si>
  <si>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</si>
  <si>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</si>
  <si>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</si>
  <si>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</si>
  <si>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</si>
  <si>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</si>
  <si>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</si>
  <si>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</si>
  <si>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</si>
  <si>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</si>
  <si>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</si>
  <si>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</si>
  <si>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</si>
  <si>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</si>
  <si>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</si>
  <si>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</si>
  <si>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</si>
  <si>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</si>
  <si>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</si>
  <si>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</si>
  <si>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</si>
  <si>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</si>
  <si>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</si>
  <si>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</si>
  <si>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</si>
  <si>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</si>
  <si>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</si>
  <si>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</si>
  <si>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</si>
  <si>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</si>
  <si>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</si>
  <si>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</si>
  <si>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</si>
  <si>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</si>
  <si>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</si>
  <si>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</si>
  <si>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</si>
  <si>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</si>
  <si>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</si>
  <si>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</si>
  <si>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</si>
  <si>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</si>
  <si>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</si>
  <si>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</si>
  <si>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</si>
  <si>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</si>
  <si>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</si>
  <si>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</si>
  <si>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</si>
  <si>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</si>
  <si>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</si>
  <si>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</si>
  <si>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</si>
  <si>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</si>
  <si>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</si>
  <si>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</si>
  <si>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</si>
  <si>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</si>
  <si>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</si>
  <si>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</si>
  <si>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</si>
  <si>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</si>
  <si>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</si>
  <si>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</si>
  <si>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</si>
  <si>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</si>
  <si>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</si>
  <si>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</si>
  <si>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</si>
  <si>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</si>
  <si>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</si>
  <si>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</si>
  <si>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</si>
  <si>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</si>
  <si>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</si>
  <si>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</si>
  <si>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</si>
  <si>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</si>
  <si>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</si>
  <si>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</si>
  <si>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</si>
  <si>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</si>
  <si>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</si>
  <si>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</si>
  <si>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</si>
  <si>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</si>
  <si>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</si>
  <si>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</si>
  <si>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</si>
  <si>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</si>
  <si>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</si>
  <si>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</si>
  <si>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</si>
  <si>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</si>
  <si>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</si>
  <si>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</si>
  <si>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</si>
  <si>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</si>
  <si>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</si>
  <si>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</si>
  <si>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</si>
  <si>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</si>
  <si>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</si>
  <si>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</si>
  <si>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</si>
  <si>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</si>
  <si>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</si>
  <si>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</si>
  <si>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</si>
  <si>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</si>
  <si>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</si>
  <si>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</si>
  <si>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</si>
  <si>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</si>
  <si>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</si>
  <si>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</si>
  <si>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</si>
  <si>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</si>
  <si>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</si>
  <si>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</si>
  <si>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</si>
  <si>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</si>
  <si>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</si>
  <si>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</si>
  <si>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</si>
  <si>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</si>
  <si>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</si>
  <si>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</si>
  <si>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</si>
  <si>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</si>
  <si>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</si>
  <si>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</si>
  <si>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</si>
  <si>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</si>
  <si>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</si>
  <si>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</si>
  <si>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</si>
  <si>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</si>
  <si>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</si>
  <si>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</si>
  <si>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</si>
  <si>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</si>
  <si>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</si>
  <si>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</si>
  <si>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</si>
  <si>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</si>
  <si>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</si>
  <si>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</si>
  <si>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</si>
  <si>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</si>
  <si>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</si>
  <si>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</si>
  <si>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</si>
  <si>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</si>
  <si>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</si>
  <si>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</si>
  <si>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</si>
  <si>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</si>
  <si>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</si>
  <si>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</si>
  <si>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</si>
  <si>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</si>
  <si>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</si>
  <si>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</si>
  <si>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</si>
  <si>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</si>
  <si>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</si>
  <si>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</si>
  <si>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</si>
  <si>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</si>
  <si>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</si>
  <si>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</si>
  <si>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</si>
  <si>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</si>
  <si>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</si>
  <si>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</si>
  <si>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</si>
  <si>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</si>
  <si>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</si>
  <si>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</si>
  <si>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</si>
  <si>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</si>
  <si>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</si>
  <si>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</si>
  <si>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</si>
  <si>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</si>
  <si>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</si>
  <si>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</si>
  <si>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</si>
  <si>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</si>
  <si>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</si>
  <si>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</si>
  <si>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</si>
  <si>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</si>
  <si>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</si>
  <si>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</si>
  <si>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</si>
  <si>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</si>
  <si>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</si>
  <si>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</si>
  <si>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</si>
  <si>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</si>
  <si>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</si>
  <si>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</si>
  <si>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</si>
  <si>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</si>
  <si>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</si>
  <si>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</si>
  <si>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</si>
  <si>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</si>
  <si>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</si>
  <si>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</si>
  <si>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</si>
  <si>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</si>
  <si>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</si>
  <si>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</si>
  <si>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</si>
  <si>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</si>
  <si>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</si>
  <si>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</si>
  <si>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</si>
  <si>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</si>
  <si>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</si>
  <si>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</si>
  <si>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</si>
  <si>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</si>
  <si>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</si>
  <si>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</si>
  <si>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</si>
  <si>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</si>
  <si>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</si>
  <si>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</si>
  <si>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</si>
  <si>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</si>
  <si>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</si>
  <si>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</si>
  <si>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</si>
  <si>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</si>
  <si>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</si>
  <si>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</si>
  <si>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</si>
  <si>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</si>
  <si>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</si>
  <si>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</si>
  <si>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</si>
  <si>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</si>
  <si>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</si>
  <si>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</si>
  <si>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</si>
  <si>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</si>
  <si>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</si>
  <si>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</si>
  <si>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</si>
  <si>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</si>
  <si>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</si>
  <si>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</si>
  <si>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</si>
  <si>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</si>
  <si>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</si>
  <si>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</si>
  <si>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</si>
  <si>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</si>
  <si>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</si>
  <si>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</si>
  <si>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</si>
  <si>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</si>
  <si>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</si>
  <si>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</si>
  <si>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</si>
  <si>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</si>
  <si>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</si>
  <si>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</si>
  <si>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</si>
  <si>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</si>
  <si>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</si>
  <si>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</si>
  <si>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</si>
  <si>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</si>
  <si>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</si>
  <si>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</si>
  <si>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</si>
  <si>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</si>
  <si>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</si>
  <si>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</si>
  <si>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</si>
  <si>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</si>
  <si>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</si>
  <si>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</si>
  <si>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</si>
  <si>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</si>
  <si>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</si>
  <si>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</si>
  <si>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</si>
  <si>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</si>
  <si>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</si>
  <si>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</si>
  <si>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</si>
  <si>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</si>
  <si>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</si>
  <si>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</si>
  <si>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</si>
  <si>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</si>
  <si>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</si>
  <si>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</si>
  <si>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</si>
  <si>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</si>
  <si>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</si>
  <si>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</si>
  <si>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</si>
  <si>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</si>
  <si>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</si>
  <si>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</si>
  <si>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</si>
  <si>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</si>
  <si>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</si>
  <si>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</si>
  <si>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</si>
  <si>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</si>
  <si>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</si>
  <si>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</si>
  <si>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</si>
  <si>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</si>
  <si>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</si>
  <si>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</si>
  <si>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</si>
  <si>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</si>
  <si>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</si>
  <si>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</si>
  <si>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</si>
  <si>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</si>
  <si>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</si>
  <si>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</si>
  <si>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</si>
  <si>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</si>
  <si>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</si>
  <si>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</si>
  <si>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</si>
  <si>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</si>
  <si>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</si>
  <si>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</si>
  <si>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</si>
  <si>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</si>
  <si>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</si>
  <si>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</si>
  <si>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</si>
  <si>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</si>
  <si>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</si>
  <si>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</si>
  <si>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</si>
  <si>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</si>
  <si>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</si>
  <si>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</si>
  <si>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</si>
  <si>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</si>
  <si>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</si>
  <si>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</si>
  <si>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</si>
  <si>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</si>
  <si>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</si>
  <si>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</si>
  <si>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</si>
  <si>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</si>
  <si>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</si>
  <si>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</si>
  <si>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</si>
  <si>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</si>
  <si>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</si>
  <si>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</si>
  <si>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</si>
  <si>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</si>
  <si>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</si>
  <si>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</si>
  <si>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</si>
  <si>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</si>
  <si>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</si>
  <si>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</si>
  <si>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</si>
  <si>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</si>
  <si>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</si>
  <si>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</si>
  <si>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</si>
  <si>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</si>
  <si>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</si>
  <si>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</si>
  <si>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</si>
  <si>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</si>
  <si>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</si>
  <si>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</si>
  <si>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</si>
  <si>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</si>
  <si>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</si>
  <si>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</si>
  <si>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</si>
  <si>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</si>
  <si>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</si>
  <si>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</si>
  <si>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</si>
  <si>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</si>
  <si>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</si>
  <si>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</si>
  <si>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</si>
  <si>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</si>
  <si>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</si>
  <si>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</si>
  <si>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</si>
  <si>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</si>
  <si>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</si>
  <si>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</si>
  <si>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</si>
  <si>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</si>
  <si>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</si>
  <si>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</si>
  <si>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</si>
  <si>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</si>
  <si>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</si>
  <si>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</si>
  <si>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</si>
  <si>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</si>
  <si>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</si>
  <si>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</si>
  <si>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</si>
  <si>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</si>
  <si>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</si>
  <si>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</si>
  <si>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</si>
  <si>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</si>
  <si>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</si>
  <si>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</si>
  <si>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</si>
  <si>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</si>
  <si>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</si>
  <si>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</si>
  <si>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</si>
  <si>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</si>
  <si>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</si>
  <si>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</si>
  <si>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</si>
  <si>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</si>
  <si>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</si>
  <si>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</si>
  <si>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</si>
  <si>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</si>
  <si>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</si>
  <si>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</si>
  <si>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</si>
  <si>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</si>
  <si>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</si>
  <si>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</si>
  <si>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</si>
  <si>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</si>
  <si>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</si>
  <si>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</si>
  <si>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</si>
  <si>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</si>
  <si>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</si>
  <si>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</si>
  <si>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</si>
  <si>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</si>
  <si>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</si>
  <si>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</si>
  <si>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</si>
  <si>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</si>
  <si>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</si>
  <si>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</si>
  <si>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</si>
  <si>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</si>
  <si>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</si>
  <si>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</si>
  <si>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</si>
  <si>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</si>
  <si>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</si>
  <si>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</si>
  <si>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</si>
  <si>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</si>
  <si>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</si>
  <si>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</si>
  <si>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</si>
  <si>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</si>
  <si>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</si>
  <si>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</si>
  <si>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</si>
  <si>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</si>
  <si>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</si>
  <si>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</si>
  <si>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</si>
  <si>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</si>
  <si>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</si>
  <si>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</si>
  <si>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</si>
  <si>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</si>
  <si>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</si>
  <si>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</si>
  <si>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</si>
  <si>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</si>
  <si>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</si>
  <si>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</si>
  <si>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</si>
  <si>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</si>
  <si>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</si>
  <si>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</si>
  <si>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</si>
  <si>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</si>
  <si>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</si>
  <si>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</si>
  <si>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</si>
  <si>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</si>
  <si>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</si>
  <si>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</si>
  <si>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</si>
  <si>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</si>
  <si>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</si>
  <si>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</si>
  <si>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</si>
  <si>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</si>
  <si>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</si>
  <si>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</si>
  <si>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</si>
  <si>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</si>
  <si>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</si>
  <si>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</si>
  <si>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</si>
  <si>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</si>
  <si>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</si>
  <si>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</si>
  <si>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</si>
  <si>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</si>
  <si>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</si>
  <si>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</si>
  <si>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</si>
  <si>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</si>
  <si>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</si>
  <si>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</si>
  <si>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</si>
  <si>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</si>
  <si>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</si>
  <si>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</si>
  <si>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</si>
  <si>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</si>
  <si>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</si>
  <si>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</si>
  <si>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</si>
  <si>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</si>
  <si>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</si>
  <si>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</si>
  <si>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</si>
  <si>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</si>
  <si>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</si>
  <si>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</si>
  <si>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</si>
  <si>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</si>
  <si>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</si>
  <si>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</si>
  <si>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</si>
  <si>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</si>
  <si>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</si>
  <si>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</si>
  <si>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</si>
  <si>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</si>
  <si>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</si>
  <si>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</si>
  <si>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</si>
  <si>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</si>
  <si>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</si>
  <si>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</si>
  <si>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</si>
  <si>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</si>
  <si>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</si>
  <si>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</si>
  <si>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</si>
  <si>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</si>
  <si>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</si>
  <si>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</si>
  <si>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</si>
  <si>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</si>
  <si>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</si>
  <si>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</si>
  <si>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</si>
  <si>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</si>
  <si>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</si>
  <si>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</si>
  <si>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</si>
  <si>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</si>
  <si>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</si>
  <si>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</si>
  <si>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</si>
  <si>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</si>
  <si>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</si>
  <si>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</si>
  <si>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</si>
  <si>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</si>
  <si>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</si>
  <si>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</si>
  <si>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</si>
  <si>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</si>
  <si>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</si>
  <si>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</si>
  <si>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</si>
  <si>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</si>
  <si>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</si>
  <si>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</si>
  <si>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</si>
  <si>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</si>
  <si>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</si>
  <si>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</si>
  <si>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</si>
  <si>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</si>
  <si>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</si>
  <si>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</si>
  <si>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</si>
  <si>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</si>
  <si>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</si>
  <si>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</si>
  <si>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</si>
  <si>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</si>
  <si>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</si>
  <si>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</si>
  <si>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</si>
  <si>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</si>
  <si>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</si>
  <si>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</si>
  <si>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</si>
  <si>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</si>
  <si>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</si>
  <si>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</si>
  <si>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</si>
  <si>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</si>
  <si>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</si>
  <si>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</si>
  <si>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</si>
  <si>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</si>
  <si>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</si>
  <si>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</si>
  <si>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</si>
  <si>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</si>
  <si>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</si>
  <si>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</si>
  <si>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</si>
  <si>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</si>
  <si>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</si>
  <si>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</si>
  <si>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</si>
  <si>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</si>
  <si>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</si>
  <si>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</si>
  <si>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</si>
  <si>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</si>
  <si>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</si>
  <si>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</si>
  <si>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</si>
  <si>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</si>
  <si>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</si>
  <si>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</si>
  <si>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</si>
  <si>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</si>
  <si>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</si>
  <si>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</si>
  <si>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</si>
  <si>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</si>
  <si>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</si>
  <si>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</si>
  <si>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</si>
  <si>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</si>
  <si>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</si>
  <si>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</si>
  <si>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</si>
  <si>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</si>
  <si>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</si>
  <si>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</si>
  <si>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</si>
  <si>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</si>
  <si>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</si>
  <si>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</si>
  <si>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</si>
  <si>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</si>
  <si>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</si>
  <si>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</si>
  <si>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</si>
  <si>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</si>
  <si>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</si>
  <si>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</si>
  <si>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</si>
  <si>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</si>
  <si>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</si>
  <si>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</si>
  <si>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</si>
  <si>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</si>
  <si>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</si>
  <si>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</si>
  <si>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</si>
  <si>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</si>
  <si>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</si>
  <si>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</si>
  <si>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</si>
  <si>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</si>
  <si>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</si>
  <si>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</si>
  <si>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</si>
  <si>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</si>
  <si>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</si>
  <si>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</si>
  <si>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</si>
  <si>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</si>
  <si>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</si>
  <si>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</si>
  <si>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</si>
  <si>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</si>
  <si>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</si>
  <si>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</si>
  <si>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</si>
  <si>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</si>
  <si>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</si>
  <si>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</si>
  <si>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</si>
  <si>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</si>
  <si>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</si>
  <si>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</si>
  <si>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</si>
  <si>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</si>
  <si>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</si>
  <si>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</si>
  <si>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</si>
  <si>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</si>
  <si>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</si>
  <si>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</si>
  <si>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</si>
  <si>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</si>
  <si>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</si>
  <si>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</si>
  <si>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</si>
  <si>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</si>
  <si>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</si>
  <si>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</si>
  <si>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</si>
  <si>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</si>
  <si>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</si>
  <si>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</si>
  <si>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</si>
  <si>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</si>
  <si>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</si>
  <si>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</si>
  <si>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</si>
  <si>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</si>
  <si>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</si>
  <si>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</si>
  <si>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</si>
  <si>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</si>
  <si>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</si>
  <si>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</si>
  <si>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</si>
  <si>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</si>
  <si>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</si>
  <si>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</si>
  <si>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</si>
  <si>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</si>
  <si>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</si>
  <si>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</si>
  <si>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</si>
  <si>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</si>
  <si>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</si>
  <si>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</si>
  <si>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</si>
  <si>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</si>
  <si>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</si>
  <si>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</si>
  <si>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</si>
  <si>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</si>
  <si>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</si>
  <si>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</si>
  <si>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</si>
  <si>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</si>
  <si>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</si>
  <si>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</si>
  <si>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</si>
  <si>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</si>
  <si>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</si>
  <si>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</si>
  <si>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</si>
  <si>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</si>
  <si>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</si>
  <si>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</si>
  <si>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</si>
  <si>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</si>
  <si>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</si>
  <si>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</si>
  <si>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</si>
  <si>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</si>
  <si>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</si>
  <si>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</si>
  <si>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</si>
  <si>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</si>
  <si>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</si>
  <si>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</si>
  <si>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</si>
  <si>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</si>
  <si>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</si>
  <si>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</si>
  <si>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</si>
  <si>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</si>
  <si>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</si>
  <si>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</si>
  <si>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</si>
  <si>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</si>
  <si>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</si>
  <si>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</si>
  <si>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</si>
  <si>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</si>
  <si>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</si>
  <si>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</si>
  <si>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</si>
  <si>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</si>
  <si>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</si>
  <si>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</si>
  <si>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</si>
  <si>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</si>
  <si>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</si>
  <si>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</si>
  <si>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</si>
  <si>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</si>
  <si>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</si>
  <si>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</si>
  <si>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</si>
  <si>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</si>
  <si>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</si>
  <si>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</si>
  <si>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</si>
  <si>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</si>
  <si>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</si>
  <si>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</si>
  <si>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</si>
  <si>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</si>
  <si>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</si>
  <si>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</si>
  <si>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</si>
  <si>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</si>
  <si>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</si>
  <si>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</si>
  <si>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</si>
  <si>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</si>
  <si>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</si>
  <si>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</si>
  <si>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</si>
  <si>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</si>
  <si>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</si>
  <si>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</si>
  <si>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</si>
  <si>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</si>
  <si>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</si>
  <si>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</si>
  <si>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</si>
  <si>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</si>
  <si>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</si>
  <si>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</si>
  <si>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</si>
  <si>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</si>
  <si>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</si>
  <si>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</si>
  <si>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</si>
  <si>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</si>
  <si>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</si>
  <si>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</si>
  <si>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</si>
  <si>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</si>
  <si>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</si>
  <si>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</si>
  <si>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</si>
  <si>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</si>
  <si>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</si>
  <si>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</si>
  <si>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</si>
  <si>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</si>
  <si>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</si>
  <si>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</si>
  <si>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</si>
  <si>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</si>
  <si>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</si>
  <si>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</si>
  <si>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</si>
  <si>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</si>
  <si>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</si>
  <si>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</si>
  <si>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</si>
  <si>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</si>
  <si>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</si>
  <si>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</si>
  <si>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</si>
  <si>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</si>
  <si>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</si>
  <si>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</si>
  <si>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</si>
  <si>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</si>
  <si>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</si>
  <si>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</si>
  <si>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</si>
  <si>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</si>
  <si>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</si>
  <si>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</si>
  <si>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</si>
  <si>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</si>
  <si>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</si>
  <si>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</si>
  <si>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</si>
  <si>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</si>
  <si>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</si>
  <si>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</si>
  <si>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</si>
  <si>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</si>
  <si>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</si>
  <si>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</si>
  <si>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</si>
  <si>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</si>
  <si>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</si>
  <si>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</si>
  <si>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</si>
  <si>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</si>
  <si>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</si>
  <si>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</si>
  <si>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</si>
  <si>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</si>
  <si>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</si>
  <si>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</si>
  <si>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</si>
  <si>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</si>
  <si>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</si>
  <si>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</si>
  <si>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</si>
  <si>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</si>
  <si>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</si>
  <si>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</si>
  <si>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</si>
  <si>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</si>
  <si>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</si>
  <si>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</si>
  <si>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</si>
  <si>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</si>
  <si>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</si>
  <si>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</si>
  <si>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</si>
  <si>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</si>
  <si>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</si>
  <si>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</si>
  <si>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</si>
  <si>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</si>
  <si>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</si>
  <si>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</si>
  <si>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</si>
  <si>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</si>
  <si>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</si>
  <si>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</si>
  <si>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</si>
  <si>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</si>
  <si>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</si>
  <si>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</si>
  <si>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</si>
  <si>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</si>
  <si>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</si>
  <si>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</si>
  <si>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</si>
  <si>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</si>
  <si>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</si>
  <si>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</si>
  <si>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</si>
  <si>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</si>
  <si>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</si>
  <si>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</si>
  <si>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</si>
  <si>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</si>
  <si>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</si>
  <si>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</si>
  <si>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</si>
  <si>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</si>
  <si>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</si>
  <si>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</si>
  <si>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</si>
  <si>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</si>
  <si>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</si>
  <si>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</si>
  <si>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</si>
  <si>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</si>
  <si>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</si>
  <si>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</si>
  <si>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</si>
  <si>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</si>
  <si>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</si>
  <si>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</si>
  <si>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</si>
  <si>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</si>
  <si>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</si>
  <si>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</si>
  <si>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</si>
  <si>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</si>
  <si>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</si>
  <si>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</si>
  <si>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</si>
  <si>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</si>
  <si>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</si>
  <si>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</si>
  <si>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</si>
  <si>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</si>
  <si>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</si>
  <si>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</si>
  <si>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</si>
  <si>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</si>
  <si>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</si>
  <si>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</si>
  <si>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</si>
  <si>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</si>
  <si>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</si>
  <si>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</si>
  <si>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</si>
  <si>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</si>
  <si>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</si>
  <si>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</si>
  <si>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</si>
  <si>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</si>
  <si>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</si>
  <si>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</si>
  <si>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</si>
  <si>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</si>
  <si>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</si>
  <si>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</si>
  <si>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</si>
  <si>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</si>
  <si>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</si>
  <si>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</si>
  <si>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</si>
  <si>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</si>
  <si>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</si>
  <si>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</si>
  <si>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</si>
  <si>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</si>
  <si>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</si>
  <si>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</si>
  <si>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</si>
  <si>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</si>
  <si>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</si>
  <si>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</si>
  <si>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</si>
  <si>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</si>
  <si>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</si>
  <si>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</si>
  <si>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</si>
  <si>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</si>
  <si>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</si>
  <si>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</si>
  <si>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</si>
  <si>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</si>
  <si>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</si>
  <si>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</si>
  <si>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</si>
  <si>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</si>
  <si>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</si>
  <si>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</si>
  <si>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</si>
  <si>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</si>
  <si>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</si>
  <si>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</si>
  <si>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</si>
  <si>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</si>
  <si>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</si>
  <si>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</si>
  <si>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</si>
  <si>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</si>
  <si>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</si>
  <si>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</si>
  <si>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</si>
  <si>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</si>
  <si>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</si>
  <si>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</si>
  <si>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</si>
  <si>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</si>
  <si>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</si>
  <si>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</si>
  <si>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</si>
  <si>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</si>
  <si>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</si>
  <si>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</si>
  <si>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</si>
  <si>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</si>
  <si>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</si>
  <si>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</si>
  <si>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</si>
  <si>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</si>
  <si>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</si>
  <si>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</si>
  <si>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</si>
  <si>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</si>
  <si>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</si>
  <si>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</si>
  <si>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</si>
  <si>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</si>
  <si>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</si>
  <si>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</si>
  <si>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</si>
  <si>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</si>
  <si>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</si>
  <si>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</si>
  <si>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</si>
  <si>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</si>
  <si>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</si>
  <si>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</si>
  <si>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</si>
  <si>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</si>
  <si>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</si>
  <si>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</si>
  <si>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</si>
  <si>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</si>
  <si>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</si>
  <si>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</si>
  <si>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</si>
  <si>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</si>
  <si>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</si>
  <si>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</si>
  <si>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</si>
  <si>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</si>
  <si>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</si>
  <si>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</si>
  <si>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</si>
  <si>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</si>
  <si>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</si>
  <si>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</si>
  <si>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</si>
  <si>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</si>
  <si>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</si>
  <si>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</si>
  <si>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</si>
  <si>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</si>
  <si>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</si>
  <si>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</si>
  <si>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</si>
  <si>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</si>
  <si>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</si>
  <si>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</si>
  <si>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</si>
  <si>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</si>
  <si>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</si>
  <si>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</si>
  <si>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</si>
  <si>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</si>
  <si>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</si>
  <si>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</si>
  <si>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</si>
  <si>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</si>
  <si>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</si>
  <si>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</si>
  <si>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</si>
  <si>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</si>
  <si>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</si>
  <si>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</si>
  <si>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</si>
  <si>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</si>
  <si>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</si>
  <si>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</si>
  <si>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</si>
  <si>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</si>
  <si>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</si>
  <si>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</si>
  <si>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</si>
  <si>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</si>
  <si>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</si>
  <si>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</si>
  <si>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</si>
  <si>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</si>
  <si>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</si>
  <si>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</si>
  <si>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</si>
  <si>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</si>
  <si>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</si>
  <si>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</si>
  <si>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</si>
  <si>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</si>
  <si>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</si>
  <si>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</si>
  <si>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</si>
  <si>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</si>
  <si>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</si>
  <si>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</si>
  <si>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</si>
  <si>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</si>
  <si>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</si>
  <si>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</si>
  <si>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</si>
  <si>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</si>
  <si>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</si>
  <si>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</si>
  <si>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</si>
  <si>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</si>
  <si>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</si>
  <si>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</si>
  <si>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</si>
  <si>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</si>
  <si>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</si>
  <si>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</si>
  <si>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</si>
  <si>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</si>
  <si>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</si>
  <si>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</si>
  <si>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</si>
  <si>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</si>
  <si>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</si>
  <si>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</si>
  <si>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</si>
  <si>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</si>
  <si>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</si>
  <si>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</si>
  <si>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</si>
  <si>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</si>
  <si>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</si>
  <si>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</si>
  <si>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</si>
  <si>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</si>
  <si>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</si>
  <si>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</si>
  <si>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</si>
  <si>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</si>
  <si>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</si>
  <si>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</si>
  <si>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</si>
  <si>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</si>
  <si>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</si>
  <si>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</si>
  <si>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</si>
  <si>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</si>
  <si>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</si>
  <si>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</si>
  <si>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</si>
  <si>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</si>
  <si>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</si>
  <si>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</si>
  <si>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</si>
  <si>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</si>
  <si>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</si>
  <si>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</si>
  <si>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</si>
  <si>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</si>
  <si>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</si>
  <si>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</si>
  <si>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</si>
  <si>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</si>
  <si>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</si>
  <si>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</si>
  <si>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</si>
  <si>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</si>
  <si>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</si>
  <si>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</si>
  <si>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</si>
  <si>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</si>
  <si>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</si>
  <si>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</si>
  <si>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</si>
  <si>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</si>
  <si>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</si>
  <si>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</si>
  <si>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</si>
  <si>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</si>
  <si>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</si>
  <si>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</si>
  <si>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</si>
  <si>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</si>
  <si>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</si>
  <si>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</si>
  <si>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</si>
  <si>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</si>
  <si>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</si>
  <si>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</si>
  <si>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</si>
  <si>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</si>
  <si>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</si>
  <si>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</si>
  <si>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</si>
  <si>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</si>
  <si>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</si>
  <si>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</si>
  <si>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</si>
  <si>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</si>
  <si>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</si>
  <si>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</si>
  <si>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</si>
  <si>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</si>
  <si>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</si>
  <si>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</si>
  <si>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</si>
  <si>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</si>
  <si>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</si>
  <si>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</si>
  <si>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</si>
  <si>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</si>
  <si>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</si>
  <si>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</si>
  <si>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</si>
  <si>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</si>
  <si>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</si>
  <si>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</si>
  <si>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</si>
  <si>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</si>
  <si>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</si>
  <si>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</si>
  <si>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</si>
  <si>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</si>
  <si>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</si>
  <si>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</si>
  <si>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</si>
  <si>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</si>
  <si>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</si>
  <si>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</si>
  <si>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</si>
  <si>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</si>
  <si>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</si>
  <si>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</si>
  <si>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</si>
  <si>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</si>
  <si>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</si>
  <si>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</si>
  <si>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</si>
  <si>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</si>
  <si>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</si>
  <si>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</si>
  <si>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</si>
  <si>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</si>
  <si>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</si>
  <si>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</si>
  <si>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</si>
  <si>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</si>
  <si>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</si>
  <si>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</si>
  <si>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</si>
  <si>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</si>
  <si>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</si>
  <si>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</si>
  <si>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</si>
  <si>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</si>
  <si>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</si>
  <si>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</si>
  <si>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</si>
  <si>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</si>
  <si>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</si>
  <si>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</si>
  <si>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</si>
  <si>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</si>
  <si>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</si>
  <si>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</si>
  <si>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</si>
  <si>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</si>
  <si>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</si>
  <si>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</si>
  <si>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</si>
  <si>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</si>
  <si>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</si>
  <si>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</si>
  <si>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</si>
  <si>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</si>
  <si>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</si>
  <si>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</si>
  <si>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</si>
  <si>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</si>
  <si>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</si>
  <si>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</si>
  <si>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</si>
  <si>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</si>
  <si>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</si>
  <si>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</si>
  <si>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</si>
  <si>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</si>
  <si>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</si>
  <si>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</si>
  <si>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</si>
  <si>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</si>
  <si>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</si>
  <si>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</si>
  <si>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</si>
  <si>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</si>
  <si>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</si>
  <si>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</si>
  <si>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</si>
  <si>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</si>
  <si>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</si>
  <si>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</si>
  <si>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</si>
  <si>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</si>
  <si>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</si>
  <si>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</si>
  <si>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</si>
  <si>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</si>
  <si>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</si>
  <si>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</si>
  <si>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</si>
  <si>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</si>
  <si>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</si>
  <si>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</si>
  <si>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</si>
  <si>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</si>
  <si>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</si>
  <si>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</si>
  <si>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</si>
  <si>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</si>
  <si>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</si>
  <si>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</si>
  <si>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</si>
  <si>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</si>
  <si>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</si>
  <si>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</si>
  <si>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</si>
  <si>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</si>
  <si>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</si>
  <si>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</si>
  <si>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</si>
  <si>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</si>
  <si>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</si>
  <si>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</si>
  <si>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</si>
  <si>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</si>
  <si>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</si>
  <si>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</si>
  <si>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</si>
  <si>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</si>
  <si>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</si>
  <si>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</si>
  <si>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</si>
  <si>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</si>
  <si>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</si>
  <si>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</si>
  <si>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</si>
  <si>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</si>
  <si>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</si>
  <si>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</si>
  <si>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</si>
  <si>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</si>
  <si>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</si>
  <si>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</si>
  <si>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</si>
  <si>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</si>
  <si>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</si>
  <si>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</si>
  <si>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</si>
  <si>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</si>
  <si>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</si>
  <si>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</si>
  <si>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</si>
  <si>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</si>
  <si>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</si>
  <si>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</si>
  <si>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</si>
  <si>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</si>
  <si>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</si>
  <si>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</si>
  <si>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</si>
  <si>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</si>
  <si>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</si>
  <si>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</si>
  <si>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</si>
  <si>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</si>
  <si>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</si>
  <si>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</si>
  <si>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</si>
  <si>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</si>
  <si>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</si>
  <si>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</si>
  <si>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</si>
  <si>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</si>
  <si>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</si>
  <si>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</si>
  <si>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</si>
  <si>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</si>
  <si>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</si>
  <si>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</si>
  <si>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</si>
  <si>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</si>
  <si>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</si>
  <si>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</si>
  <si>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</si>
  <si>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</si>
  <si>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</si>
  <si>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</si>
  <si>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</si>
  <si>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</si>
  <si>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</si>
  <si>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</si>
  <si>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</si>
  <si>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</si>
  <si>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</si>
  <si>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</si>
  <si>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</si>
  <si>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</si>
  <si>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</si>
  <si>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</si>
  <si>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</si>
  <si>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</si>
  <si>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</si>
  <si>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</si>
  <si>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</si>
  <si>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</si>
  <si>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</si>
  <si>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</si>
  <si>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</si>
  <si>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</si>
  <si>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</si>
  <si>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</si>
  <si>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</si>
  <si>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</si>
  <si>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</si>
  <si>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</si>
  <si>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</si>
  <si>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</si>
  <si>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</si>
  <si>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</si>
  <si>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</si>
  <si>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</si>
  <si>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</si>
  <si>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</si>
  <si>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</si>
  <si>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</si>
  <si>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</si>
  <si>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</si>
  <si>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</si>
  <si>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</si>
  <si>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</si>
  <si>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</si>
  <si>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</si>
  <si>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</si>
  <si>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</si>
  <si>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</si>
  <si>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</si>
  <si>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</si>
  <si>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</si>
  <si>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</si>
  <si>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</si>
  <si>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</si>
  <si>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</si>
  <si>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</si>
  <si>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</si>
  <si>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</si>
  <si>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</si>
  <si>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</si>
  <si>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</si>
  <si>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</si>
  <si>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</si>
  <si>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</si>
  <si>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</si>
  <si>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</si>
  <si>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</si>
  <si>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</si>
  <si>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</si>
  <si>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</si>
  <si>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</si>
  <si>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</si>
  <si>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</si>
  <si>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</si>
  <si>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</si>
  <si>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</si>
  <si>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</si>
  <si>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</si>
  <si>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</si>
  <si>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</si>
  <si>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</si>
  <si>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</si>
  <si>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</si>
  <si>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</si>
  <si>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</si>
  <si>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</si>
  <si>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</si>
  <si>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</si>
  <si>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</si>
  <si>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</si>
  <si>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</si>
  <si>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</si>
  <si>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</si>
  <si>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</si>
  <si>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</si>
  <si>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</si>
  <si>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</si>
  <si>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</si>
  <si>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</si>
  <si>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</si>
  <si>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</si>
  <si>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</si>
  <si>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</si>
  <si>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</si>
  <si>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</si>
  <si>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</si>
  <si>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</si>
  <si>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</si>
  <si>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</si>
  <si>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</si>
  <si>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</si>
  <si>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</si>
  <si>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</si>
  <si>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</si>
  <si>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</si>
  <si>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</si>
  <si>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</si>
  <si>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</si>
  <si>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</si>
  <si>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</si>
  <si>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</si>
  <si>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</si>
  <si>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</si>
  <si>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</si>
  <si>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</si>
  <si>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</si>
  <si>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</si>
  <si>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</si>
  <si>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</si>
  <si>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</si>
  <si>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</si>
  <si>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</si>
  <si>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</si>
  <si>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</si>
  <si>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</si>
  <si>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</si>
  <si>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</si>
  <si>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</si>
  <si>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</si>
  <si>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</si>
  <si>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</si>
  <si>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</si>
  <si>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</si>
  <si>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</si>
  <si>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</si>
  <si>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</si>
  <si>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</si>
  <si>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</si>
  <si>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</si>
  <si>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</si>
  <si>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</si>
  <si>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</si>
  <si>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</si>
  <si>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</si>
  <si>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</si>
  <si>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</si>
  <si>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</si>
  <si>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</si>
  <si>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</si>
  <si>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</si>
  <si>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</si>
  <si>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</si>
  <si>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</si>
  <si>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</si>
  <si>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</si>
  <si>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</si>
  <si>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</si>
  <si>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</si>
  <si>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</si>
  <si>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</si>
  <si>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</si>
  <si>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</si>
  <si>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</si>
  <si>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</si>
  <si>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</si>
  <si>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</si>
  <si>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</si>
  <si>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</si>
  <si>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</si>
  <si>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</si>
  <si>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</si>
  <si>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</si>
  <si>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</si>
  <si>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</si>
  <si>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</si>
  <si>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</si>
  <si>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</si>
  <si>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</si>
  <si>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</si>
  <si>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</si>
  <si>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</si>
  <si>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</si>
  <si>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</si>
  <si>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</si>
  <si>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</si>
  <si>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</si>
  <si>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</si>
  <si>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</si>
  <si>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</si>
  <si>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</si>
  <si>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</si>
  <si>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</si>
  <si>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</si>
  <si>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</si>
  <si>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</si>
  <si>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</si>
  <si>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</si>
  <si>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</si>
  <si>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</si>
  <si>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</si>
  <si>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</si>
  <si>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</si>
  <si>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</si>
  <si>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</si>
  <si>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</si>
  <si>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</si>
  <si>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</si>
  <si>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</si>
  <si>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</si>
  <si>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</si>
  <si>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</si>
  <si>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</si>
  <si>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</si>
  <si>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</si>
  <si>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</si>
  <si>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</si>
  <si>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</si>
  <si>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</si>
  <si>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</si>
  <si>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</si>
  <si>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</si>
  <si>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</si>
  <si>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</si>
  <si>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</si>
  <si>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</si>
  <si>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</si>
  <si>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</si>
  <si>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</si>
  <si>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</si>
  <si>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</si>
  <si>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</si>
  <si>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</si>
  <si>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</si>
  <si>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</si>
  <si>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</si>
  <si>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</si>
  <si>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</si>
  <si>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</si>
  <si>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</si>
  <si>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</si>
  <si>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</si>
  <si>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</si>
  <si>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</si>
  <si>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</si>
  <si>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</si>
  <si>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</si>
  <si>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</si>
  <si>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</si>
  <si>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</si>
  <si>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</si>
  <si>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</si>
  <si>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</si>
  <si>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</si>
  <si>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</si>
  <si>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</si>
  <si>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</si>
  <si>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</si>
  <si>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</si>
  <si>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</si>
  <si>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</si>
  <si>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</si>
  <si>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</si>
  <si>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</si>
  <si>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</si>
  <si>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</si>
  <si>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</si>
  <si>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</si>
  <si>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</si>
  <si>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</si>
  <si>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</si>
  <si>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</si>
  <si>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</si>
  <si>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</si>
  <si>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</si>
  <si>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</si>
  <si>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</si>
  <si>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</si>
  <si>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</si>
  <si>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</si>
  <si>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</si>
  <si>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</si>
  <si>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</si>
  <si>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</si>
  <si>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</si>
  <si>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</si>
  <si>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</si>
  <si>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</si>
  <si>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</si>
  <si>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</si>
  <si>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</si>
  <si>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</si>
  <si>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</si>
  <si>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</si>
  <si>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</si>
  <si>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</si>
  <si>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</si>
  <si>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</si>
  <si>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</si>
  <si>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</si>
  <si>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</si>
  <si>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</si>
  <si>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</si>
  <si>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</si>
  <si>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</si>
  <si>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</si>
  <si>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</si>
  <si>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</si>
  <si>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</si>
  <si>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</si>
  <si>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</si>
  <si>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</si>
  <si>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</si>
  <si>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</si>
  <si>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</si>
  <si>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</si>
  <si>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</si>
  <si>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</si>
  <si>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</si>
  <si>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</si>
  <si>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</si>
  <si>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</si>
  <si>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</si>
  <si>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</si>
  <si>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</si>
  <si>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</si>
  <si>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</si>
  <si>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</si>
  <si>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</si>
  <si>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</si>
  <si>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</si>
  <si>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</si>
  <si>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</si>
  <si>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</si>
  <si>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</si>
  <si>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</si>
  <si>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</si>
  <si>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</si>
  <si>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</si>
  <si>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</si>
  <si>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</si>
  <si>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</si>
  <si>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</si>
  <si>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</si>
  <si>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</si>
  <si>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</si>
  <si>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</si>
  <si>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</si>
  <si>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</si>
  <si>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</si>
  <si>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</si>
  <si>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</si>
  <si>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</si>
  <si>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</si>
  <si>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</si>
  <si>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</si>
  <si>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</si>
  <si>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</si>
  <si>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</si>
  <si>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</si>
  <si>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</si>
  <si>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</si>
  <si>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</si>
  <si>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</si>
  <si>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</si>
  <si>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</si>
  <si>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</si>
  <si>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</si>
  <si>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</si>
  <si>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</si>
  <si>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</si>
  <si>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</si>
  <si>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</si>
  <si>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</si>
  <si>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</si>
  <si>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</si>
  <si>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</si>
  <si>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</si>
  <si>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</si>
  <si>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</si>
  <si>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</si>
  <si>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</si>
  <si>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</si>
  <si>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</si>
  <si>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</si>
  <si>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</si>
  <si>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</si>
  <si>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</si>
  <si>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</si>
  <si>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</si>
  <si>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</si>
  <si>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</si>
  <si>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</si>
  <si>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</si>
  <si>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</si>
  <si>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</si>
  <si>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</si>
  <si>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</si>
  <si>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</si>
  <si>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</si>
  <si>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</si>
  <si>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</si>
  <si>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</si>
  <si>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</si>
  <si>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</si>
  <si>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</si>
  <si>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</si>
  <si>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</si>
  <si>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</si>
  <si>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</si>
  <si>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</si>
  <si>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</si>
  <si>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</si>
  <si>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</si>
  <si>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</si>
  <si>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</si>
  <si>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</si>
  <si>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</si>
  <si>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</si>
  <si>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</si>
  <si>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</si>
  <si>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</si>
  <si>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</si>
  <si>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</si>
  <si>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</si>
  <si>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</si>
  <si>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</si>
  <si>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</si>
  <si>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</si>
  <si>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</si>
  <si>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</si>
  <si>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</si>
  <si>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</si>
  <si>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</si>
  <si>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</si>
  <si>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</si>
  <si>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</si>
  <si>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</si>
  <si>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</si>
  <si>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</si>
  <si>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</si>
  <si>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</si>
  <si>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</si>
  <si>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</si>
  <si>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</si>
  <si>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</si>
  <si>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</si>
  <si>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</si>
  <si>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</si>
  <si>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</si>
  <si>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</si>
  <si>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</si>
  <si>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</si>
  <si>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</si>
  <si>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</si>
  <si>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</si>
  <si>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</si>
  <si>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</si>
  <si>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</si>
  <si>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</si>
  <si>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</si>
  <si>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</si>
  <si>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</si>
  <si>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</si>
  <si>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</si>
  <si>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</si>
  <si>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</si>
  <si>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</si>
  <si>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</si>
  <si>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</si>
  <si>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</si>
  <si>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</si>
  <si>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</si>
  <si>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</si>
  <si>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</si>
  <si>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</si>
  <si>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</si>
  <si>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</si>
  <si>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</si>
  <si>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</si>
  <si>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</si>
  <si>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</si>
  <si>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</si>
  <si>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</si>
  <si>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</si>
  <si>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</si>
  <si>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</si>
  <si>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</si>
  <si>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</si>
  <si>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</si>
  <si>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</si>
  <si>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</si>
  <si>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</si>
  <si>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</si>
  <si>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</si>
  <si>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</si>
  <si>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</si>
  <si>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</si>
  <si>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</si>
  <si>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</si>
  <si>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</si>
  <si>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</si>
  <si>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</si>
  <si>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</si>
  <si>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</si>
  <si>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</si>
  <si>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</si>
  <si>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</si>
  <si>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</si>
  <si>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</si>
  <si>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</si>
  <si>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</si>
  <si>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</si>
  <si>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</si>
  <si>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</si>
  <si>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</si>
  <si>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</si>
  <si>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</si>
  <si>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</si>
  <si>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</si>
  <si>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</si>
  <si>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</si>
  <si>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</si>
  <si>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</si>
  <si>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</si>
  <si>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</si>
  <si>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</si>
  <si>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</si>
  <si>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</si>
  <si>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</si>
  <si>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</si>
  <si>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</si>
  <si>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</si>
  <si>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</si>
  <si>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</si>
  <si>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</si>
  <si>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</si>
  <si>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</si>
  <si>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</si>
  <si>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</si>
  <si>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</si>
  <si>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</si>
  <si>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</si>
  <si>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</si>
  <si>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</si>
  <si>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</si>
  <si>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</si>
  <si>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</si>
  <si>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</si>
  <si>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</si>
  <si>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</si>
  <si>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</si>
  <si>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</si>
  <si>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</si>
  <si>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</si>
  <si>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</si>
  <si>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</si>
  <si>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</si>
  <si>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</si>
  <si>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</si>
  <si>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</si>
  <si>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</si>
  <si>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</si>
  <si>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</si>
  <si>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</si>
  <si>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</si>
  <si>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</si>
  <si>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</si>
  <si>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</si>
  <si>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</si>
  <si>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</si>
  <si>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</si>
  <si>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</si>
  <si>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</si>
  <si>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</si>
  <si>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</si>
  <si>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</si>
  <si>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</si>
  <si>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</si>
  <si>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</si>
  <si>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</si>
  <si>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</si>
  <si>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</si>
  <si>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</si>
  <si>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</si>
  <si>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</si>
  <si>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</si>
  <si>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</si>
  <si>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</si>
  <si>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</si>
  <si>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</si>
  <si>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</si>
  <si>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</si>
  <si>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</si>
  <si>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</si>
  <si>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</si>
  <si>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</si>
  <si>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</si>
  <si>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</si>
  <si>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</si>
  <si>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</si>
  <si>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</si>
  <si>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</si>
  <si>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</si>
  <si>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</si>
  <si>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</si>
  <si>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</si>
  <si>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</si>
  <si>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</si>
  <si>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</si>
  <si>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</si>
  <si>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</si>
  <si>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</si>
  <si>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</si>
  <si>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</si>
  <si>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</si>
  <si>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</si>
  <si>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</si>
  <si>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</si>
  <si>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</si>
  <si>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</si>
  <si>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</si>
  <si>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</si>
  <si>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</si>
  <si>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</si>
  <si>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</si>
  <si>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</si>
  <si>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</si>
  <si>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</si>
  <si>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</si>
  <si>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</si>
  <si>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</si>
  <si>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</si>
  <si>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</si>
  <si>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</si>
  <si>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</si>
  <si>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</si>
  <si>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</si>
  <si>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</si>
  <si>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</si>
  <si>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</si>
  <si>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</si>
  <si>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</si>
  <si>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</si>
  <si>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</si>
  <si>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</si>
  <si>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</si>
  <si>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</si>
  <si>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</si>
  <si>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</si>
  <si>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</si>
  <si>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</si>
  <si>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</si>
  <si>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</si>
  <si>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</si>
  <si>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</si>
  <si>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</si>
  <si>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</si>
  <si>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</si>
  <si>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</si>
  <si>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</si>
  <si>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</si>
  <si>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</si>
  <si>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</si>
  <si>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</si>
  <si>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</si>
  <si>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</si>
  <si>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</si>
  <si>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</si>
  <si>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</si>
  <si>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</si>
  <si>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</si>
  <si>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</si>
  <si>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</si>
  <si>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</si>
  <si>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</si>
  <si>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</si>
  <si>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</si>
  <si>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</si>
  <si>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</si>
  <si>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</si>
  <si>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</si>
  <si>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</si>
  <si>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</si>
  <si>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</si>
  <si>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</si>
  <si>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</si>
  <si>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</si>
  <si>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</si>
  <si>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</si>
  <si>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</si>
  <si>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</si>
  <si>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</si>
  <si>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</si>
  <si>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</si>
  <si>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</si>
  <si>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</si>
  <si>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</si>
  <si>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</si>
  <si>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</si>
  <si>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</si>
  <si>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</si>
  <si>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</si>
  <si>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</si>
  <si>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</si>
  <si>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</si>
  <si>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</si>
  <si>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</si>
  <si>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</si>
  <si>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</si>
  <si>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</si>
  <si>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</si>
  <si>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</si>
  <si>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</si>
  <si>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</si>
  <si>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</si>
  <si>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</si>
  <si>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</si>
  <si>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</si>
  <si>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</si>
  <si>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</si>
  <si>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</si>
  <si>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</si>
  <si>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</si>
  <si>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</si>
  <si>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</si>
  <si>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</si>
  <si>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</si>
  <si>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</si>
  <si>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</si>
  <si>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</si>
  <si>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</si>
  <si>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</si>
  <si>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</si>
  <si>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</si>
  <si>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</si>
  <si>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</si>
  <si>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</si>
  <si>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</si>
  <si>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</si>
  <si>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</si>
  <si>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</si>
  <si>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</si>
  <si>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</si>
  <si>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</si>
  <si>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</si>
  <si>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</si>
  <si>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</si>
  <si>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</si>
  <si>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</si>
  <si>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</si>
  <si>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</si>
  <si>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</si>
  <si>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</si>
  <si>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</si>
  <si>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</si>
  <si>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</si>
  <si>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</si>
  <si>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</si>
  <si>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</si>
  <si>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</si>
  <si>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</si>
  <si>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</si>
  <si>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</si>
  <si>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</si>
  <si>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</si>
  <si>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</si>
  <si>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</si>
  <si>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</si>
  <si>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</si>
  <si>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</si>
  <si>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</si>
  <si>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</si>
  <si>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</si>
  <si>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</si>
  <si>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</si>
  <si>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</si>
  <si>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</si>
  <si>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</si>
  <si>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</si>
  <si>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</si>
  <si>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</si>
  <si>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</si>
  <si>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</si>
  <si>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</si>
  <si>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</si>
  <si>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</si>
  <si>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</si>
  <si>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</si>
  <si>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</si>
  <si>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</si>
  <si>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</si>
  <si>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</si>
  <si>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</si>
  <si>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</si>
  <si>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</si>
  <si>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</si>
  <si>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</si>
  <si>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</si>
  <si>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</si>
  <si>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</si>
  <si>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</si>
  <si>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</si>
  <si>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</si>
  <si>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</si>
  <si>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</si>
  <si>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</si>
  <si>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</si>
  <si>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</si>
  <si>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</si>
  <si>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</si>
  <si>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</si>
  <si>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</si>
  <si>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</si>
  <si>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</si>
  <si>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</si>
  <si>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</si>
  <si>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</si>
  <si>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</si>
  <si>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</si>
  <si>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</si>
  <si>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</si>
  <si>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</si>
  <si>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</si>
  <si>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</si>
  <si>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</si>
  <si>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</si>
  <si>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</si>
  <si>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</si>
  <si>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</si>
  <si>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</si>
  <si>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</si>
  <si>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</si>
  <si>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</si>
  <si>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</si>
  <si>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</si>
  <si>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</si>
  <si>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</si>
  <si>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</si>
  <si>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</si>
  <si>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</si>
  <si>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</si>
  <si>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</si>
  <si>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</si>
  <si>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</si>
  <si>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</si>
  <si>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</si>
  <si>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</si>
  <si>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</si>
  <si>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</si>
  <si>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</si>
  <si>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</si>
  <si>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</si>
  <si>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</si>
  <si>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</si>
  <si>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</si>
  <si>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</si>
  <si>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</si>
  <si>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</si>
  <si>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</si>
  <si>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</si>
  <si>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</si>
  <si>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</si>
  <si>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</si>
  <si>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</si>
  <si>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</si>
  <si>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</si>
  <si>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</si>
  <si>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</si>
  <si>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</si>
  <si>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</si>
  <si>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</si>
  <si>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</si>
  <si>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</si>
  <si>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</si>
  <si>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</si>
  <si>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</si>
  <si>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</si>
  <si>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</si>
  <si>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</si>
  <si>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</si>
  <si>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</si>
  <si>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</si>
  <si>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</si>
  <si>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</si>
  <si>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</si>
  <si>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</si>
  <si>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</si>
  <si>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</si>
  <si>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</si>
  <si>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</si>
  <si>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</si>
  <si>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</si>
  <si>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</si>
  <si>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</si>
  <si>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</si>
  <si>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</si>
  <si>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</si>
  <si>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</si>
  <si>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</si>
  <si>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</si>
  <si>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</si>
  <si>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</si>
  <si>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</si>
  <si>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</si>
  <si>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</si>
  <si>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</si>
  <si>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</si>
  <si>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</si>
  <si>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</si>
  <si>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</si>
  <si>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</si>
  <si>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</si>
  <si>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</si>
  <si>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</si>
  <si>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</si>
  <si>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</si>
  <si>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</si>
  <si>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</si>
  <si>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</si>
  <si>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</si>
  <si>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</si>
  <si>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</si>
  <si>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</si>
  <si>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</si>
  <si>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</si>
  <si>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</si>
  <si>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</si>
  <si>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</si>
  <si>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</si>
  <si>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</si>
  <si>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</si>
  <si>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</si>
  <si>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</si>
  <si>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</si>
  <si>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</si>
  <si>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</si>
  <si>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</si>
  <si>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</si>
  <si>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</si>
  <si>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</si>
  <si>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</si>
  <si>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</si>
  <si>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</si>
  <si>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</si>
  <si>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</si>
  <si>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</si>
  <si>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</si>
  <si>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</si>
  <si>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</si>
  <si>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</si>
  <si>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</si>
  <si>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</si>
  <si>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</si>
  <si>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</si>
  <si>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</si>
  <si>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</si>
  <si>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</si>
  <si>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</si>
  <si>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</si>
  <si>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</si>
  <si>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</si>
  <si>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</si>
  <si>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</si>
  <si>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</si>
  <si>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</si>
  <si>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</si>
  <si>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</si>
  <si>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</si>
  <si>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</si>
  <si>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</si>
  <si>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</si>
  <si>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</si>
  <si>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</si>
  <si>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</si>
  <si>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</si>
  <si>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</si>
  <si>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</si>
  <si>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</si>
  <si>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</si>
  <si>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</si>
  <si>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</si>
  <si>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</si>
  <si>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</si>
  <si>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</si>
  <si>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</si>
  <si>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</si>
  <si>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</si>
  <si>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</si>
  <si>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</si>
  <si>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</si>
  <si>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</si>
  <si>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</si>
  <si>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</si>
  <si>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</si>
  <si>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</si>
  <si>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</si>
  <si>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</si>
  <si>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</si>
  <si>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</si>
  <si>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</si>
  <si>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</si>
  <si>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</si>
  <si>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</si>
  <si>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</si>
  <si>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</si>
  <si>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</si>
  <si>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</si>
  <si>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</si>
  <si>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</si>
  <si>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</si>
  <si>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</si>
  <si>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</si>
  <si>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</si>
  <si>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</si>
  <si>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</si>
  <si>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</si>
  <si>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</si>
  <si>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</si>
  <si>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</si>
  <si>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</si>
  <si>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</si>
  <si>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</si>
  <si>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</si>
  <si>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</si>
  <si>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</si>
  <si>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</si>
  <si>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</si>
  <si>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</si>
  <si>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</si>
  <si>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</si>
  <si>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</si>
  <si>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</si>
  <si>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</si>
  <si>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</si>
  <si>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</si>
  <si>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</si>
  <si>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</si>
  <si>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</si>
  <si>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</si>
  <si>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</si>
  <si>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</si>
  <si>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</si>
  <si>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</si>
  <si>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</si>
  <si>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</si>
  <si>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</si>
  <si>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</si>
  <si>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</si>
  <si>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</si>
  <si>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</si>
  <si>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</si>
  <si>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</si>
  <si>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</si>
  <si>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</si>
  <si>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</si>
  <si>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</si>
  <si>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</si>
  <si>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</si>
  <si>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</si>
  <si>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</si>
  <si>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</si>
  <si>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</si>
  <si>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</si>
  <si>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</si>
  <si>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</si>
  <si>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</si>
  <si>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</si>
  <si>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</si>
  <si>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</si>
  <si>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</si>
  <si>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</si>
  <si>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</si>
  <si>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</si>
  <si>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</si>
  <si>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</si>
  <si>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</si>
  <si>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</si>
  <si>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</si>
  <si>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</si>
  <si>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</si>
  <si>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</si>
  <si>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</si>
  <si>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</si>
  <si>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</si>
  <si>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</si>
  <si>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</si>
  <si>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</si>
  <si>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</si>
  <si>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</si>
  <si>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</si>
  <si>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</si>
  <si>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</si>
  <si>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</si>
  <si>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</si>
  <si>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</si>
  <si>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</si>
  <si>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</si>
  <si>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</si>
  <si>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</si>
  <si>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</si>
  <si>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</si>
  <si>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</si>
  <si>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</si>
  <si>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</si>
  <si>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</si>
  <si>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</si>
  <si>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</si>
  <si>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</si>
  <si>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</si>
  <si>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</si>
  <si>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</si>
  <si>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</si>
  <si>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</si>
  <si>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</si>
  <si>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</si>
  <si>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</si>
  <si>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</si>
  <si>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</si>
  <si>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</si>
  <si>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</si>
  <si>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</si>
  <si>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</si>
  <si>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</si>
  <si>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</si>
  <si>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</si>
  <si>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</si>
  <si>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</si>
  <si>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</si>
  <si>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</si>
  <si>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</si>
  <si>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</si>
  <si>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</si>
  <si>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</si>
  <si>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</si>
  <si>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</si>
  <si>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</si>
  <si>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</si>
  <si>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</si>
  <si>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</si>
  <si>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</si>
  <si>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</si>
  <si>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</si>
  <si>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</si>
  <si>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</si>
  <si>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</si>
  <si>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</si>
  <si>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</si>
  <si>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</si>
  <si>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</si>
  <si>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</si>
  <si>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</si>
  <si>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</si>
  <si>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</si>
  <si>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</si>
  <si>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</si>
  <si>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</si>
  <si>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</si>
  <si>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</si>
  <si>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</si>
  <si>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</si>
  <si>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</si>
  <si>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</si>
  <si>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</si>
  <si>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</si>
  <si>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</si>
  <si>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</si>
  <si>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</si>
  <si>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</si>
  <si>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</si>
  <si>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</si>
  <si>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</si>
  <si>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</si>
  <si>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</si>
  <si>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</si>
  <si>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</si>
  <si>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</si>
  <si>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</si>
  <si>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</si>
  <si>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</si>
  <si>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</si>
  <si>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</si>
  <si>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</si>
  <si>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</si>
  <si>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</si>
  <si>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</si>
  <si>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</si>
  <si>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</si>
  <si>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</si>
  <si>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</si>
  <si>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</si>
  <si>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</si>
  <si>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</si>
  <si>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</si>
  <si>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</si>
  <si>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</si>
  <si>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</si>
  <si>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</si>
  <si>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</si>
  <si>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</si>
  <si>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</si>
  <si>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</si>
  <si>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</si>
  <si>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</si>
  <si>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</si>
  <si>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</si>
  <si>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</si>
  <si>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</si>
  <si>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</si>
  <si>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</si>
  <si>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</si>
  <si>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</si>
  <si>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</si>
  <si>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</si>
  <si>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</si>
  <si>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</si>
  <si>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</si>
  <si>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</si>
  <si>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</si>
  <si>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</si>
  <si>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</si>
  <si>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</si>
  <si>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</si>
  <si>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</si>
  <si>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</si>
  <si>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</si>
  <si>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</si>
  <si>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</si>
  <si>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</si>
  <si>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</si>
  <si>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</si>
  <si>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</si>
  <si>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</si>
  <si>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</si>
  <si>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</si>
  <si>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</si>
  <si>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</si>
  <si>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</si>
  <si>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</si>
  <si>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</si>
  <si>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</si>
  <si>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</si>
  <si>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</si>
  <si>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</si>
  <si>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</si>
  <si>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</si>
  <si>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</si>
  <si>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</si>
  <si>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</si>
  <si>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</si>
  <si>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</si>
  <si>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</si>
  <si>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</si>
  <si>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</si>
  <si>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</si>
  <si>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</si>
  <si>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</si>
  <si>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</si>
  <si>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</si>
  <si>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</si>
  <si>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</si>
  <si>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</si>
  <si>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</si>
  <si>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</si>
  <si>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</si>
  <si>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</si>
  <si>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</si>
  <si>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</si>
  <si>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</si>
  <si>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</si>
  <si>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</si>
  <si>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</si>
  <si>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</si>
  <si>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</si>
  <si>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</si>
  <si>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</si>
  <si>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</si>
  <si>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</si>
  <si>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</si>
  <si>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</si>
  <si>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</si>
  <si>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</si>
  <si>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</si>
  <si>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</si>
  <si>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</si>
  <si>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</si>
  <si>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</si>
  <si>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</si>
  <si>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</si>
  <si>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</si>
  <si>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</si>
  <si>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</si>
  <si>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</si>
  <si>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</si>
  <si>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</si>
  <si>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</si>
  <si>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</si>
  <si>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</si>
  <si>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</si>
  <si>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</si>
  <si>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</si>
  <si>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</si>
  <si>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</si>
  <si>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</si>
  <si>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</si>
  <si>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</si>
  <si>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</si>
  <si>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</si>
  <si>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</si>
  <si>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</si>
  <si>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</si>
  <si>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</si>
  <si>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</si>
  <si>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</si>
  <si>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</si>
  <si>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</si>
  <si>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</si>
  <si>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</si>
  <si>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</si>
  <si>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</si>
  <si>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</si>
  <si>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</si>
  <si>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</si>
  <si>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</si>
  <si>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</si>
  <si>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</si>
  <si>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</si>
  <si>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</si>
  <si>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</si>
  <si>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</si>
  <si>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</si>
  <si>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</si>
  <si>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</si>
  <si>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</si>
  <si>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</si>
  <si>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</si>
  <si>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</si>
  <si>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</si>
  <si>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</si>
  <si>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</si>
  <si>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</si>
  <si>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</si>
  <si>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</si>
  <si>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</si>
  <si>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</si>
  <si>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</si>
  <si>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</si>
  <si>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</si>
  <si>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</si>
  <si>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</si>
  <si>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</si>
  <si>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</si>
  <si>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</si>
  <si>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</si>
  <si>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</si>
  <si>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</si>
  <si>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</si>
  <si>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</si>
  <si>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</si>
  <si>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</si>
  <si>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</si>
  <si>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</si>
  <si>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</si>
  <si>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</si>
  <si>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</si>
  <si>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</si>
  <si>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</si>
  <si>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</si>
  <si>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</si>
  <si>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</si>
  <si>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</si>
  <si>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</si>
  <si>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</si>
  <si>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</si>
  <si>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</si>
  <si>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</si>
  <si>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</si>
  <si>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</si>
  <si>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</si>
  <si>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</si>
  <si>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</si>
  <si>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</si>
  <si>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</si>
  <si>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</si>
  <si>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</si>
  <si>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</si>
  <si>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</si>
  <si>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</si>
  <si>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</si>
  <si>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</si>
  <si>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</si>
  <si>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</si>
  <si>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</si>
  <si>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</si>
  <si>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</si>
  <si>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</si>
  <si>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</si>
  <si>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</si>
  <si>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</si>
  <si>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</si>
  <si>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</si>
  <si>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</si>
  <si>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</si>
  <si>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</si>
  <si>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</si>
  <si>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</si>
  <si>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</si>
  <si>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</si>
  <si>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</si>
  <si>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</si>
  <si>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</si>
  <si>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</si>
  <si>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</si>
  <si>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</si>
  <si>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</si>
  <si>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</si>
  <si>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</si>
  <si>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</si>
  <si>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</si>
  <si>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</si>
  <si>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</si>
  <si>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</si>
  <si>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</si>
  <si>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</si>
  <si>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</si>
  <si>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</si>
  <si>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</si>
  <si>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</si>
  <si>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</si>
  <si>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</si>
  <si>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</si>
  <si>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</si>
  <si>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</si>
  <si>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</si>
  <si>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</si>
  <si>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</si>
  <si>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</si>
  <si>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</si>
  <si>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</si>
  <si>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</si>
  <si>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</si>
  <si>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</si>
  <si>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</si>
  <si>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</si>
  <si>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</si>
  <si>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</si>
  <si>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</si>
  <si>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</si>
  <si>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</si>
  <si>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</si>
  <si>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</si>
  <si>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</si>
  <si>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</si>
  <si>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</si>
  <si>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</si>
  <si>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</si>
  <si>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</si>
  <si>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</si>
  <si>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</si>
  <si>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</si>
  <si>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</si>
  <si>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</si>
  <si>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</si>
  <si>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</si>
  <si>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</si>
  <si>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</si>
  <si>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</si>
  <si>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</si>
  <si>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</si>
  <si>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</si>
  <si>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</si>
  <si>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</si>
  <si>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</si>
  <si>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</si>
  <si>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</si>
  <si>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</si>
  <si>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</si>
  <si>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</si>
  <si>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</si>
  <si>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</si>
  <si>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</si>
  <si>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</si>
  <si>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</si>
  <si>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</si>
  <si>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</si>
  <si>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</si>
  <si>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</si>
  <si>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</si>
  <si>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</si>
  <si>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</si>
  <si>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</si>
  <si>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</si>
  <si>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</si>
  <si>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</si>
  <si>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</si>
  <si>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</si>
  <si>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</si>
  <si>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更正內容</t>
  </si>
  <si>
    <t>PMQ4</t>
  </si>
  <si>
    <t>誤登</t>
  </si>
  <si>
    <t>工作編號</t>
  </si>
  <si>
    <t>已經改回1PORT，測試正常</t>
  </si>
  <si>
    <t>錯誤紀錄:</t>
  </si>
  <si>
    <t>基礎件數</t>
  </si>
  <si>
    <t>基礎修正</t>
  </si>
  <si>
    <t>PM件數</t>
  </si>
  <si>
    <t>未保養</t>
  </si>
  <si>
    <t>達成率</t>
  </si>
  <si>
    <t>前季保養日期</t>
  </si>
  <si>
    <t>地區</t>
  </si>
  <si>
    <t>萊爾富</t>
  </si>
  <si>
    <t>THILF0</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</si>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</sst>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7">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5" fillId="0" borderId="2"/>
    <xf numFmtId="0" fontId="37" fillId="0" borderId="2">
      <alignment vertical="top"/>
      <protection locked="0"/>
    </xf>
    <xf numFmtId="0" fontId="38" fillId="0" borderId="2"/>
    <xf numFmtId="0" fontId="38" fillId="0" borderId="2"/>
    <xf numFmtId="9" fontId="27" fillId="0" borderId="2">
      <alignment vertical="center"/>
    </xf>
    <xf numFmtId="0" fontId="19" fillId="0" borderId="2">
      <alignment vertical="center"/>
    </xf>
    <xf numFmtId="0" fontId="35" fillId="0" borderId="2">
      <alignment vertical="center"/>
    </xf>
    <xf numFmtId="0" fontId="35" fillId="0" borderId="2"/>
    <xf numFmtId="0" fontId="44" fillId="0" borderId="2"/>
    <xf numFmtId="9" fontId="38" fillId="0" borderId="2">
      <alignment vertical="center"/>
    </xf>
    <xf numFmtId="0" fontId="35" fillId="0" borderId="2"/>
    <xf numFmtId="9" fontId="35" fillId="0" borderId="2">
      <alignment vertical="center"/>
    </xf>
    <xf numFmtId="0" fontId="38" fillId="0" borderId="2"/>
    <xf numFmtId="9" fontId="45" fillId="0" borderId="2">
      <alignment vertical="center"/>
    </xf>
    <xf numFmtId="0" fontId="53" fillId="0" borderId="2">
      <alignment vertical="center"/>
    </xf>
    <xf numFmtId="0" fontId="59" fillId="0" borderId="2"/>
    <xf numFmtId="0" fontId="35" fillId="0" borderId="2">
      <alignment vertical="center"/>
    </xf>
    <xf numFmtId="0" fontId="19" fillId="0" borderId="2">
      <alignment vertical="center"/>
    </xf>
    <xf numFmtId="0" fontId="53" fillId="0" borderId="2">
      <alignment vertical="center"/>
    </xf>
    <xf numFmtId="0" fontId="53" fillId="0" borderId="2">
      <alignment vertical="center"/>
    </xf>
    <xf numFmtId="0" fontId="19" fillId="0" borderId="2">
      <alignment vertical="center"/>
    </xf>
    <xf numFmtId="0" fontId="19" fillId="0" borderId="2">
      <alignment vertical="center"/>
    </xf>
    <xf numFmtId="0" fontId="69" fillId="0" borderId="2">
      <alignment vertical="center"/>
    </xf>
    <xf numFmtId="0" fontId="58" fillId="0" borderId="2"/>
  </cellStyleXfs>
  <cellXfs count="428">
    <xf numFmtId="0" fontId="0" fillId="0" borderId="0" xfId="0" applyBorder="1" applyAlignment="1">
      <alignment vertical="center"/>
    </xf>
    <xf numFmtId="0" fontId="22" fillId="0" borderId="0" xfId="0" applyFont="1" applyBorder="1" applyAlignment="1">
      <alignment vertical="center"/>
    </xf>
    <xf numFmtId="0" fontId="21" fillId="0" borderId="0" xfId="0" applyFont="1" applyBorder="1" applyAlignment="1">
      <alignment vertical="center"/>
    </xf>
    <xf numFmtId="0" fontId="36" fillId="0" borderId="2" xfId="1" applyFont="1" applyAlignment="1">
      <alignment horizontal="center" vertical="center"/>
    </xf>
    <xf numFmtId="0" fontId="36" fillId="0" borderId="2" xfId="2" applyFont="1" applyAlignment="1" applyProtection="1">
      <alignment horizontal="center" vertical="center"/>
    </xf>
    <xf numFmtId="0" fontId="39" fillId="0" borderId="2" xfId="4" applyFont="1" applyAlignment="1">
      <alignment horizontal="center" vertical="center"/>
    </xf>
    <xf numFmtId="0" fontId="40" fillId="0" borderId="2" xfId="3" applyFont="1" applyAlignment="1">
      <alignment horizontal="left"/>
    </xf>
    <xf numFmtId="0" fontId="39" fillId="0" borderId="2" xfId="3" applyFont="1" applyAlignment="1">
      <alignment horizontal="left" vertical="center"/>
    </xf>
    <xf numFmtId="0" fontId="41" fillId="7" borderId="9" xfId="1" applyFont="1" applyFill="1" applyBorder="1" applyAlignment="1">
      <alignment horizontal="center" vertical="center"/>
    </xf>
    <xf numFmtId="0" fontId="41" fillId="7" borderId="2" xfId="1" applyFont="1" applyFill="1" applyAlignment="1">
      <alignment horizontal="center" vertical="center"/>
    </xf>
    <xf numFmtId="0" fontId="41" fillId="0" borderId="2" xfId="3" applyFont="1" applyAlignment="1">
      <alignment horizontal="center" vertical="center"/>
    </xf>
    <xf numFmtId="0" fontId="36" fillId="0" borderId="2" xfId="1" applyFont="1" applyAlignment="1">
      <alignment horizontal="left" vertical="center"/>
    </xf>
    <xf numFmtId="0" fontId="36" fillId="0" borderId="2" xfId="1" applyFont="1" applyAlignment="1">
      <alignment vertical="center"/>
    </xf>
    <xf numFmtId="0" fontId="39" fillId="0" borderId="2" xfId="3" applyFont="1" applyAlignment="1">
      <alignment horizontal="left"/>
    </xf>
    <xf numFmtId="0" fontId="39" fillId="0" borderId="9" xfId="1" applyFont="1" applyBorder="1" applyAlignment="1">
      <alignment vertical="center"/>
    </xf>
    <xf numFmtId="0" fontId="43" fillId="0" borderId="2" xfId="6" applyFont="1" applyAlignment="1">
      <alignment vertical="center"/>
    </xf>
    <xf numFmtId="0" fontId="39" fillId="0" borderId="2" xfId="1" applyFont="1" applyAlignment="1">
      <alignment horizontal="center" vertical="center"/>
    </xf>
    <xf numFmtId="0" fontId="36" fillId="0" borderId="2" xfId="7" applyFont="1" applyAlignment="1">
      <alignment horizontal="center" vertical="center"/>
    </xf>
    <xf numFmtId="0" fontId="39" fillId="0" borderId="9" xfId="3" applyFont="1" applyBorder="1"/>
    <xf numFmtId="0" fontId="39" fillId="0" borderId="2" xfId="3" applyFont="1" applyAlignment="1">
      <alignment horizontal="center"/>
    </xf>
    <xf numFmtId="0" fontId="47"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4" borderId="10" xfId="9" applyFont="1" applyFill="1" applyBorder="1" applyAlignment="1">
      <alignment vertical="center"/>
    </xf>
    <xf numFmtId="0" fontId="49" fillId="4" borderId="13" xfId="9" applyFont="1" applyFill="1" applyBorder="1" applyAlignment="1">
      <alignment horizontal="left" vertical="center"/>
    </xf>
    <xf numFmtId="0" fontId="49" fillId="4" borderId="13" xfId="9" applyFont="1" applyFill="1" applyBorder="1" applyAlignment="1">
      <alignment vertical="center"/>
    </xf>
    <xf numFmtId="0" fontId="49" fillId="4" borderId="15" xfId="9" applyFont="1" applyFill="1" applyBorder="1" applyAlignment="1">
      <alignment vertical="center"/>
    </xf>
    <xf numFmtId="0" fontId="31" fillId="0" borderId="2" xfId="9" applyFont="1"/>
    <xf numFmtId="0" fontId="31" fillId="4" borderId="16" xfId="9" applyFont="1" applyFill="1" applyBorder="1" applyAlignment="1">
      <alignment horizontal="center" vertical="center"/>
    </xf>
    <xf numFmtId="0" fontId="31" fillId="4" borderId="8" xfId="9" applyFont="1" applyFill="1" applyBorder="1" applyAlignment="1">
      <alignment horizontal="left" vertical="center"/>
    </xf>
    <xf numFmtId="0" fontId="31" fillId="4" borderId="8" xfId="9" applyFont="1" applyFill="1" applyBorder="1" applyAlignment="1">
      <alignment horizontal="center" vertical="center"/>
    </xf>
    <xf numFmtId="14" fontId="31" fillId="4" borderId="17" xfId="9" applyNumberFormat="1" applyFont="1" applyFill="1" applyBorder="1" applyAlignment="1">
      <alignment horizontal="center" vertical="center"/>
    </xf>
    <xf numFmtId="0" fontId="31" fillId="0" borderId="2" xfId="9" applyFont="1" applyAlignment="1">
      <alignment horizontal="center" vertical="center"/>
    </xf>
    <xf numFmtId="0" fontId="31" fillId="0" borderId="2" xfId="9" applyFont="1" applyAlignment="1">
      <alignment horizontal="left" vertical="center"/>
    </xf>
    <xf numFmtId="14" fontId="31" fillId="0" borderId="2" xfId="9" applyNumberFormat="1" applyFont="1" applyAlignment="1">
      <alignment horizontal="center" vertical="center"/>
    </xf>
    <xf numFmtId="0" fontId="31" fillId="4" borderId="10" xfId="9" applyFont="1" applyFill="1" applyBorder="1" applyAlignment="1">
      <alignment horizontal="center" vertical="center"/>
    </xf>
    <xf numFmtId="0" fontId="31" fillId="4" borderId="13" xfId="9" applyFont="1" applyFill="1" applyBorder="1" applyAlignment="1">
      <alignment horizontal="left" vertical="center"/>
    </xf>
    <xf numFmtId="0" fontId="31" fillId="4" borderId="13" xfId="9" applyFont="1" applyFill="1" applyBorder="1" applyAlignment="1">
      <alignment horizontal="center" vertical="center"/>
    </xf>
    <xf numFmtId="14" fontId="31" fillId="4" borderId="15" xfId="9" applyNumberFormat="1" applyFont="1" applyFill="1" applyBorder="1" applyAlignment="1">
      <alignment horizontal="center" vertical="center"/>
    </xf>
    <xf numFmtId="14" fontId="18"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4" borderId="6" xfId="9" applyFont="1" applyFill="1" applyBorder="1" applyAlignment="1">
      <alignment horizontal="center" vertical="center"/>
    </xf>
    <xf numFmtId="0" fontId="56" fillId="7"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pplyAlignment="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5" borderId="6" xfId="17" applyFont="1" applyFill="1" applyBorder="1" applyAlignment="1">
      <alignment vertical="center"/>
    </xf>
    <xf numFmtId="0" fontId="64" fillId="0" borderId="6" xfId="16" applyFont="1" applyBorder="1" applyAlignment="1">
      <alignment horizontal="center" vertical="center"/>
    </xf>
    <xf numFmtId="0" fontId="65" fillId="0" borderId="6" xfId="16" applyFont="1" applyBorder="1" applyAlignment="1">
      <alignment horizontal="center" vertical="center"/>
    </xf>
    <xf numFmtId="0" fontId="44" fillId="0" borderId="2" xfId="9" applyAlignment="1">
      <alignment horizontal="center"/>
    </xf>
    <xf numFmtId="0" fontId="66" fillId="14" borderId="2" xfId="9" applyFont="1" applyFill="1" applyAlignment="1">
      <alignment horizontal="center"/>
    </xf>
    <xf numFmtId="0" fontId="44" fillId="0" borderId="2" xfId="9" applyAlignment="1">
      <alignment horizontal="center" vertical="center"/>
    </xf>
    <xf numFmtId="0" fontId="57" fillId="4" borderId="6" xfId="17" applyFont="1" applyFill="1" applyBorder="1" applyAlignment="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pplyAlignment="1">
      <alignment vertical="center"/>
    </xf>
    <xf numFmtId="14" fontId="57" fillId="0" borderId="2" xfId="17" applyNumberFormat="1" applyFont="1" applyAlignme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pplyAlignment="1">
      <alignment vertical="center"/>
    </xf>
    <xf numFmtId="0" fontId="57" fillId="0" borderId="18" xfId="17" applyFont="1" applyBorder="1" applyAlignment="1">
      <alignment horizontal="center" vertical="center"/>
    </xf>
    <xf numFmtId="0" fontId="57" fillId="0" borderId="18" xfId="17" applyFont="1" applyBorder="1" applyAlignment="1">
      <alignment vertical="center"/>
    </xf>
    <xf numFmtId="0" fontId="28" fillId="0" borderId="2" xfId="9" applyFont="1"/>
    <xf numFmtId="0" fontId="29" fillId="0" borderId="2" xfId="9" applyFont="1"/>
    <xf numFmtId="0" fontId="30" fillId="0" borderId="2" xfId="9" applyFont="1"/>
    <xf numFmtId="22" fontId="61" fillId="0" borderId="2" xfId="9" applyNumberFormat="1" applyFont="1" applyAlignment="1">
      <alignment horizontal="left" vertical="center"/>
    </xf>
    <xf numFmtId="14" fontId="57" fillId="0" borderId="6" xfId="17" applyNumberFormat="1" applyFont="1" applyBorder="1" applyAlignment="1">
      <alignment vertical="center"/>
    </xf>
    <xf numFmtId="0" fontId="17" fillId="0" borderId="6" xfId="17" applyFont="1" applyBorder="1" applyAlignment="1">
      <alignment horizontal="center" vertical="center"/>
    </xf>
    <xf numFmtId="0" fontId="17" fillId="0" borderId="6" xfId="17" applyFont="1" applyBorder="1" applyAlignment="1">
      <alignment vertical="center"/>
    </xf>
    <xf numFmtId="0" fontId="49" fillId="14" borderId="2" xfId="9" applyFont="1" applyFill="1" applyAlignment="1">
      <alignment horizontal="center" vertical="center"/>
    </xf>
    <xf numFmtId="0" fontId="67" fillId="0" borderId="2" xfId="9" applyFont="1" applyAlignment="1">
      <alignment vertical="center"/>
    </xf>
    <xf numFmtId="0" fontId="68" fillId="0" borderId="2" xfId="9" applyFont="1" applyAlignment="1">
      <alignment vertical="center"/>
    </xf>
    <xf numFmtId="0" fontId="68" fillId="0" borderId="2" xfId="9" applyFont="1" applyAlignment="1">
      <alignment horizontal="center" vertical="center"/>
    </xf>
    <xf numFmtId="0" fontId="31" fillId="0" borderId="2" xfId="9" applyFont="1" applyAlignment="1">
      <alignment horizontal="center"/>
    </xf>
    <xf numFmtId="14" fontId="16" fillId="0" borderId="2" xfId="9" applyNumberFormat="1" applyFont="1" applyAlignment="1">
      <alignment vertical="center"/>
    </xf>
    <xf numFmtId="0" fontId="50" fillId="0" borderId="0" xfId="0" applyFont="1" applyBorder="1" applyAlignment="1">
      <alignment horizontal="center" vertical="center"/>
    </xf>
    <xf numFmtId="14" fontId="68" fillId="0" borderId="0" xfId="0" applyNumberFormat="1" applyFont="1" applyBorder="1" applyAlignment="1">
      <alignment vertical="center"/>
    </xf>
    <xf numFmtId="0" fontId="71" fillId="0" borderId="0" xfId="0" applyFont="1" applyBorder="1" applyAlignment="1">
      <alignment vertical="center"/>
    </xf>
    <xf numFmtId="0" fontId="72" fillId="0" borderId="0" xfId="0" applyFont="1" applyBorder="1" applyAlignment="1">
      <alignment horizontal="center" vertical="center"/>
    </xf>
    <xf numFmtId="0" fontId="21" fillId="0" borderId="0" xfId="0" applyFont="1" applyBorder="1" applyAlignment="1">
      <alignment horizontal="center" vertical="center"/>
    </xf>
    <xf numFmtId="0" fontId="0" fillId="0" borderId="0" xfId="0" applyBorder="1" applyAlignment="1">
      <alignment horizontal="center" vertical="center"/>
    </xf>
    <xf numFmtId="9" fontId="36" fillId="0" borderId="2" xfId="5" applyFont="1" applyAlignment="1">
      <alignment horizontal="center" vertical="center"/>
    </xf>
    <xf numFmtId="0" fontId="39" fillId="0" borderId="2" xfId="3" applyFont="1"/>
    <xf numFmtId="0" fontId="74" fillId="10" borderId="2" xfId="3" applyFont="1" applyFill="1" applyAlignment="1">
      <alignment horizontal="center" vertical="center"/>
    </xf>
    <xf numFmtId="0" fontId="0" fillId="0" borderId="0" xfId="0" applyBorder="1" applyAlignment="1">
      <alignment horizontal="left" vertical="center"/>
    </xf>
    <xf numFmtId="0" fontId="68" fillId="0" borderId="0" xfId="0" applyFont="1" applyBorder="1" applyAlignment="1">
      <alignment horizontal="center" vertical="center"/>
    </xf>
    <xf numFmtId="0" fontId="45" fillId="9" borderId="1" xfId="0" applyFont="1" applyFill="1" applyBorder="1" applyAlignment="1">
      <alignment horizontal="left" vertical="center" wrapText="1"/>
    </xf>
    <xf numFmtId="0" fontId="0" fillId="9" borderId="2" xfId="0" applyFill="1" applyAlignment="1">
      <alignment horizontal="center" vertical="center"/>
    </xf>
    <xf numFmtId="14" fontId="13" fillId="0" borderId="0" xfId="0" applyNumberFormat="1" applyFont="1" applyBorder="1" applyAlignment="1">
      <alignment horizontal="center" vertical="center"/>
    </xf>
    <xf numFmtId="0" fontId="39" fillId="0" borderId="2" xfId="3" applyFont="1" applyAlignment="1">
      <alignment horizontal="center" vertical="center"/>
    </xf>
    <xf numFmtId="0" fontId="53" fillId="9" borderId="1" xfId="0" applyFont="1" applyFill="1" applyBorder="1" applyAlignment="1">
      <alignment horizontal="left" vertical="center" wrapText="1"/>
    </xf>
    <xf numFmtId="0" fontId="0" fillId="0" borderId="30" xfId="0" applyBorder="1" applyAlignment="1">
      <alignment horizontal="center" vertical="center"/>
    </xf>
    <xf numFmtId="0" fontId="47" fillId="8" borderId="31" xfId="0" applyFont="1" applyFill="1" applyBorder="1" applyAlignment="1">
      <alignment horizontal="center" vertical="center" wrapText="1"/>
    </xf>
    <xf numFmtId="0" fontId="47"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5"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5" fillId="17" borderId="6" xfId="0" applyFont="1" applyFill="1" applyBorder="1" applyAlignment="1">
      <alignment horizontal="left" vertical="center" wrapText="1"/>
    </xf>
    <xf numFmtId="0" fontId="45" fillId="4" borderId="6" xfId="0" applyFont="1" applyFill="1" applyBorder="1" applyAlignment="1">
      <alignment horizontal="left" vertical="center"/>
    </xf>
    <xf numFmtId="0" fontId="53" fillId="17" borderId="6" xfId="0" applyFont="1" applyFill="1" applyBorder="1" applyAlignment="1">
      <alignment horizontal="left" vertical="center" wrapText="1"/>
    </xf>
    <xf numFmtId="0" fontId="53" fillId="4" borderId="6" xfId="0" applyFont="1" applyFill="1" applyBorder="1" applyAlignment="1">
      <alignment horizontal="left" vertical="center" wrapText="1"/>
    </xf>
    <xf numFmtId="0" fontId="45" fillId="17" borderId="6" xfId="0" applyFont="1" applyFill="1" applyBorder="1" applyAlignment="1">
      <alignment horizontal="left" vertical="center"/>
    </xf>
    <xf numFmtId="0" fontId="75"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5"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0" fillId="0" borderId="0"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14" fontId="68" fillId="0" borderId="0" xfId="0" applyNumberFormat="1" applyFont="1" applyBorder="1" applyAlignment="1" applyProtection="1">
      <alignment vertical="center"/>
      <protection hidden="1"/>
    </xf>
    <xf numFmtId="0" fontId="19" fillId="0" borderId="0" xfId="0" applyFont="1" applyBorder="1" applyAlignment="1" applyProtection="1">
      <alignment horizontal="center" vertical="center"/>
      <protection hidden="1"/>
    </xf>
    <xf numFmtId="0" fontId="68" fillId="0" borderId="0" xfId="0" applyFont="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46" fillId="11" borderId="6" xfId="0" applyFont="1" applyFill="1" applyBorder="1" applyAlignment="1" applyProtection="1">
      <alignment horizontal="center" vertical="center"/>
      <protection hidden="1"/>
    </xf>
    <xf numFmtId="0" fontId="19" fillId="3" borderId="25" xfId="0" applyFont="1" applyFill="1" applyBorder="1" applyAlignment="1" applyProtection="1">
      <alignment horizontal="center" vertical="center"/>
      <protection hidden="1"/>
    </xf>
    <xf numFmtId="0" fontId="19" fillId="3" borderId="21" xfId="0" applyFont="1" applyFill="1" applyBorder="1" applyAlignment="1" applyProtection="1">
      <alignment horizontal="center" vertical="center"/>
      <protection hidden="1"/>
    </xf>
    <xf numFmtId="0" fontId="19" fillId="0" borderId="21" xfId="0" applyFont="1" applyBorder="1" applyAlignment="1" applyProtection="1">
      <alignment vertical="center"/>
      <protection hidden="1"/>
    </xf>
    <xf numFmtId="0" fontId="19" fillId="3" borderId="19" xfId="0" applyFont="1" applyFill="1" applyBorder="1" applyAlignment="1" applyProtection="1">
      <alignment horizontal="center" vertical="center"/>
      <protection hidden="1"/>
    </xf>
    <xf numFmtId="0" fontId="31" fillId="7" borderId="18" xfId="0" applyFont="1" applyFill="1" applyBorder="1" applyAlignment="1" applyProtection="1">
      <alignment horizontal="right" vertical="center"/>
      <protection hidden="1"/>
    </xf>
    <xf numFmtId="0" fontId="15" fillId="0" borderId="0" xfId="0" applyFont="1" applyBorder="1" applyAlignment="1" applyProtection="1">
      <alignment vertical="center"/>
      <protection hidden="1"/>
    </xf>
    <xf numFmtId="0" fontId="14" fillId="0" borderId="2" xfId="0" applyFont="1" applyAlignment="1" applyProtection="1">
      <alignment vertical="center"/>
      <protection hidden="1"/>
    </xf>
    <xf numFmtId="0" fontId="19" fillId="4" borderId="9" xfId="0" applyFont="1" applyFill="1" applyBorder="1" applyAlignment="1" applyProtection="1">
      <alignment horizontal="center" vertical="center"/>
      <protection hidden="1"/>
    </xf>
    <xf numFmtId="0" fontId="31" fillId="22" borderId="9" xfId="0" applyFont="1" applyFill="1" applyBorder="1" applyAlignment="1" applyProtection="1">
      <alignment horizontal="center" vertical="center"/>
      <protection hidden="1"/>
    </xf>
    <xf numFmtId="0" fontId="31" fillId="22" borderId="20" xfId="0" applyFont="1" applyFill="1" applyBorder="1" applyAlignment="1" applyProtection="1">
      <alignment horizontal="center" vertical="center"/>
      <protection hidden="1"/>
    </xf>
    <xf numFmtId="0" fontId="19" fillId="4" borderId="16" xfId="0" applyFont="1" applyFill="1" applyBorder="1" applyAlignment="1" applyProtection="1">
      <alignment horizontal="center" vertical="center"/>
      <protection hidden="1"/>
    </xf>
    <xf numFmtId="0" fontId="49" fillId="12" borderId="11" xfId="0" applyFont="1" applyFill="1" applyBorder="1" applyAlignment="1" applyProtection="1">
      <alignment horizontal="right" vertical="center"/>
      <protection hidden="1"/>
    </xf>
    <xf numFmtId="0" fontId="19" fillId="12" borderId="9" xfId="0" applyFont="1" applyFill="1" applyBorder="1" applyAlignment="1" applyProtection="1">
      <alignment horizontal="center" vertical="center"/>
      <protection hidden="1"/>
    </xf>
    <xf numFmtId="0" fontId="31" fillId="12" borderId="11" xfId="0" applyFont="1" applyFill="1" applyBorder="1" applyAlignment="1" applyProtection="1">
      <alignment horizontal="right" vertical="center"/>
      <protection hidden="1"/>
    </xf>
    <xf numFmtId="0" fontId="31" fillId="0" borderId="27" xfId="0" applyFont="1" applyBorder="1" applyAlignment="1" applyProtection="1">
      <alignment horizontal="center" vertical="center"/>
      <protection hidden="1"/>
    </xf>
    <xf numFmtId="0" fontId="31" fillId="0" borderId="7" xfId="0" applyFont="1" applyBorder="1" applyAlignment="1" applyProtection="1">
      <alignment horizontal="center" vertical="center"/>
      <protection hidden="1"/>
    </xf>
    <xf numFmtId="0" fontId="19" fillId="0" borderId="23" xfId="0" applyFont="1" applyBorder="1" applyAlignment="1" applyProtection="1">
      <alignment horizontal="center" vertical="center"/>
      <protection hidden="1"/>
    </xf>
    <xf numFmtId="0" fontId="19" fillId="0" borderId="4" xfId="0" applyFont="1" applyBorder="1" applyAlignment="1" applyProtection="1">
      <alignment horizontal="center" vertical="center"/>
      <protection hidden="1"/>
    </xf>
    <xf numFmtId="20" fontId="19" fillId="0" borderId="3" xfId="0" applyNumberFormat="1" applyFont="1" applyBorder="1" applyAlignment="1" applyProtection="1">
      <alignment horizontal="center" vertical="center"/>
      <protection hidden="1"/>
    </xf>
    <xf numFmtId="0" fontId="31"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9" fillId="0" borderId="3" xfId="0" applyNumberFormat="1" applyFont="1" applyBorder="1" applyAlignment="1" applyProtection="1">
      <alignment horizontal="left" vertical="center"/>
      <protection hidden="1"/>
    </xf>
    <xf numFmtId="14" fontId="68" fillId="4" borderId="18" xfId="0" applyNumberFormat="1" applyFont="1" applyFill="1" applyBorder="1" applyAlignment="1" applyProtection="1">
      <alignment horizontal="center" vertical="center"/>
      <protection hidden="1"/>
    </xf>
    <xf numFmtId="14" fontId="68" fillId="4" borderId="11" xfId="0" applyNumberFormat="1" applyFont="1" applyFill="1" applyBorder="1" applyAlignment="1" applyProtection="1">
      <alignment horizontal="center" vertical="center"/>
      <protection hidden="1"/>
    </xf>
    <xf numFmtId="0" fontId="31" fillId="0" borderId="22" xfId="0" applyFont="1" applyBorder="1" applyAlignment="1" applyProtection="1">
      <alignment horizontal="center" vertical="center"/>
      <protection hidden="1"/>
    </xf>
    <xf numFmtId="0" fontId="19" fillId="0" borderId="22" xfId="0" applyFont="1" applyBorder="1" applyAlignment="1" applyProtection="1">
      <alignment horizontal="center" vertical="center"/>
      <protection hidden="1"/>
    </xf>
    <xf numFmtId="0" fontId="19" fillId="0" borderId="26" xfId="0" applyFont="1" applyBorder="1" applyAlignment="1" applyProtection="1">
      <alignment horizontal="center" vertical="center"/>
      <protection hidden="1"/>
    </xf>
    <xf numFmtId="0" fontId="31" fillId="0" borderId="28" xfId="0" applyFont="1" applyBorder="1" applyAlignment="1" applyProtection="1">
      <alignment horizontal="center" vertical="center"/>
      <protection hidden="1"/>
    </xf>
    <xf numFmtId="0" fontId="19" fillId="0" borderId="24" xfId="0" applyFont="1" applyBorder="1" applyAlignment="1" applyProtection="1">
      <alignment horizontal="center" vertical="center"/>
      <protection hidden="1"/>
    </xf>
    <xf numFmtId="0" fontId="19"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22" fillId="0" borderId="0" xfId="0" applyFont="1" applyBorder="1" applyAlignment="1" applyProtection="1">
      <alignment vertical="center"/>
      <protection hidden="1"/>
    </xf>
    <xf numFmtId="0" fontId="20" fillId="2" borderId="6" xfId="0" applyFont="1" applyFill="1" applyBorder="1" applyAlignment="1" applyProtection="1">
      <alignment horizontal="center" vertical="center"/>
      <protection hidden="1"/>
    </xf>
    <xf numFmtId="0" fontId="21" fillId="0" borderId="6" xfId="0" applyFont="1" applyBorder="1" applyAlignment="1" applyProtection="1">
      <alignment horizontal="center" vertical="center"/>
      <protection hidden="1"/>
    </xf>
    <xf numFmtId="0" fontId="21"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26" fillId="0" borderId="0" xfId="0" applyFont="1" applyBorder="1" applyAlignment="1" applyProtection="1">
      <alignment vertical="center"/>
      <protection hidden="1"/>
    </xf>
    <xf numFmtId="0" fontId="45" fillId="0" borderId="0" xfId="0" applyFont="1" applyBorder="1" applyAlignment="1" applyProtection="1">
      <alignment vertical="center"/>
      <protection hidden="1"/>
    </xf>
    <xf numFmtId="0" fontId="72" fillId="0" borderId="0" xfId="0" applyFont="1" applyBorder="1" applyAlignment="1" applyProtection="1">
      <alignment vertical="center"/>
      <protection hidden="1"/>
    </xf>
    <xf numFmtId="0" fontId="53" fillId="9" borderId="1" xfId="0" applyFont="1" applyFill="1" applyBorder="1" applyAlignment="1">
      <alignment horizontal="center" vertical="center" wrapText="1"/>
    </xf>
    <xf numFmtId="14" fontId="21"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7" fillId="0" borderId="0" xfId="0" applyFont="1" applyBorder="1" applyAlignment="1" applyProtection="1">
      <alignment horizontal="center" vertical="center"/>
      <protection hidden="1"/>
    </xf>
    <xf numFmtId="0" fontId="12" fillId="0" borderId="2" xfId="20" applyFont="1" applyAlignment="1">
      <alignment horizontal="center" vertical="center"/>
    </xf>
    <xf numFmtId="0" fontId="45" fillId="9" borderId="1" xfId="0" applyFont="1" applyFill="1" applyBorder="1" applyAlignment="1">
      <alignment horizontal="center" vertical="center"/>
    </xf>
    <xf numFmtId="14" fontId="76" fillId="0" borderId="0" xfId="0" applyNumberFormat="1" applyFont="1" applyBorder="1" applyAlignment="1" applyProtection="1">
      <alignment horizontal="center" vertical="center"/>
      <protection hidden="1"/>
    </xf>
    <xf numFmtId="0" fontId="19" fillId="7" borderId="25" xfId="0" applyFont="1" applyFill="1" applyBorder="1" applyAlignment="1" applyProtection="1">
      <alignment horizontal="center" vertical="center"/>
      <protection hidden="1"/>
    </xf>
    <xf numFmtId="0" fontId="31" fillId="7" borderId="10" xfId="0" applyFont="1" applyFill="1" applyBorder="1" applyAlignment="1" applyProtection="1">
      <alignment horizontal="center" vertical="center"/>
      <protection hidden="1"/>
    </xf>
    <xf numFmtId="0" fontId="31" fillId="7" borderId="13" xfId="0" applyFont="1" applyFill="1" applyBorder="1" applyAlignment="1" applyProtection="1">
      <alignment horizontal="center" vertical="center"/>
      <protection hidden="1"/>
    </xf>
    <xf numFmtId="0" fontId="31" fillId="7" borderId="15" xfId="0" applyFont="1" applyFill="1" applyBorder="1" applyAlignment="1" applyProtection="1">
      <alignment horizontal="center" vertical="center"/>
      <protection hidden="1"/>
    </xf>
    <xf numFmtId="0" fontId="31" fillId="5" borderId="25" xfId="0" applyFont="1" applyFill="1" applyBorder="1" applyAlignment="1" applyProtection="1">
      <alignment horizontal="center" vertical="center"/>
      <protection hidden="1"/>
    </xf>
    <xf numFmtId="0" fontId="31" fillId="5" borderId="21" xfId="0" applyFont="1" applyFill="1" applyBorder="1" applyAlignment="1" applyProtection="1">
      <alignment horizontal="center" vertical="center"/>
      <protection hidden="1"/>
    </xf>
    <xf numFmtId="14" fontId="31" fillId="0" borderId="2" xfId="9" applyNumberFormat="1" applyFont="1"/>
    <xf numFmtId="0" fontId="41" fillId="0" borderId="2" xfId="1" applyFont="1" applyAlignment="1">
      <alignment horizontal="center" vertical="center"/>
    </xf>
    <xf numFmtId="0" fontId="31" fillId="4" borderId="8" xfId="0" applyFont="1" applyFill="1" applyBorder="1" applyProtection="1">
      <protection hidden="1"/>
    </xf>
    <xf numFmtId="0" fontId="19" fillId="0" borderId="0" xfId="0" applyFont="1" applyBorder="1" applyAlignment="1">
      <alignment vertical="center"/>
    </xf>
    <xf numFmtId="0" fontId="19" fillId="0" borderId="0" xfId="0" applyFont="1" applyBorder="1" applyAlignment="1">
      <alignment horizontal="center" vertical="center"/>
    </xf>
    <xf numFmtId="0" fontId="79" fillId="10" borderId="2" xfId="3" applyFont="1" applyFill="1" applyAlignment="1">
      <alignment horizontal="center" vertical="center"/>
    </xf>
    <xf numFmtId="0" fontId="52" fillId="0" borderId="2" xfId="0" applyFont="1" applyAlignment="1">
      <alignment horizontal="center" vertical="center"/>
    </xf>
    <xf numFmtId="0" fontId="80" fillId="7" borderId="2" xfId="0" applyFont="1" applyFill="1" applyAlignment="1" applyProtection="1">
      <alignment horizontal="center" vertical="center"/>
      <protection hidden="1"/>
    </xf>
    <xf numFmtId="0" fontId="31" fillId="4" borderId="9" xfId="0" applyFont="1" applyFill="1" applyBorder="1" applyAlignment="1" applyProtection="1">
      <alignment horizontal="right" vertical="center"/>
      <protection hidden="1"/>
    </xf>
    <xf numFmtId="0" fontId="31" fillId="4" borderId="16" xfId="0" applyFont="1" applyFill="1" applyBorder="1" applyAlignment="1" applyProtection="1">
      <alignment horizontal="right" vertical="center"/>
      <protection hidden="1"/>
    </xf>
    <xf numFmtId="0" fontId="77"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1" fillId="20" borderId="8" xfId="14" applyFont="1" applyFill="1" applyBorder="1" applyAlignment="1" applyProtection="1">
      <alignment horizontal="center" vertical="center"/>
      <protection hidden="1"/>
    </xf>
    <xf numFmtId="9" fontId="51" fillId="20" borderId="17" xfId="14" applyFont="1" applyFill="1" applyBorder="1" applyAlignment="1" applyProtection="1">
      <alignment horizontal="center" vertical="center"/>
      <protection hidden="1"/>
    </xf>
    <xf numFmtId="0" fontId="33" fillId="23" borderId="6" xfId="19" applyFont="1" applyFill="1" applyBorder="1" applyAlignment="1">
      <alignment horizontal="center" vertical="center"/>
    </xf>
    <xf numFmtId="0" fontId="11" fillId="0" borderId="2" xfId="15" applyFont="1" applyAlignment="1">
      <alignment vertical="center"/>
    </xf>
    <xf numFmtId="0" fontId="11" fillId="0" borderId="6" xfId="19" applyFont="1" applyBorder="1" applyAlignment="1">
      <alignment horizontal="center" vertical="center"/>
    </xf>
    <xf numFmtId="0" fontId="11" fillId="0" borderId="6" xfId="19" applyFont="1" applyBorder="1" applyAlignment="1">
      <alignment horizontal="left" vertical="center"/>
    </xf>
    <xf numFmtId="0" fontId="11" fillId="0" borderId="6" xfId="19" applyFont="1" applyBorder="1" applyAlignment="1">
      <alignment vertical="center"/>
    </xf>
    <xf numFmtId="0" fontId="11" fillId="0" borderId="6" xfId="15" applyFont="1" applyBorder="1" applyAlignment="1">
      <alignment vertical="center"/>
    </xf>
    <xf numFmtId="0" fontId="11" fillId="0" borderId="6" xfId="15" applyFont="1" applyBorder="1" applyAlignment="1">
      <alignment horizontal="center" vertical="center"/>
    </xf>
    <xf numFmtId="0" fontId="11" fillId="0" borderId="6" xfId="19" quotePrefix="1" applyFont="1" applyBorder="1" applyAlignment="1">
      <alignment horizontal="left" vertical="center"/>
    </xf>
    <xf numFmtId="0" fontId="11" fillId="0" borderId="2" xfId="19" applyFont="1" applyAlignment="1">
      <alignment horizontal="center" vertical="center"/>
    </xf>
    <xf numFmtId="0" fontId="11" fillId="0" borderId="2" xfId="19" applyFont="1" applyAlignment="1">
      <alignment horizontal="left" vertical="center"/>
    </xf>
    <xf numFmtId="0" fontId="83" fillId="0" borderId="6"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84" fillId="0" borderId="0" xfId="0" applyFont="1" applyBorder="1" applyAlignment="1" applyProtection="1">
      <alignment vertical="center"/>
      <protection hidden="1"/>
    </xf>
    <xf numFmtId="0" fontId="85" fillId="0" borderId="0" xfId="0" applyFont="1" applyBorder="1" applyAlignment="1" applyProtection="1">
      <alignment vertical="center"/>
      <protection hidden="1"/>
    </xf>
    <xf numFmtId="0" fontId="72" fillId="9" borderId="1" xfId="0" applyFont="1" applyFill="1" applyBorder="1" applyAlignment="1">
      <alignment horizontal="center" vertical="center"/>
    </xf>
    <xf numFmtId="0" fontId="86" fillId="0" borderId="32" xfId="0" applyFont="1" applyBorder="1" applyAlignment="1">
      <alignment horizontal="left" vertical="center" wrapText="1"/>
    </xf>
    <xf numFmtId="0" fontId="72" fillId="0" borderId="1" xfId="0" applyFont="1" applyBorder="1" applyAlignment="1">
      <alignment horizontal="center" vertical="center"/>
    </xf>
    <xf numFmtId="0" fontId="24" fillId="18" borderId="6" xfId="0" applyFont="1" applyFill="1" applyBorder="1" applyAlignment="1" applyProtection="1">
      <alignment horizontal="center" vertical="center"/>
      <protection hidden="1"/>
    </xf>
    <xf numFmtId="0" fontId="88" fillId="4" borderId="6" xfId="0" applyFont="1" applyFill="1" applyBorder="1" applyAlignment="1" applyProtection="1">
      <alignment vertical="center"/>
      <protection hidden="1"/>
    </xf>
    <xf numFmtId="0" fontId="24"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1" fillId="7" borderId="2" xfId="0" applyFont="1" applyFill="1" applyAlignment="1" applyProtection="1">
      <alignment horizontal="center" vertical="center"/>
      <protection hidden="1"/>
    </xf>
    <xf numFmtId="0" fontId="82" fillId="4" borderId="2" xfId="0" applyFont="1" applyFill="1" applyAlignment="1">
      <alignment horizontal="center" vertical="center"/>
    </xf>
    <xf numFmtId="0" fontId="89" fillId="4" borderId="6" xfId="0" applyFont="1" applyFill="1" applyBorder="1" applyAlignment="1" applyProtection="1">
      <alignment horizontal="center" vertical="center"/>
      <protection hidden="1"/>
    </xf>
    <xf numFmtId="0" fontId="25" fillId="18" borderId="6" xfId="0" applyFont="1" applyFill="1" applyBorder="1" applyAlignment="1" applyProtection="1">
      <alignment horizontal="center" vertical="center"/>
      <protection hidden="1"/>
    </xf>
    <xf numFmtId="0" fontId="25" fillId="6" borderId="6" xfId="14" applyNumberFormat="1" applyFont="1" applyFill="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19"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center" vertical="center"/>
      <protection hidden="1"/>
    </xf>
    <xf numFmtId="0" fontId="31"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left" vertical="center"/>
      <protection hidden="1"/>
    </xf>
    <xf numFmtId="0" fontId="31" fillId="0" borderId="6" xfId="0" applyFont="1" applyBorder="1" applyAlignment="1" applyProtection="1">
      <alignment horizontal="center" vertical="center"/>
      <protection hidden="1"/>
    </xf>
    <xf numFmtId="20" fontId="19" fillId="0" borderId="6" xfId="0" applyNumberFormat="1" applyFont="1" applyBorder="1" applyAlignment="1" applyProtection="1">
      <alignment horizontal="center" vertical="center"/>
      <protection hidden="1"/>
    </xf>
    <xf numFmtId="14" fontId="10" fillId="0" borderId="2" xfId="24" applyNumberFormat="1" applyFont="1" applyAlignment="1">
      <alignment horizontal="center" vertical="center"/>
    </xf>
    <xf numFmtId="0" fontId="24" fillId="18" borderId="25" xfId="0" applyFont="1" applyFill="1" applyBorder="1" applyAlignment="1" applyProtection="1">
      <alignment horizontal="center" vertical="center"/>
      <protection hidden="1"/>
    </xf>
    <xf numFmtId="0" fontId="24" fillId="18" borderId="16" xfId="0" applyFont="1" applyFill="1" applyBorder="1" applyAlignment="1" applyProtection="1">
      <alignment horizontal="right" vertical="center"/>
      <protection hidden="1"/>
    </xf>
    <xf numFmtId="0" fontId="71" fillId="4" borderId="8" xfId="0" applyFont="1" applyFill="1" applyBorder="1" applyAlignment="1" applyProtection="1">
      <alignment horizontal="right" vertical="center"/>
      <protection hidden="1"/>
    </xf>
    <xf numFmtId="0" fontId="84" fillId="4" borderId="8" xfId="0" applyFont="1" applyFill="1" applyBorder="1" applyAlignment="1" applyProtection="1">
      <alignment horizontal="center" vertical="center"/>
      <protection hidden="1"/>
    </xf>
    <xf numFmtId="9" fontId="84" fillId="4" borderId="8" xfId="14" applyFont="1" applyFill="1" applyBorder="1" applyAlignment="1" applyProtection="1">
      <alignment horizontal="center" vertical="center"/>
      <protection hidden="1"/>
    </xf>
    <xf numFmtId="0" fontId="24" fillId="19" borderId="8" xfId="0" applyFont="1" applyFill="1" applyBorder="1" applyAlignment="1" applyProtection="1">
      <alignment horizontal="center" vertical="center"/>
      <protection hidden="1"/>
    </xf>
    <xf numFmtId="0" fontId="24" fillId="4" borderId="0" xfId="0" applyFont="1" applyFill="1" applyBorder="1" applyAlignment="1" applyProtection="1">
      <alignment horizontal="center" vertical="center"/>
      <protection hidden="1"/>
    </xf>
    <xf numFmtId="0" fontId="31" fillId="0" borderId="9" xfId="0" applyFont="1" applyBorder="1" applyAlignment="1" applyProtection="1">
      <alignment horizontal="center" vertical="center"/>
      <protection hidden="1"/>
    </xf>
    <xf numFmtId="0" fontId="31" fillId="4" borderId="21" xfId="0" applyFont="1" applyFill="1" applyBorder="1" applyProtection="1">
      <protection hidden="1"/>
    </xf>
    <xf numFmtId="0" fontId="19" fillId="24" borderId="2" xfId="0" applyFont="1" applyFill="1" applyAlignment="1">
      <alignment horizontal="center" vertical="center"/>
    </xf>
    <xf numFmtId="0" fontId="73" fillId="4" borderId="2" xfId="3" applyFont="1" applyFill="1" applyAlignment="1">
      <alignment horizontal="center" vertical="center"/>
    </xf>
    <xf numFmtId="0" fontId="39" fillId="4" borderId="2" xfId="3" applyFont="1" applyFill="1" applyAlignment="1">
      <alignment horizontal="center"/>
    </xf>
    <xf numFmtId="0" fontId="33" fillId="25" borderId="18" xfId="0" applyFont="1" applyFill="1" applyBorder="1" applyAlignment="1" applyProtection="1">
      <alignment horizontal="center" vertical="center" wrapText="1"/>
      <protection hidden="1"/>
    </xf>
    <xf numFmtId="0" fontId="14" fillId="0" borderId="2" xfId="0" applyFont="1" applyAlignment="1" applyProtection="1">
      <alignment horizontal="center" vertical="center"/>
      <protection hidden="1"/>
    </xf>
    <xf numFmtId="0" fontId="50" fillId="7" borderId="18" xfId="0" applyFont="1" applyFill="1" applyBorder="1" applyAlignment="1">
      <alignment horizontal="center" vertical="center"/>
    </xf>
    <xf numFmtId="0" fontId="50" fillId="7" borderId="11" xfId="0" applyFont="1" applyFill="1" applyBorder="1" applyAlignment="1">
      <alignment horizontal="center" vertical="center"/>
    </xf>
    <xf numFmtId="20" fontId="19" fillId="0" borderId="9" xfId="0" applyNumberFormat="1" applyFont="1" applyBorder="1" applyAlignment="1" applyProtection="1">
      <alignment horizontal="left" vertical="center"/>
      <protection hidden="1"/>
    </xf>
    <xf numFmtId="0" fontId="42" fillId="7" borderId="21" xfId="0" applyFont="1" applyFill="1" applyBorder="1" applyAlignment="1" applyProtection="1">
      <alignment horizontal="center" vertical="center"/>
      <protection hidden="1"/>
    </xf>
    <xf numFmtId="0" fontId="31" fillId="5" borderId="19" xfId="0" applyFont="1" applyFill="1" applyBorder="1" applyAlignment="1" applyProtection="1">
      <alignment horizontal="center" vertical="center"/>
      <protection hidden="1"/>
    </xf>
    <xf numFmtId="0" fontId="31" fillId="0" borderId="18" xfId="0" applyFont="1" applyBorder="1" applyAlignment="1" applyProtection="1">
      <alignment horizontal="center" vertical="center"/>
      <protection hidden="1"/>
    </xf>
    <xf numFmtId="0" fontId="31" fillId="0" borderId="37" xfId="0" applyFont="1" applyBorder="1" applyAlignment="1" applyProtection="1">
      <alignment horizontal="center" vertical="center"/>
      <protection hidden="1"/>
    </xf>
    <xf numFmtId="20" fontId="19" fillId="0" borderId="18" xfId="0" applyNumberFormat="1" applyFont="1" applyBorder="1" applyAlignment="1" applyProtection="1">
      <alignment horizontal="center" vertical="center"/>
      <protection hidden="1"/>
    </xf>
    <xf numFmtId="0" fontId="19" fillId="0" borderId="9" xfId="0" applyFont="1" applyBorder="1" applyAlignment="1">
      <alignment horizontal="center" vertical="center"/>
    </xf>
    <xf numFmtId="0" fontId="42" fillId="7" borderId="11" xfId="0" applyFont="1" applyFill="1" applyBorder="1" applyAlignment="1" applyProtection="1">
      <alignment horizontal="center" vertical="center"/>
      <protection hidden="1"/>
    </xf>
    <xf numFmtId="0" fontId="46" fillId="4" borderId="6" xfId="0" applyFont="1" applyFill="1" applyBorder="1" applyAlignment="1" applyProtection="1">
      <alignment horizontal="center" vertical="center"/>
      <protection hidden="1"/>
    </xf>
    <xf numFmtId="0" fontId="9" fillId="0" borderId="0" xfId="0" applyFont="1" applyBorder="1" applyAlignment="1">
      <alignment horizontal="center" vertical="center"/>
    </xf>
    <xf numFmtId="0" fontId="9" fillId="0" borderId="0" xfId="0" applyFont="1" applyBorder="1" applyAlignment="1">
      <alignment horizontal="right" vertical="center"/>
    </xf>
    <xf numFmtId="0" fontId="46" fillId="0" borderId="0" xfId="0" applyFont="1" applyBorder="1" applyAlignment="1">
      <alignment horizontal="center" vertical="center"/>
    </xf>
    <xf numFmtId="0" fontId="9" fillId="0" borderId="6" xfId="0" applyFont="1" applyBorder="1" applyAlignment="1" applyProtection="1">
      <alignment horizontal="center" vertical="center"/>
      <protection hidden="1"/>
    </xf>
    <xf numFmtId="0" fontId="52" fillId="0" borderId="6" xfId="14" applyNumberFormat="1" applyFont="1" applyBorder="1" applyAlignment="1" applyProtection="1">
      <alignment horizontal="center" vertical="center"/>
      <protection hidden="1"/>
    </xf>
    <xf numFmtId="0" fontId="9" fillId="0" borderId="2" xfId="0" applyFont="1" applyAlignment="1">
      <alignment horizontal="center" vertical="center"/>
    </xf>
    <xf numFmtId="0" fontId="9" fillId="0" borderId="6" xfId="0" applyFont="1" applyBorder="1" applyAlignment="1">
      <alignment horizontal="center" vertical="center"/>
    </xf>
    <xf numFmtId="0" fontId="90" fillId="0" borderId="6" xfId="0" applyFont="1" applyBorder="1" applyAlignment="1">
      <alignment horizontal="center" vertical="center"/>
    </xf>
    <xf numFmtId="0" fontId="46" fillId="12" borderId="6" xfId="0" applyFont="1" applyFill="1" applyBorder="1" applyAlignment="1">
      <alignment horizontal="center" vertical="center"/>
    </xf>
    <xf numFmtId="0" fontId="91" fillId="12" borderId="6" xfId="15" applyFont="1" applyFill="1" applyBorder="1" applyAlignment="1" applyProtection="1">
      <alignment horizontal="center" vertical="center"/>
      <protection hidden="1"/>
    </xf>
    <xf numFmtId="0" fontId="46" fillId="0" borderId="2" xfId="0" applyFont="1" applyAlignment="1">
      <alignment horizontal="center" vertical="center"/>
    </xf>
    <xf numFmtId="14" fontId="78" fillId="26" borderId="18" xfId="0" applyNumberFormat="1" applyFont="1" applyFill="1" applyBorder="1" applyAlignment="1" applyProtection="1">
      <alignment horizontal="center" vertical="center"/>
      <protection hidden="1"/>
    </xf>
    <xf numFmtId="0" fontId="50" fillId="7" borderId="25" xfId="0" applyFont="1" applyFill="1" applyBorder="1" applyAlignment="1" applyProtection="1">
      <alignment horizontal="center" vertical="center"/>
      <protection hidden="1"/>
    </xf>
    <xf numFmtId="0" fontId="33" fillId="27" borderId="18" xfId="0" applyFont="1" applyFill="1" applyBorder="1" applyAlignment="1" applyProtection="1">
      <alignment horizontal="center" vertical="center" wrapText="1"/>
      <protection hidden="1"/>
    </xf>
    <xf numFmtId="0" fontId="8" fillId="0" borderId="0" xfId="0" applyFont="1" applyBorder="1" applyAlignment="1">
      <alignment horizontal="center" vertical="center"/>
    </xf>
    <xf numFmtId="0" fontId="8" fillId="12" borderId="6" xfId="0" applyFont="1" applyFill="1" applyBorder="1" applyAlignment="1">
      <alignment horizontal="center" vertical="center"/>
    </xf>
    <xf numFmtId="0" fontId="0" fillId="0" borderId="2" xfId="0" applyAlignment="1" applyProtection="1">
      <alignment vertical="center"/>
      <protection hidden="1"/>
    </xf>
    <xf numFmtId="0" fontId="46" fillId="12" borderId="6" xfId="0" applyFont="1" applyFill="1" applyBorder="1" applyAlignment="1">
      <alignment horizontal="right" vertical="center"/>
    </xf>
    <xf numFmtId="0" fontId="7" fillId="0" borderId="6" xfId="0" applyFont="1" applyBorder="1" applyAlignment="1">
      <alignment horizontal="center" vertical="center"/>
    </xf>
    <xf numFmtId="0" fontId="22"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2"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1" fillId="0" borderId="2" xfId="0" applyFont="1" applyAlignment="1" applyProtection="1">
      <alignment vertical="center"/>
      <protection hidden="1"/>
    </xf>
    <xf numFmtId="0" fontId="0" fillId="4" borderId="2" xfId="0" applyFill="1" applyAlignment="1" applyProtection="1">
      <alignment vertical="center"/>
      <protection hidden="1"/>
    </xf>
    <xf numFmtId="0" fontId="92" fillId="4" borderId="2" xfId="3" applyFont="1" applyFill="1" applyAlignment="1">
      <alignment horizontal="center" vertical="center"/>
    </xf>
    <xf numFmtId="20" fontId="19" fillId="0" borderId="10" xfId="0" applyNumberFormat="1" applyFont="1" applyBorder="1" applyAlignment="1" applyProtection="1">
      <alignment horizontal="left" vertical="center"/>
      <protection hidden="1"/>
    </xf>
    <xf numFmtId="0" fontId="6" fillId="0" borderId="0" xfId="0" applyFont="1" applyBorder="1" applyAlignment="1">
      <alignment horizontal="center" vertical="center"/>
    </xf>
    <xf numFmtId="0" fontId="18" fillId="0" borderId="27" xfId="0" applyFont="1" applyBorder="1" applyAlignment="1" applyProtection="1">
      <alignment horizontal="center" vertical="center"/>
      <protection hidden="1"/>
    </xf>
    <xf numFmtId="0" fontId="5" fillId="0" borderId="2" xfId="15" applyFont="1" applyAlignment="1">
      <alignment vertical="center"/>
    </xf>
    <xf numFmtId="14" fontId="78" fillId="26" borderId="25" xfId="0" applyNumberFormat="1" applyFont="1" applyFill="1" applyBorder="1" applyAlignment="1" applyProtection="1">
      <alignment horizontal="center" vertical="center"/>
      <protection hidden="1"/>
    </xf>
    <xf numFmtId="0" fontId="93" fillId="0" borderId="2" xfId="9" applyFont="1"/>
    <xf numFmtId="0" fontId="94" fillId="0" borderId="2" xfId="9" applyFont="1"/>
    <xf numFmtId="0" fontId="42" fillId="7" borderId="18" xfId="0" applyFont="1" applyFill="1" applyBorder="1" applyAlignment="1" applyProtection="1">
      <alignment horizontal="center" vertical="center"/>
      <protection hidden="1"/>
    </xf>
    <xf numFmtId="0" fontId="19" fillId="0" borderId="2" xfId="0" applyFont="1" applyAlignment="1" applyProtection="1">
      <alignment vertical="center"/>
      <protection hidden="1"/>
    </xf>
    <xf numFmtId="0" fontId="31" fillId="22" borderId="2" xfId="0" applyFont="1" applyFill="1" applyAlignment="1" applyProtection="1">
      <alignment horizontal="center" vertical="center"/>
      <protection hidden="1"/>
    </xf>
    <xf numFmtId="0" fontId="19" fillId="22" borderId="2" xfId="0" applyFont="1" applyFill="1" applyAlignment="1" applyProtection="1">
      <alignment horizontal="center" vertical="center"/>
      <protection hidden="1"/>
    </xf>
    <xf numFmtId="0" fontId="34" fillId="22" borderId="2" xfId="0" applyFont="1" applyFill="1" applyAlignment="1" applyProtection="1">
      <alignment horizontal="center" vertical="center"/>
      <protection hidden="1"/>
    </xf>
    <xf numFmtId="0" fontId="31" fillId="22" borderId="16" xfId="0" applyFont="1" applyFill="1" applyBorder="1" applyAlignment="1" applyProtection="1">
      <alignment horizontal="center" vertical="center"/>
      <protection hidden="1"/>
    </xf>
    <xf numFmtId="0" fontId="31" fillId="22" borderId="8" xfId="0" applyFont="1" applyFill="1" applyBorder="1" applyAlignment="1" applyProtection="1">
      <alignment horizontal="center" vertical="center"/>
      <protection hidden="1"/>
    </xf>
    <xf numFmtId="0" fontId="19" fillId="22" borderId="8" xfId="0" applyFont="1" applyFill="1" applyBorder="1" applyAlignment="1" applyProtection="1">
      <alignment horizontal="center" vertical="center"/>
      <protection hidden="1"/>
    </xf>
    <xf numFmtId="0" fontId="31" fillId="22" borderId="17" xfId="0" applyFont="1" applyFill="1" applyBorder="1" applyAlignment="1" applyProtection="1">
      <alignment horizontal="center" vertical="center"/>
      <protection hidden="1"/>
    </xf>
    <xf numFmtId="0" fontId="49" fillId="12" borderId="9" xfId="0" applyFont="1" applyFill="1" applyBorder="1" applyAlignment="1" applyProtection="1">
      <alignment horizontal="right" vertical="center"/>
      <protection hidden="1"/>
    </xf>
    <xf numFmtId="0" fontId="31" fillId="12" borderId="16" xfId="0" applyFont="1" applyFill="1" applyBorder="1" applyAlignment="1" applyProtection="1">
      <alignment horizontal="right" vertical="center"/>
      <protection hidden="1"/>
    </xf>
    <xf numFmtId="0" fontId="19" fillId="12" borderId="11" xfId="0" applyFont="1" applyFill="1" applyBorder="1" applyAlignment="1" applyProtection="1">
      <alignment horizontal="center" vertical="center"/>
      <protection hidden="1"/>
    </xf>
    <xf numFmtId="0" fontId="19" fillId="12" borderId="12" xfId="0" applyFont="1" applyFill="1" applyBorder="1" applyAlignment="1" applyProtection="1">
      <alignment horizontal="center" vertical="center"/>
      <protection hidden="1"/>
    </xf>
    <xf numFmtId="0" fontId="91" fillId="12" borderId="25" xfId="15" applyFont="1" applyFill="1" applyBorder="1" applyAlignment="1" applyProtection="1">
      <alignment horizontal="right" vertical="center"/>
      <protection hidden="1"/>
    </xf>
    <xf numFmtId="0" fontId="49" fillId="7" borderId="25" xfId="0" applyFont="1" applyFill="1" applyBorder="1" applyAlignment="1" applyProtection="1">
      <alignment horizontal="center" vertical="center"/>
      <protection hidden="1"/>
    </xf>
    <xf numFmtId="0" fontId="31" fillId="0" borderId="2" xfId="0" applyFont="1" applyAlignment="1" applyProtection="1">
      <alignment horizontal="center" vertical="center"/>
      <protection hidden="1"/>
    </xf>
    <xf numFmtId="9" fontId="51" fillId="20" borderId="20" xfId="14" applyFont="1" applyFill="1" applyBorder="1" applyAlignment="1" applyProtection="1">
      <alignment horizontal="center" vertical="center"/>
      <protection hidden="1"/>
    </xf>
    <xf numFmtId="9" fontId="51" fillId="20" borderId="9" xfId="14" applyFont="1" applyFill="1" applyBorder="1" applyAlignment="1" applyProtection="1">
      <alignment horizontal="center" vertical="center"/>
      <protection hidden="1"/>
    </xf>
    <xf numFmtId="0" fontId="33" fillId="2" borderId="6" xfId="0" applyFont="1" applyFill="1" applyBorder="1" applyAlignment="1" applyProtection="1">
      <alignment horizontal="center" vertical="center"/>
      <protection hidden="1"/>
    </xf>
    <xf numFmtId="0" fontId="31" fillId="0" borderId="12" xfId="0" applyFont="1" applyBorder="1" applyAlignment="1" applyProtection="1">
      <alignment horizontal="center" vertical="center"/>
      <protection hidden="1"/>
    </xf>
    <xf numFmtId="0" fontId="19" fillId="0" borderId="12" xfId="0" applyFont="1" applyBorder="1" applyAlignment="1" applyProtection="1">
      <alignment horizontal="center" vertical="center"/>
      <protection hidden="1"/>
    </xf>
    <xf numFmtId="20" fontId="19" fillId="0" borderId="12" xfId="0" applyNumberFormat="1" applyFont="1" applyBorder="1" applyAlignment="1" applyProtection="1">
      <alignment horizontal="center" vertical="center"/>
      <protection hidden="1"/>
    </xf>
    <xf numFmtId="0" fontId="50" fillId="0" borderId="12" xfId="0" applyFont="1" applyBorder="1" applyAlignment="1" applyProtection="1">
      <alignment horizontal="center" vertical="center"/>
      <protection hidden="1"/>
    </xf>
    <xf numFmtId="14" fontId="48" fillId="10" borderId="12" xfId="0" applyNumberFormat="1" applyFont="1" applyFill="1" applyBorder="1" applyAlignment="1" applyProtection="1">
      <alignment horizontal="center" vertical="center"/>
      <protection hidden="1"/>
    </xf>
    <xf numFmtId="0" fontId="50" fillId="4" borderId="11" xfId="0" applyFont="1" applyFill="1" applyBorder="1" applyAlignment="1">
      <alignment horizontal="center" vertical="center"/>
    </xf>
    <xf numFmtId="0" fontId="19" fillId="4" borderId="12" xfId="0" applyFont="1" applyFill="1" applyBorder="1" applyAlignment="1" applyProtection="1">
      <alignment horizontal="center" vertical="center"/>
      <protection hidden="1"/>
    </xf>
    <xf numFmtId="0" fontId="31" fillId="4" borderId="2" xfId="0" applyFont="1" applyFill="1" applyProtection="1">
      <protection hidden="1"/>
    </xf>
    <xf numFmtId="0" fontId="31" fillId="0" borderId="0" xfId="0" applyFont="1" applyBorder="1" applyAlignment="1" applyProtection="1">
      <alignment horizontal="center" vertical="center"/>
      <protection hidden="1"/>
    </xf>
    <xf numFmtId="0" fontId="19" fillId="0" borderId="9" xfId="0" applyFont="1"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19" fillId="0" borderId="6" xfId="0" applyFont="1" applyBorder="1" applyAlignment="1">
      <alignment horizontal="center" vertical="center"/>
    </xf>
    <xf numFmtId="0" fontId="33" fillId="2" borderId="18" xfId="0" applyFont="1" applyFill="1" applyBorder="1" applyAlignment="1" applyProtection="1">
      <alignment horizontal="center" vertical="center" wrapText="1"/>
      <protection hidden="1"/>
    </xf>
    <xf numFmtId="0" fontId="33" fillId="2" borderId="6" xfId="0" applyFont="1" applyFill="1" applyBorder="1" applyAlignment="1" applyProtection="1">
      <alignment horizontal="center" vertical="center" wrapText="1"/>
      <protection hidden="1"/>
    </xf>
    <xf numFmtId="0" fontId="4" fillId="12" borderId="6" xfId="0" applyFont="1" applyFill="1" applyBorder="1" applyAlignment="1">
      <alignment horizontal="center" vertical="center"/>
    </xf>
    <xf numFmtId="0" fontId="4" fillId="0" borderId="2" xfId="0" applyFont="1" applyAlignment="1">
      <alignment horizontal="center" vertical="center"/>
    </xf>
    <xf numFmtId="0" fontId="4" fillId="0" borderId="2" xfId="0" applyFont="1" applyAlignment="1">
      <alignment vertical="center"/>
    </xf>
    <xf numFmtId="0" fontId="31" fillId="0" borderId="23" xfId="0" applyFont="1" applyBorder="1" applyAlignment="1" applyProtection="1">
      <alignment horizontal="center" vertical="center"/>
      <protection hidden="1"/>
    </xf>
    <xf numFmtId="20" fontId="19" fillId="0" borderId="7" xfId="0" applyNumberFormat="1" applyFont="1" applyBorder="1" applyAlignment="1" applyProtection="1">
      <alignment horizontal="center" vertical="center"/>
      <protection hidden="1"/>
    </xf>
    <xf numFmtId="0" fontId="50" fillId="0" borderId="38" xfId="0" applyFont="1" applyBorder="1" applyAlignment="1" applyProtection="1">
      <alignment horizontal="center" vertical="center"/>
      <protection hidden="1"/>
    </xf>
    <xf numFmtId="20" fontId="19" fillId="0" borderId="7" xfId="0" applyNumberFormat="1" applyFont="1" applyBorder="1" applyAlignment="1" applyProtection="1">
      <alignment horizontal="left" vertical="center"/>
      <protection hidden="1"/>
    </xf>
    <xf numFmtId="0" fontId="31" fillId="5" borderId="16" xfId="0" applyFont="1" applyFill="1" applyBorder="1" applyAlignment="1" applyProtection="1">
      <alignment horizontal="center" vertical="center"/>
      <protection hidden="1"/>
    </xf>
    <xf numFmtId="0" fontId="31" fillId="5" borderId="8" xfId="0" applyFont="1" applyFill="1" applyBorder="1" applyAlignment="1" applyProtection="1">
      <alignment horizontal="center" vertical="center"/>
      <protection hidden="1"/>
    </xf>
    <xf numFmtId="0" fontId="31" fillId="5" borderId="17" xfId="0" applyFont="1" applyFill="1" applyBorder="1" applyAlignment="1" applyProtection="1">
      <alignment horizontal="center" vertical="center"/>
      <protection hidden="1"/>
    </xf>
    <xf numFmtId="9" fontId="51" fillId="20" borderId="2" xfId="14" applyFont="1" applyFill="1" applyAlignment="1" applyProtection="1">
      <alignment horizontal="center" vertical="center"/>
      <protection hidden="1"/>
    </xf>
    <xf numFmtId="0" fontId="91" fillId="12" borderId="18" xfId="15" applyFont="1" applyFill="1" applyBorder="1" applyAlignment="1" applyProtection="1">
      <alignment horizontal="right" vertical="center"/>
      <protection hidden="1"/>
    </xf>
    <xf numFmtId="0" fontId="31" fillId="12" borderId="12" xfId="0" applyFont="1" applyFill="1" applyBorder="1" applyAlignment="1" applyProtection="1">
      <alignment horizontal="right" vertical="center"/>
      <protection hidden="1"/>
    </xf>
    <xf numFmtId="9" fontId="51" fillId="20" borderId="25" xfId="14" applyFont="1" applyFill="1" applyBorder="1" applyAlignment="1" applyProtection="1">
      <alignment horizontal="center" vertical="center"/>
      <protection hidden="1"/>
    </xf>
    <xf numFmtId="9" fontId="51" fillId="20" borderId="21" xfId="14" applyFont="1" applyFill="1" applyBorder="1" applyAlignment="1" applyProtection="1">
      <alignment horizontal="center" vertical="center"/>
      <protection hidden="1"/>
    </xf>
    <xf numFmtId="9" fontId="51" fillId="20" borderId="19" xfId="14" applyFont="1" applyFill="1" applyBorder="1" applyAlignment="1" applyProtection="1">
      <alignment horizontal="center" vertical="center"/>
      <protection hidden="1"/>
    </xf>
    <xf numFmtId="0" fontId="31" fillId="7" borderId="16" xfId="0" applyFont="1" applyFill="1" applyBorder="1" applyAlignment="1" applyProtection="1">
      <alignment horizontal="center" vertical="center"/>
      <protection hidden="1"/>
    </xf>
    <xf numFmtId="0" fontId="31" fillId="7" borderId="8" xfId="0" applyFont="1" applyFill="1" applyBorder="1" applyAlignment="1" applyProtection="1">
      <alignment horizontal="center" vertical="center"/>
      <protection hidden="1"/>
    </xf>
    <xf numFmtId="0" fontId="31" fillId="7" borderId="17" xfId="0" applyFont="1" applyFill="1" applyBorder="1" applyAlignment="1" applyProtection="1">
      <alignment horizontal="center" vertical="center"/>
      <protection hidden="1"/>
    </xf>
    <xf numFmtId="20" fontId="19" fillId="0" borderId="16" xfId="0" applyNumberFormat="1" applyFont="1" applyBorder="1" applyAlignment="1" applyProtection="1">
      <alignment horizontal="left" vertical="center"/>
      <protection hidden="1"/>
    </xf>
    <xf numFmtId="0" fontId="33" fillId="13" borderId="18" xfId="0" applyFont="1" applyFill="1" applyBorder="1" applyAlignment="1" applyProtection="1">
      <alignment horizontal="center" vertical="center"/>
      <protection hidden="1"/>
    </xf>
    <xf numFmtId="0" fontId="33" fillId="2" borderId="18" xfId="0" applyFont="1" applyFill="1" applyBorder="1" applyAlignment="1" applyProtection="1">
      <alignment horizontal="center" vertical="center"/>
      <protection hidden="1"/>
    </xf>
    <xf numFmtId="14" fontId="68" fillId="4" borderId="12" xfId="0" applyNumberFormat="1" applyFont="1" applyFill="1" applyBorder="1" applyAlignment="1" applyProtection="1">
      <alignment horizontal="center" vertical="center"/>
      <protection hidden="1"/>
    </xf>
    <xf numFmtId="14" fontId="48" fillId="10" borderId="18" xfId="0" applyNumberFormat="1" applyFont="1" applyFill="1" applyBorder="1" applyAlignment="1" applyProtection="1">
      <alignment horizontal="center" vertical="center"/>
      <protection hidden="1"/>
    </xf>
    <xf numFmtId="14" fontId="48" fillId="10" borderId="11" xfId="0" applyNumberFormat="1" applyFont="1" applyFill="1" applyBorder="1" applyAlignment="1" applyProtection="1">
      <alignment horizontal="center" vertical="center"/>
      <protection hidden="1"/>
    </xf>
    <xf numFmtId="0" fontId="31" fillId="4" borderId="18" xfId="0" applyFont="1" applyFill="1" applyBorder="1" applyAlignment="1" applyProtection="1">
      <alignment horizontal="center" vertical="center"/>
      <protection hidden="1"/>
    </xf>
    <xf numFmtId="0" fontId="31" fillId="4" borderId="11" xfId="0" applyFont="1" applyFill="1" applyBorder="1" applyAlignment="1" applyProtection="1">
      <alignment horizontal="center" vertical="center"/>
      <protection hidden="1"/>
    </xf>
    <xf numFmtId="0" fontId="31" fillId="4" borderId="12" xfId="0" applyFont="1" applyFill="1" applyBorder="1" applyAlignment="1" applyProtection="1">
      <alignment horizontal="center" vertical="center"/>
      <protection hidden="1"/>
    </xf>
    <xf numFmtId="0" fontId="50" fillId="4" borderId="18" xfId="0" applyFont="1" applyFill="1" applyBorder="1" applyAlignment="1">
      <alignment horizontal="center" vertical="center"/>
    </xf>
    <xf numFmtId="0" fontId="50" fillId="4" borderId="12" xfId="0" applyFont="1" applyFill="1" applyBorder="1" applyAlignment="1">
      <alignment horizontal="center" vertical="center"/>
    </xf>
    <xf numFmtId="0" fontId="19" fillId="4" borderId="18" xfId="0" applyFont="1" applyFill="1" applyBorder="1" applyAlignment="1" applyProtection="1">
      <alignment horizontal="center" vertical="center"/>
      <protection hidden="1"/>
    </xf>
    <xf numFmtId="0" fontId="19" fillId="4" borderId="11" xfId="0" applyFont="1" applyFill="1" applyBorder="1" applyAlignment="1" applyProtection="1">
      <alignment horizontal="center" vertical="center"/>
      <protection hidden="1"/>
    </xf>
    <xf numFmtId="0" fontId="31" fillId="4" borderId="13" xfId="0" applyFont="1" applyFill="1" applyBorder="1" applyProtection="1">
      <protection hidden="1"/>
    </xf>
    <xf numFmtId="14" fontId="78" fillId="26" borderId="2" xfId="0" applyNumberFormat="1" applyFont="1" applyFill="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78" fillId="26" borderId="6" xfId="0" applyNumberFormat="1" applyFont="1" applyFill="1" applyBorder="1" applyAlignment="1" applyProtection="1">
      <alignment horizontal="center" vertical="center"/>
      <protection hidden="1"/>
    </xf>
    <xf numFmtId="0" fontId="42" fillId="7" borderId="6" xfId="0" applyFont="1" applyFill="1" applyBorder="1" applyAlignment="1" applyProtection="1">
      <alignment horizontal="center" vertical="center"/>
      <protection hidden="1"/>
    </xf>
    <xf numFmtId="14" fontId="78" fillId="26" borderId="21" xfId="0" applyNumberFormat="1" applyFont="1" applyFill="1" applyBorder="1" applyAlignment="1" applyProtection="1">
      <alignment horizontal="center" vertical="center"/>
      <protection hidden="1"/>
    </xf>
    <xf numFmtId="0" fontId="19" fillId="0" borderId="2" xfId="0" applyFont="1" applyAlignment="1">
      <alignment vertical="center"/>
    </xf>
    <xf numFmtId="0" fontId="19" fillId="0" borderId="15" xfId="0" applyFont="1" applyBorder="1" applyAlignment="1">
      <alignment vertical="center"/>
    </xf>
    <xf numFmtId="0" fontId="19" fillId="0" borderId="2" xfId="0" applyFont="1" applyAlignment="1">
      <alignment horizontal="center" vertical="center"/>
    </xf>
    <xf numFmtId="0" fontId="33" fillId="25" borderId="25"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protection hidden="1"/>
    </xf>
    <xf numFmtId="0" fontId="42" fillId="7" borderId="18" xfId="0" applyFont="1" applyFill="1" applyBorder="1" applyAlignment="1" applyProtection="1">
      <alignment horizontal="center" vertical="center" wrapText="1"/>
      <protection hidden="1"/>
    </xf>
    <xf numFmtId="0" fontId="42" fillId="7" borderId="11"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wrapText="1"/>
      <protection hidden="1"/>
    </xf>
    <xf numFmtId="0" fontId="50" fillId="7" borderId="12" xfId="0" applyFont="1" applyFill="1" applyBorder="1" applyAlignment="1">
      <alignment horizontal="center" vertical="center"/>
    </xf>
    <xf numFmtId="14" fontId="70" fillId="4" borderId="25" xfId="0" applyNumberFormat="1" applyFont="1" applyFill="1" applyBorder="1" applyAlignment="1" applyProtection="1">
      <alignment horizontal="center" vertical="center"/>
      <protection hidden="1"/>
    </xf>
    <xf numFmtId="14" fontId="70" fillId="4" borderId="9" xfId="0" applyNumberFormat="1" applyFont="1" applyFill="1" applyBorder="1" applyAlignment="1" applyProtection="1">
      <alignment horizontal="center" vertical="center"/>
      <protection hidden="1"/>
    </xf>
    <xf numFmtId="14" fontId="70" fillId="4" borderId="16" xfId="0" applyNumberFormat="1" applyFont="1" applyFill="1" applyBorder="1" applyAlignment="1" applyProtection="1">
      <alignment horizontal="center" vertical="center"/>
      <protection hidden="1"/>
    </xf>
    <xf numFmtId="0" fontId="50" fillId="4" borderId="19" xfId="0" applyFont="1" applyFill="1" applyBorder="1" applyAlignment="1">
      <alignment horizontal="center" vertical="center"/>
    </xf>
    <xf numFmtId="0" fontId="50" fillId="4" borderId="20" xfId="0" applyFont="1" applyFill="1" applyBorder="1" applyAlignment="1">
      <alignment horizontal="center" vertical="center"/>
    </xf>
    <xf numFmtId="0" fontId="50" fillId="4" borderId="17" xfId="0" applyFont="1" applyFill="1" applyBorder="1" applyAlignment="1">
      <alignment horizontal="center" vertical="center"/>
    </xf>
    <xf numFmtId="0" fontId="3" fillId="0" borderId="0" xfId="0" applyFont="1" applyBorder="1" applyAlignment="1">
      <alignment horizontal="center" vertical="center"/>
    </xf>
    <xf numFmtId="2" fontId="9" fillId="0" borderId="0" xfId="0" applyNumberFormat="1" applyFont="1" applyBorder="1" applyAlignment="1">
      <alignment horizontal="center" vertical="center"/>
    </xf>
    <xf numFmtId="0" fontId="49" fillId="7" borderId="2" xfId="0" applyFont="1" applyFill="1" applyAlignment="1">
      <alignment horizontal="center" vertical="center"/>
    </xf>
    <xf numFmtId="0" fontId="31" fillId="5" borderId="2" xfId="0" applyFont="1" applyFill="1" applyAlignment="1">
      <alignment horizontal="center" vertical="center"/>
    </xf>
    <xf numFmtId="0" fontId="31" fillId="0" borderId="2" xfId="0" applyFont="1" applyAlignment="1">
      <alignment vertical="center"/>
    </xf>
    <xf numFmtId="0" fontId="31" fillId="0" borderId="2" xfId="0" applyFont="1" applyAlignment="1">
      <alignment horizontal="center" vertical="center"/>
    </xf>
    <xf numFmtId="0" fontId="49" fillId="0" borderId="2" xfId="0" applyFont="1" applyAlignment="1">
      <alignment horizontal="center" vertical="center"/>
    </xf>
    <xf numFmtId="14" fontId="31" fillId="0" borderId="2" xfId="0" applyNumberFormat="1" applyFont="1" applyAlignment="1">
      <alignment horizontal="left" vertical="center"/>
    </xf>
    <xf numFmtId="0" fontId="91" fillId="5" borderId="2" xfId="0" applyFont="1" applyFill="1" applyAlignment="1">
      <alignment horizontal="left" vertical="center"/>
    </xf>
    <xf numFmtId="49" fontId="31" fillId="4" borderId="2" xfId="0" applyNumberFormat="1" applyFont="1" applyFill="1" applyAlignment="1">
      <alignment horizontal="center" vertical="center"/>
    </xf>
    <xf numFmtId="49" fontId="95" fillId="4" borderId="2" xfId="0" applyNumberFormat="1" applyFont="1" applyFill="1" applyAlignment="1">
      <alignment horizontal="center" vertical="center"/>
    </xf>
    <xf numFmtId="0" fontId="96" fillId="4" borderId="2" xfId="0" applyFont="1" applyFill="1" applyAlignment="1">
      <alignment horizontal="center" vertical="center"/>
    </xf>
    <xf numFmtId="0" fontId="31" fillId="4" borderId="2" xfId="0" applyFont="1" applyFill="1" applyAlignment="1">
      <alignment horizontal="center" vertical="center"/>
    </xf>
    <xf numFmtId="0" fontId="96" fillId="0" borderId="2" xfId="0" applyFont="1" applyAlignment="1">
      <alignment horizontal="center" vertical="center"/>
    </xf>
    <xf numFmtId="9" fontId="31" fillId="0" borderId="2" xfId="14" applyFont="1" applyAlignment="1">
      <alignment horizontal="center" vertical="center"/>
    </xf>
    <xf numFmtId="14" fontId="9" fillId="0" borderId="0" xfId="0" applyNumberFormat="1" applyFont="1" applyBorder="1" applyAlignment="1">
      <alignment horizontal="center" vertical="center"/>
    </xf>
    <xf numFmtId="0" fontId="31" fillId="28" borderId="2" xfId="0" applyFont="1" applyFill="1" applyAlignment="1">
      <alignment horizontal="center" vertical="center"/>
    </xf>
    <xf numFmtId="0" fontId="31" fillId="29" borderId="2" xfId="0" applyFont="1" applyFill="1" applyAlignment="1">
      <alignment horizontal="center" vertical="center"/>
    </xf>
    <xf numFmtId="0" fontId="31" fillId="30" borderId="2" xfId="0" applyFont="1" applyFill="1" applyAlignment="1">
      <alignment horizontal="center" vertical="center"/>
    </xf>
    <xf numFmtId="14" fontId="39" fillId="0" borderId="2" xfId="3" applyNumberFormat="1" applyFont="1"/>
    <xf numFmtId="0" fontId="2"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7" fillId="8" borderId="1" xfId="24" applyFont="1" applyFill="1" applyBorder="1" applyAlignment="1">
      <alignment horizontal="center" vertical="center" wrapText="1"/>
    </xf>
    <xf numFmtId="14" fontId="47" fillId="8" borderId="1" xfId="24" applyNumberFormat="1" applyFont="1" applyFill="1" applyBorder="1" applyAlignment="1">
      <alignment horizontal="center" vertical="center" wrapText="1"/>
    </xf>
    <xf numFmtId="0" fontId="1" fillId="0" borderId="2" xfId="24" applyFont="1" applyAlignment="1">
      <alignment horizontal="center" vertical="center"/>
    </xf>
    <xf numFmtId="0" fontId="0" fillId="0" borderId="2" xfId="0"/>
    <xf numFmtId="14" fontId="1" fillId="0" borderId="2" xfId="24" applyNumberFormat="1" applyFont="1" applyAlignment="1">
      <alignment horizontal="center" vertical="center"/>
    </xf>
    <xf numFmtId="14" fontId="0" fillId="0" borderId="2" xfId="0" applyNumberFormat="1" applyAlignment="1">
      <alignment vertical="center"/>
    </xf>
    <xf numFmtId="14" fontId="1" fillId="0" borderId="2" xfId="0" applyNumberFormat="1" applyFont="1" applyAlignment="1">
      <alignment horizontal="center" vertical="center"/>
    </xf>
    <xf numFmtId="0" fontId="45" fillId="0" borderId="1" xfId="0" applyFont="1" applyBorder="1" applyAlignment="1">
      <alignment horizontal="left" vertical="center" wrapText="1"/>
    </xf>
    <xf numFmtId="0" fontId="53" fillId="0" borderId="1" xfId="0" applyFont="1" applyBorder="1" applyAlignment="1">
      <alignment horizontal="left" vertical="center" wrapText="1"/>
    </xf>
    <xf numFmtId="14" fontId="19" fillId="0" borderId="2" xfId="0" applyNumberFormat="1" applyFont="1" applyAlignment="1">
      <alignment horizontal="center" vertical="center"/>
    </xf>
    <xf numFmtId="176" fontId="52"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9" fillId="0" borderId="2" xfId="3" applyNumberFormat="1" applyFont="1" applyAlignment="1">
      <alignment horizontal="center" vertical="center"/>
    </xf>
    <xf numFmtId="0" fontId="87" fillId="0" borderId="36" xfId="0" applyFont="1" applyBorder="1" applyAlignment="1">
      <alignment horizontal="left" vertical="center" wrapText="1"/>
    </xf>
    <xf numFmtId="0" fontId="0" fillId="0" borderId="33" xfId="0" applyBorder="1"/>
    <xf numFmtId="0" fontId="0" fillId="0" borderId="34" xfId="0" applyBorder="1"/>
    <xf numFmtId="0" fontId="54" fillId="0" borderId="8" xfId="9" applyFont="1" applyBorder="1" applyAlignment="1">
      <alignment horizontal="center" vertical="center"/>
    </xf>
    <xf numFmtId="0" fontId="0" fillId="0" borderId="8" xfId="0" applyBorder="1"/>
    <xf numFmtId="0" fontId="54" fillId="0" borderId="6" xfId="9" applyFont="1" applyBorder="1" applyAlignment="1">
      <alignment horizontal="center" vertical="center"/>
    </xf>
    <xf numFmtId="0" fontId="0" fillId="0" borderId="15" xfId="0" applyBorder="1"/>
    <xf numFmtId="14" fontId="31" fillId="7" borderId="2" xfId="0" applyNumberFormat="1" applyFont="1" applyFill="1" applyAlignment="1">
      <alignment horizontal="center" vertical="center"/>
    </xf>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ltLang="zh-TW"/>
              <a:t>1</a:t>
            </a:r>
            <a:r>
              <a:rPr lang="zh-TW" altLang="en-US"/>
              <a:t>月 </a:t>
            </a:r>
            <a:r>
              <a:rPr lang="en-US" altLang="zh-TW"/>
              <a:t>-</a:t>
            </a:r>
            <a:r>
              <a:rPr lang="zh-TW" altLang="en-US"/>
              <a:t> </a:t>
            </a:r>
            <a:r>
              <a:rPr lang="en-US" altLang="zh-TW"/>
              <a:t>7</a:t>
            </a:r>
            <a:r>
              <a:rPr lang="zh-TW" altLang="en-US"/>
              <a:t>月</a:t>
            </a:r>
            <a:r>
              <a:rPr lang="en-US" altLang="zh-TW"/>
              <a:t>_</a:t>
            </a:r>
            <a:r>
              <a:rPr lang="zh-TW" altLang="en-US"/>
              <a:t>工作時間表</a:t>
            </a:r>
          </a:p>
        </c:rich>
      </c:tx>
      <c:overlay val="0"/>
      <c:spPr>
        <a:noFill/>
        <a:ln>
          <a:noFill/>
          <a:prstDash val="solid"/>
        </a:ln>
      </c:spPr>
    </c:title>
    <c:autoTitleDeleted val="0"/>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9</c:v>
                </c:pt>
                <c:pt idx="3">
                  <c:v>36</c:v>
                </c:pt>
                <c:pt idx="4">
                  <c:v>12</c:v>
                </c:pt>
                <c:pt idx="5">
                  <c:v>28</c:v>
                </c:pt>
                <c:pt idx="6">
                  <c:v>41</c:v>
                </c:pt>
                <c:pt idx="7">
                  <c:v>40</c:v>
                </c:pt>
                <c:pt idx="8">
                  <c:v>16</c:v>
                </c:pt>
                <c:pt idx="9">
                  <c:v>3</c:v>
                </c:pt>
                <c:pt idx="10">
                  <c:v>3</c:v>
                </c:pt>
                <c:pt idx="11">
                  <c:v>0</c:v>
                </c:pt>
                <c:pt idx="12">
                  <c:v>0</c:v>
                </c:pt>
                <c:pt idx="13">
                  <c:v>0</c:v>
                </c:pt>
                <c:pt idx="14">
                  <c:v>0</c:v>
                </c:pt>
              </c:numCache>
            </c:numRef>
          </c:val>
          <c:smooth val="0"/>
          <c:extLst>
            <c:ext xmlns:c16="http://schemas.microsoft.com/office/drawing/2014/chart" uri="{C3380CC4-5D6E-409C-BE32-E72D297353CC}">
              <c16:uniqueId val="{00000000-DC94-4FAD-AB17-1893E9E3ABB7}"/>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48</c:v>
                </c:pt>
                <c:pt idx="1">
                  <c:v>144</c:v>
                </c:pt>
                <c:pt idx="2">
                  <c:v>99</c:v>
                </c:pt>
                <c:pt idx="3">
                  <c:v>74</c:v>
                </c:pt>
                <c:pt idx="4">
                  <c:v>15</c:v>
                </c:pt>
                <c:pt idx="5">
                  <c:v>128</c:v>
                </c:pt>
                <c:pt idx="6">
                  <c:v>119</c:v>
                </c:pt>
                <c:pt idx="7">
                  <c:v>95</c:v>
                </c:pt>
                <c:pt idx="8">
                  <c:v>39</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DC94-4FAD-AB17-1893E9E3ABB7}"/>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21</c:v>
                </c:pt>
                <c:pt idx="2">
                  <c:v>114</c:v>
                </c:pt>
                <c:pt idx="3">
                  <c:v>126</c:v>
                </c:pt>
                <c:pt idx="4">
                  <c:v>86</c:v>
                </c:pt>
                <c:pt idx="5">
                  <c:v>91</c:v>
                </c:pt>
                <c:pt idx="6">
                  <c:v>121</c:v>
                </c:pt>
                <c:pt idx="7">
                  <c:v>109</c:v>
                </c:pt>
                <c:pt idx="8">
                  <c:v>33</c:v>
                </c:pt>
                <c:pt idx="9">
                  <c:v>7</c:v>
                </c:pt>
                <c:pt idx="10">
                  <c:v>3</c:v>
                </c:pt>
                <c:pt idx="11">
                  <c:v>0</c:v>
                </c:pt>
                <c:pt idx="12">
                  <c:v>0</c:v>
                </c:pt>
                <c:pt idx="13">
                  <c:v>0</c:v>
                </c:pt>
                <c:pt idx="14">
                  <c:v>0</c:v>
                </c:pt>
              </c:numCache>
            </c:numRef>
          </c:val>
          <c:smooth val="0"/>
          <c:extLst>
            <c:ext xmlns:c16="http://schemas.microsoft.com/office/drawing/2014/chart" uri="{C3380CC4-5D6E-409C-BE32-E72D297353CC}">
              <c16:uniqueId val="{00000002-DC94-4FAD-AB17-1893E9E3ABB7}"/>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23" activePane="bottomLeft" state="frozen"/>
      <selection activeCell="Z18" sqref="Z18"/>
      <selection pane="bottomLeft" activeCell="F23" sqref="F23"/>
    </sheetView>
  </sheetViews>
  <sheetFormatPr defaultColWidth="11.19921875" defaultRowHeight="15" customHeight="1"/>
  <cols>
    <col min="1" max="1" width="14.59765625" style="191" bestFit="1" customWidth="1"/>
    <col min="2" max="2" width="13.796875" style="191" customWidth="1"/>
    <col min="3" max="6" width="11.3984375" style="191" customWidth="1"/>
    <col min="7" max="7" width="11.3984375" style="91" customWidth="1"/>
    <col min="8" max="8" width="11.3984375" style="191" customWidth="1"/>
    <col min="9" max="9" width="11.3984375" style="92" customWidth="1"/>
    <col min="10" max="11" width="11.3984375" style="191" customWidth="1"/>
    <col min="12" max="12" width="11.3984375" style="192" customWidth="1"/>
    <col min="13" max="13" width="11.3984375" style="91" customWidth="1"/>
    <col min="14" max="14" width="11.3984375" style="101" customWidth="1"/>
    <col min="15" max="15" width="11.3984375" style="192" customWidth="1"/>
    <col min="16" max="16" width="32.796875" style="191" hidden="1" customWidth="1"/>
    <col min="17" max="25" width="11.19921875" style="191" customWidth="1"/>
    <col min="26" max="26" width="11.19921875" style="91" customWidth="1"/>
    <col min="27" max="27" width="13.69921875" style="191" bestFit="1" customWidth="1"/>
    <col min="28" max="28" width="13.69921875" style="191" customWidth="1"/>
    <col min="29" max="126" width="11.19921875" style="191" customWidth="1"/>
    <col min="127" max="16384" width="11.19921875" style="191"/>
  </cols>
  <sheetData>
    <row r="1" spans="1:26" ht="12.6" customHeight="1">
      <c r="A1" s="181">
        <f>首頁!I4</f>
        <v>45839</v>
      </c>
      <c r="B1" s="181">
        <f>首頁!K4</f>
        <v>45901</v>
      </c>
      <c r="C1" s="178" t="str">
        <f>首頁!A2</f>
        <v>PMQ3</v>
      </c>
      <c r="D1" s="178" t="str">
        <f>首頁!B2</f>
        <v>EDC</v>
      </c>
      <c r="E1" s="198" t="str">
        <f>首頁!C2</f>
        <v>PEP</v>
      </c>
      <c r="F1" s="198" t="str">
        <f>首頁!D2</f>
        <v>TVV</v>
      </c>
      <c r="G1" s="195" t="s">
        <v>0</v>
      </c>
      <c r="H1" s="194" t="str">
        <f t="array" ref="H1">IFERROR(HYPERLINK("#" &amp; ADDRESS(MIN(IF(ISNUMBER(SEARCH(G1, A25:AD308)), ROW(A25:AD308), 10000000000)), MIN(IF(ISNUMBER(SEARCH(G1, A25:AD308)), COLUMN(A25:AD308), 10000000000))), "搜索"), "未找到")</f>
        <v>搜索</v>
      </c>
      <c r="I1" s="129"/>
      <c r="J1" s="128"/>
      <c r="K1" s="128"/>
      <c r="L1" s="130"/>
      <c r="M1" s="127"/>
      <c r="N1" s="131"/>
      <c r="O1" s="130"/>
      <c r="P1" s="128"/>
      <c r="Q1" s="128"/>
      <c r="R1" s="128"/>
      <c r="S1" s="128"/>
      <c r="T1" s="128"/>
      <c r="U1" s="128"/>
      <c r="V1" s="128"/>
      <c r="Z1" s="130"/>
    </row>
    <row r="2" spans="1:26" ht="19.95" customHeight="1">
      <c r="A2" s="132" t="str">
        <f>IFERROR(HYPERLINK("#'門市主檔'!A"&amp;MATCH(A25,門市主檔!A23:A313,0)+20, "新北一部"), "查無店編")</f>
        <v>新北一部</v>
      </c>
      <c r="B2" s="133" t="str">
        <f>IFERROR(HYPERLINK("#'門市主檔'!A"&amp;MATCH(A237,門市主檔!A:A,0), "統計"), "查無店編")</f>
        <v>統計</v>
      </c>
      <c r="C2" s="134" t="s">
        <v>1</v>
      </c>
      <c r="D2" s="135" t="s">
        <v>2</v>
      </c>
      <c r="E2" s="135" t="s">
        <v>3</v>
      </c>
      <c r="F2" s="135" t="s">
        <v>4</v>
      </c>
      <c r="G2" s="135" t="s">
        <v>5</v>
      </c>
      <c r="H2" s="135" t="s">
        <v>6</v>
      </c>
      <c r="I2" s="135" t="s">
        <v>7</v>
      </c>
      <c r="J2" s="136"/>
      <c r="K2" s="135" t="s">
        <v>8</v>
      </c>
      <c r="L2" s="135" t="s">
        <v>9</v>
      </c>
      <c r="M2" s="135" t="s">
        <v>10</v>
      </c>
      <c r="N2" s="135" t="s">
        <v>11</v>
      </c>
      <c r="O2" s="137" t="s">
        <v>12</v>
      </c>
      <c r="P2" s="139" t="s">
        <v>13</v>
      </c>
      <c r="Q2" s="139" t="s">
        <v>14</v>
      </c>
      <c r="R2" s="140" t="s">
        <v>15</v>
      </c>
      <c r="S2" s="139" t="s">
        <v>14</v>
      </c>
      <c r="T2" s="140" t="s">
        <v>15</v>
      </c>
      <c r="U2" s="139"/>
      <c r="V2" s="140"/>
      <c r="Z2" s="192"/>
    </row>
    <row r="3" spans="1:26" ht="18.600000000000001" customHeight="1">
      <c r="A3" s="138" t="s">
        <v>16</v>
      </c>
      <c r="B3" s="182">
        <f>SUM(C3:O3)</f>
        <v>215</v>
      </c>
      <c r="C3" s="183">
        <f t="shared" ref="C3:O3" si="0">COUNTIF($D$23:$D$311,C2)</f>
        <v>1</v>
      </c>
      <c r="D3" s="184">
        <f t="shared" si="0"/>
        <v>3</v>
      </c>
      <c r="E3" s="184">
        <f t="shared" si="0"/>
        <v>17</v>
      </c>
      <c r="F3" s="184">
        <f t="shared" si="0"/>
        <v>2</v>
      </c>
      <c r="G3" s="184">
        <f t="shared" si="0"/>
        <v>14</v>
      </c>
      <c r="H3" s="184">
        <f t="shared" si="0"/>
        <v>8</v>
      </c>
      <c r="I3" s="184">
        <f t="shared" si="0"/>
        <v>12</v>
      </c>
      <c r="J3" s="184">
        <f t="shared" si="0"/>
        <v>0</v>
      </c>
      <c r="K3" s="184">
        <f t="shared" si="0"/>
        <v>17</v>
      </c>
      <c r="L3" s="184">
        <f t="shared" si="0"/>
        <v>72</v>
      </c>
      <c r="M3" s="184">
        <f t="shared" si="0"/>
        <v>30</v>
      </c>
      <c r="N3" s="184">
        <f t="shared" si="0"/>
        <v>3</v>
      </c>
      <c r="O3" s="185">
        <f t="shared" si="0"/>
        <v>36</v>
      </c>
      <c r="P3" s="128"/>
      <c r="Z3" s="251"/>
    </row>
    <row r="4" spans="1:26" ht="18.600000000000001" customHeight="1">
      <c r="A4" s="312" t="str">
        <f>首頁!A2&amp;" 進度"</f>
        <v>PMQ3 進度</v>
      </c>
      <c r="B4" s="417">
        <f t="shared" ref="B4:O4" si="1">B5/(B3-B20)</f>
        <v>0.38785046728971961</v>
      </c>
      <c r="C4" s="200">
        <f t="shared" si="1"/>
        <v>1</v>
      </c>
      <c r="D4" s="200">
        <f t="shared" si="1"/>
        <v>0.33333333333333331</v>
      </c>
      <c r="E4" s="200">
        <f t="shared" si="1"/>
        <v>5.8823529411764705E-2</v>
      </c>
      <c r="F4" s="200">
        <f t="shared" si="1"/>
        <v>0</v>
      </c>
      <c r="G4" s="200">
        <f t="shared" si="1"/>
        <v>0.21428571428571427</v>
      </c>
      <c r="H4" s="200">
        <f t="shared" si="1"/>
        <v>1</v>
      </c>
      <c r="I4" s="200">
        <f t="shared" si="1"/>
        <v>0.16666666666666666</v>
      </c>
      <c r="J4" s="200" t="e">
        <f t="shared" si="1"/>
        <v>#DIV/0!</v>
      </c>
      <c r="K4" s="200">
        <f t="shared" si="1"/>
        <v>0.11764705882352941</v>
      </c>
      <c r="L4" s="200">
        <f t="shared" si="1"/>
        <v>0.63888888888888884</v>
      </c>
      <c r="M4" s="200">
        <f t="shared" si="1"/>
        <v>0.43333333333333335</v>
      </c>
      <c r="N4" s="200">
        <f t="shared" si="1"/>
        <v>0.66666666666666663</v>
      </c>
      <c r="O4" s="201">
        <f t="shared" si="1"/>
        <v>0.11428571428571428</v>
      </c>
      <c r="P4" s="128"/>
      <c r="Q4" s="128"/>
      <c r="R4" s="128"/>
      <c r="S4" s="128"/>
      <c r="T4" s="128"/>
      <c r="U4" s="128"/>
      <c r="V4" s="128"/>
      <c r="Z4" s="130"/>
    </row>
    <row r="5" spans="1:26" ht="18.600000000000001" customHeight="1">
      <c r="A5" s="308" t="s">
        <v>17</v>
      </c>
      <c r="B5" s="310">
        <f>SUM(C5:O5)</f>
        <v>83</v>
      </c>
      <c r="C5" s="186">
        <f t="shared" ref="C5:O5" si="2">COUNTIFS($D$23:$D$311,C2,$I$23:$I$311,$C$1)</f>
        <v>1</v>
      </c>
      <c r="D5" s="187">
        <f t="shared" si="2"/>
        <v>1</v>
      </c>
      <c r="E5" s="187">
        <f t="shared" si="2"/>
        <v>1</v>
      </c>
      <c r="F5" s="187">
        <f t="shared" si="2"/>
        <v>0</v>
      </c>
      <c r="G5" s="187">
        <f t="shared" si="2"/>
        <v>3</v>
      </c>
      <c r="H5" s="187">
        <f t="shared" si="2"/>
        <v>8</v>
      </c>
      <c r="I5" s="187">
        <f t="shared" si="2"/>
        <v>2</v>
      </c>
      <c r="J5" s="187">
        <f t="shared" si="2"/>
        <v>0</v>
      </c>
      <c r="K5" s="187">
        <f t="shared" si="2"/>
        <v>2</v>
      </c>
      <c r="L5" s="187">
        <f t="shared" si="2"/>
        <v>46</v>
      </c>
      <c r="M5" s="187">
        <f t="shared" si="2"/>
        <v>13</v>
      </c>
      <c r="N5" s="187">
        <f t="shared" si="2"/>
        <v>2</v>
      </c>
      <c r="O5" s="256">
        <f t="shared" si="2"/>
        <v>4</v>
      </c>
      <c r="P5" s="128"/>
      <c r="Q5" s="128"/>
      <c r="R5" s="128"/>
      <c r="T5" s="128"/>
      <c r="U5" s="128"/>
      <c r="V5" s="128"/>
      <c r="Z5" s="130"/>
    </row>
    <row r="6" spans="1:26" s="192" customFormat="1" ht="18.600000000000001" customHeight="1">
      <c r="A6" s="309" t="s">
        <v>18</v>
      </c>
      <c r="B6" s="311">
        <f>SUM(C6:O6)</f>
        <v>131</v>
      </c>
      <c r="C6" s="339">
        <f t="shared" ref="C6:O6" si="3">C3-C5-C20-C19</f>
        <v>0</v>
      </c>
      <c r="D6" s="340">
        <f t="shared" si="3"/>
        <v>2</v>
      </c>
      <c r="E6" s="340">
        <f t="shared" si="3"/>
        <v>16</v>
      </c>
      <c r="F6" s="340">
        <f t="shared" si="3"/>
        <v>2</v>
      </c>
      <c r="G6" s="340">
        <f t="shared" si="3"/>
        <v>11</v>
      </c>
      <c r="H6" s="340">
        <f t="shared" si="3"/>
        <v>0</v>
      </c>
      <c r="I6" s="340">
        <f t="shared" si="3"/>
        <v>10</v>
      </c>
      <c r="J6" s="340">
        <f t="shared" si="3"/>
        <v>0</v>
      </c>
      <c r="K6" s="340">
        <f t="shared" si="3"/>
        <v>15</v>
      </c>
      <c r="L6" s="340">
        <f t="shared" si="3"/>
        <v>26</v>
      </c>
      <c r="M6" s="340">
        <f t="shared" si="3"/>
        <v>17</v>
      </c>
      <c r="N6" s="340">
        <f t="shared" si="3"/>
        <v>1</v>
      </c>
      <c r="O6" s="341">
        <f t="shared" si="3"/>
        <v>31</v>
      </c>
      <c r="P6" s="130"/>
      <c r="Q6" s="130"/>
      <c r="R6" s="130"/>
      <c r="T6" s="130"/>
      <c r="U6" s="130"/>
      <c r="V6" s="130"/>
      <c r="Z6" s="130"/>
    </row>
    <row r="7" spans="1:26" ht="18.600000000000001" customHeight="1">
      <c r="A7" s="313" t="str">
        <f>D1</f>
        <v>EDC</v>
      </c>
      <c r="B7" s="182">
        <f>SUM(C7:O7)</f>
        <v>207</v>
      </c>
      <c r="C7" s="183">
        <f>COUNTIFS('0919門市清單主檔'!$V:$V,C2,'0919門市清單主檔'!$AF:$AF,$D$1)</f>
        <v>1</v>
      </c>
      <c r="D7" s="184">
        <f>COUNTIFS('0919門市清單主檔'!$V:$V,D2,'0919門市清單主檔'!$AF:$AF,$D$1)</f>
        <v>3</v>
      </c>
      <c r="E7" s="184">
        <f>COUNTIFS('0919門市清單主檔'!$V:$V,E2,'0919門市清單主檔'!$AF:$AF,$D$1)</f>
        <v>17</v>
      </c>
      <c r="F7" s="184">
        <f>COUNTIFS('0919門市清單主檔'!$V:$V,F2,'0919門市清單主檔'!$AF:$AF,$D$1)</f>
        <v>2</v>
      </c>
      <c r="G7" s="184">
        <f>COUNTIFS('0919門市清單主檔'!$V:$V,G2,'0919門市清單主檔'!$AF:$AF,$D$1)</f>
        <v>12</v>
      </c>
      <c r="H7" s="184">
        <f>COUNTIFS('0919門市清單主檔'!$V:$V,H2,'0919門市清單主檔'!$AF:$AF,$D$1)</f>
        <v>8</v>
      </c>
      <c r="I7" s="184">
        <f>COUNTIFS('0919門市清單主檔'!$V:$V,I2,'0919門市清單主檔'!$AF:$AF,$D$1)</f>
        <v>11</v>
      </c>
      <c r="J7" s="184">
        <f>COUNTIFS('0919門市清單主檔'!$V:$V,J2,'0919門市清單主檔'!$AF:$AF,$D$1)</f>
        <v>0</v>
      </c>
      <c r="K7" s="184">
        <f>COUNTIFS('0919門市清單主檔'!$V:$V,K2,'0919門市清單主檔'!$AF:$AF,$D$1)</f>
        <v>16</v>
      </c>
      <c r="L7" s="184">
        <f>COUNTIFS('0919門市清單主檔'!$V:$V,L2,'0919門市清單主檔'!$AF:$AF,$D$1)</f>
        <v>72</v>
      </c>
      <c r="M7" s="184">
        <f>COUNTIFS('0919門市清單主檔'!$V:$V,M2,'0919門市清單主檔'!$AF:$AF,$D$1)</f>
        <v>27</v>
      </c>
      <c r="N7" s="184">
        <f>COUNTIFS('0919門市清單主檔'!$V:$V,N2,'0919門市清單主檔'!$AF:$AF,$D$1)</f>
        <v>3</v>
      </c>
      <c r="O7" s="185">
        <f>COUNTIFS('0919門市清單主檔'!$V:$V,O2,'0919門市清單主檔'!$AF:$AF,$D$1)</f>
        <v>35</v>
      </c>
      <c r="P7" s="128"/>
      <c r="Q7" s="139"/>
      <c r="R7" s="139"/>
      <c r="S7" s="139"/>
      <c r="T7" s="139"/>
      <c r="U7" s="139"/>
      <c r="V7" s="139"/>
      <c r="Z7" s="251"/>
    </row>
    <row r="8" spans="1:26" ht="18.600000000000001" customHeight="1">
      <c r="A8" s="312" t="s">
        <v>19</v>
      </c>
      <c r="B8" s="417">
        <f t="shared" ref="B8:O8" si="4">B9/B7</f>
        <v>0.97584541062801933</v>
      </c>
      <c r="C8" s="345">
        <f t="shared" si="4"/>
        <v>1</v>
      </c>
      <c r="D8" s="346">
        <f t="shared" si="4"/>
        <v>1</v>
      </c>
      <c r="E8" s="346">
        <f t="shared" si="4"/>
        <v>1</v>
      </c>
      <c r="F8" s="346">
        <f t="shared" si="4"/>
        <v>1</v>
      </c>
      <c r="G8" s="346">
        <f t="shared" si="4"/>
        <v>0.91666666666666663</v>
      </c>
      <c r="H8" s="346">
        <f t="shared" si="4"/>
        <v>1</v>
      </c>
      <c r="I8" s="346">
        <f t="shared" si="4"/>
        <v>1</v>
      </c>
      <c r="J8" s="346" t="e">
        <f t="shared" si="4"/>
        <v>#DIV/0!</v>
      </c>
      <c r="K8" s="346">
        <f t="shared" si="4"/>
        <v>0.875</v>
      </c>
      <c r="L8" s="346">
        <f t="shared" si="4"/>
        <v>0.98611111111111116</v>
      </c>
      <c r="M8" s="346">
        <f t="shared" si="4"/>
        <v>1</v>
      </c>
      <c r="N8" s="346">
        <f t="shared" si="4"/>
        <v>1</v>
      </c>
      <c r="O8" s="347">
        <f t="shared" si="4"/>
        <v>0.97142857142857142</v>
      </c>
      <c r="P8" s="128"/>
      <c r="Q8" s="130"/>
      <c r="R8" s="128"/>
      <c r="S8" s="128"/>
      <c r="T8" s="128"/>
      <c r="U8" s="128"/>
      <c r="V8" s="128"/>
      <c r="Z8" s="130"/>
    </row>
    <row r="9" spans="1:26" ht="18.600000000000001" customHeight="1">
      <c r="A9" s="145" t="s">
        <v>17</v>
      </c>
      <c r="B9" s="146">
        <f>SUM(C9:O9)</f>
        <v>202</v>
      </c>
      <c r="C9" s="186">
        <f t="shared" ref="C9:O9" si="5">COUNTIFS($D$23:$D$300,C2,$Q$23:$Q$300,$D$1)</f>
        <v>1</v>
      </c>
      <c r="D9" s="187">
        <f t="shared" si="5"/>
        <v>3</v>
      </c>
      <c r="E9" s="187">
        <f t="shared" si="5"/>
        <v>17</v>
      </c>
      <c r="F9" s="187">
        <f t="shared" si="5"/>
        <v>2</v>
      </c>
      <c r="G9" s="187">
        <f t="shared" si="5"/>
        <v>11</v>
      </c>
      <c r="H9" s="187">
        <f t="shared" si="5"/>
        <v>8</v>
      </c>
      <c r="I9" s="187">
        <f t="shared" si="5"/>
        <v>11</v>
      </c>
      <c r="J9" s="187">
        <f t="shared" si="5"/>
        <v>0</v>
      </c>
      <c r="K9" s="187">
        <f t="shared" si="5"/>
        <v>14</v>
      </c>
      <c r="L9" s="187">
        <f t="shared" si="5"/>
        <v>71</v>
      </c>
      <c r="M9" s="187">
        <f t="shared" si="5"/>
        <v>27</v>
      </c>
      <c r="N9" s="187">
        <f t="shared" si="5"/>
        <v>3</v>
      </c>
      <c r="O9" s="256">
        <f t="shared" si="5"/>
        <v>34</v>
      </c>
      <c r="P9" s="314"/>
      <c r="Q9" s="245"/>
      <c r="R9" s="314"/>
      <c r="S9" s="314"/>
      <c r="T9" s="314"/>
      <c r="U9" s="314"/>
      <c r="V9" s="314"/>
      <c r="Z9" s="130"/>
    </row>
    <row r="10" spans="1:26" s="192" customFormat="1" ht="18.600000000000001" customHeight="1">
      <c r="A10" s="147" t="s">
        <v>18</v>
      </c>
      <c r="B10" s="146">
        <f>SUM(C10:O10)</f>
        <v>5</v>
      </c>
      <c r="C10" s="339">
        <f t="shared" ref="C10:O10" si="6">C7-C9</f>
        <v>0</v>
      </c>
      <c r="D10" s="340">
        <f t="shared" si="6"/>
        <v>0</v>
      </c>
      <c r="E10" s="340">
        <f t="shared" si="6"/>
        <v>0</v>
      </c>
      <c r="F10" s="340">
        <f t="shared" si="6"/>
        <v>0</v>
      </c>
      <c r="G10" s="340">
        <f t="shared" si="6"/>
        <v>1</v>
      </c>
      <c r="H10" s="340">
        <f t="shared" si="6"/>
        <v>0</v>
      </c>
      <c r="I10" s="340">
        <f t="shared" si="6"/>
        <v>0</v>
      </c>
      <c r="J10" s="340">
        <f t="shared" si="6"/>
        <v>0</v>
      </c>
      <c r="K10" s="340">
        <f t="shared" si="6"/>
        <v>2</v>
      </c>
      <c r="L10" s="340">
        <f t="shared" si="6"/>
        <v>1</v>
      </c>
      <c r="M10" s="340">
        <f t="shared" si="6"/>
        <v>0</v>
      </c>
      <c r="N10" s="340">
        <f t="shared" si="6"/>
        <v>0</v>
      </c>
      <c r="O10" s="341">
        <f t="shared" si="6"/>
        <v>1</v>
      </c>
      <c r="P10" s="130"/>
      <c r="Q10" s="130"/>
      <c r="R10" s="130"/>
      <c r="S10" s="130"/>
      <c r="T10" s="130"/>
      <c r="U10" s="130"/>
      <c r="V10" s="130"/>
      <c r="Z10" s="130"/>
    </row>
    <row r="11" spans="1:26" ht="18.600000000000001" customHeight="1">
      <c r="A11" s="313" t="str">
        <f>E1</f>
        <v>PEP</v>
      </c>
      <c r="B11" s="182">
        <f>SUM(C11:O11)</f>
        <v>9</v>
      </c>
      <c r="C11" s="348">
        <f>COUNTIFS('0919門市清單主檔'!$V:$V,C2,'0919門市清單主檔'!$AG:$AG,$E$1)</f>
        <v>0</v>
      </c>
      <c r="D11" s="349">
        <f>COUNTIFS('0919門市清單主檔'!$V:$V,D2,'0919門市清單主檔'!$AG:$AG,$E$1)</f>
        <v>0</v>
      </c>
      <c r="E11" s="349">
        <f>COUNTIFS('0919門市清單主檔'!$V:$V,E2,'0919門市清單主檔'!$AG:$AG,$E$1)</f>
        <v>1</v>
      </c>
      <c r="F11" s="349">
        <f>COUNTIFS('0919門市清單主檔'!$V:$V,F2,'0919門市清單主檔'!$AG:$AG,$E$1)</f>
        <v>0</v>
      </c>
      <c r="G11" s="349">
        <f>COUNTIFS('0919門市清單主檔'!$V:$V,G2,'0919門市清單主檔'!$AG:$AG,$E$1)</f>
        <v>1</v>
      </c>
      <c r="H11" s="349">
        <f>COUNTIFS('0919門市清單主檔'!$V:$V,H2,'0919門市清單主檔'!$AG:$AG,$E$1)</f>
        <v>0</v>
      </c>
      <c r="I11" s="349">
        <f>COUNTIFS('0919門市清單主檔'!$V:$V,I2,'0919門市清單主檔'!$AG:$AG,$E$1)</f>
        <v>0</v>
      </c>
      <c r="J11" s="349">
        <f>COUNTIFS('0919門市清單主檔'!$V:$V,J2,'0919門市清單主檔'!$AG:$AG,$E$1)</f>
        <v>0</v>
      </c>
      <c r="K11" s="349">
        <f>COUNTIFS('0919門市清單主檔'!$V:$V,K2,'0919門市清單主檔'!$AG:$AG,$E$1)</f>
        <v>2</v>
      </c>
      <c r="L11" s="349">
        <f>COUNTIFS('0919門市清單主檔'!$V:$V,L2,'0919門市清單主檔'!$AG:$AG,$E$1)</f>
        <v>3</v>
      </c>
      <c r="M11" s="349">
        <f>COUNTIFS('0919門市清單主檔'!$V:$V,M2,'0919門市清單主檔'!$AG:$AG,$E$1)</f>
        <v>1</v>
      </c>
      <c r="N11" s="349">
        <f>COUNTIFS('0919門市清單主檔'!$V:$V,N2,'0919門市清單主檔'!$AG:$AG,$E$1)</f>
        <v>0</v>
      </c>
      <c r="O11" s="350">
        <f>COUNTIFS('0919門市清單主檔'!$V:$V,O2,'0919門市清單主檔'!$AG:$AG,$E$1)</f>
        <v>1</v>
      </c>
      <c r="P11" s="128"/>
      <c r="Q11" s="139"/>
      <c r="R11" s="139"/>
      <c r="S11" s="139"/>
      <c r="T11" s="139"/>
      <c r="U11" s="139"/>
      <c r="V11" s="139"/>
      <c r="Z11" s="251"/>
    </row>
    <row r="12" spans="1:26" ht="18.600000000000001" customHeight="1">
      <c r="A12" s="312" t="s">
        <v>19</v>
      </c>
      <c r="B12" s="417">
        <f t="shared" ref="B12:O12" si="7">B13/B11</f>
        <v>0</v>
      </c>
      <c r="C12" s="316" t="e">
        <f t="shared" si="7"/>
        <v>#DIV/0!</v>
      </c>
      <c r="D12" s="342" t="e">
        <f t="shared" si="7"/>
        <v>#DIV/0!</v>
      </c>
      <c r="E12" s="342">
        <f t="shared" si="7"/>
        <v>0</v>
      </c>
      <c r="F12" s="342" t="e">
        <f t="shared" si="7"/>
        <v>#DIV/0!</v>
      </c>
      <c r="G12" s="342">
        <f t="shared" si="7"/>
        <v>0</v>
      </c>
      <c r="H12" s="342" t="e">
        <f t="shared" si="7"/>
        <v>#DIV/0!</v>
      </c>
      <c r="I12" s="342" t="e">
        <f t="shared" si="7"/>
        <v>#DIV/0!</v>
      </c>
      <c r="J12" s="342" t="e">
        <f t="shared" si="7"/>
        <v>#DIV/0!</v>
      </c>
      <c r="K12" s="342">
        <f t="shared" si="7"/>
        <v>0</v>
      </c>
      <c r="L12" s="342">
        <f t="shared" si="7"/>
        <v>0</v>
      </c>
      <c r="M12" s="342">
        <f t="shared" si="7"/>
        <v>0</v>
      </c>
      <c r="N12" s="342" t="e">
        <f t="shared" si="7"/>
        <v>#DIV/0!</v>
      </c>
      <c r="O12" s="315">
        <f t="shared" si="7"/>
        <v>0</v>
      </c>
      <c r="P12" s="128"/>
      <c r="Q12" s="128"/>
      <c r="R12" s="128"/>
      <c r="S12" s="128"/>
      <c r="T12" s="128"/>
      <c r="U12" s="128"/>
      <c r="V12" s="128"/>
      <c r="Z12" s="130"/>
    </row>
    <row r="13" spans="1:26" ht="18.600000000000001" customHeight="1">
      <c r="A13" s="145" t="s">
        <v>17</v>
      </c>
      <c r="B13" s="146">
        <f>SUM(C13:O13)</f>
        <v>0</v>
      </c>
      <c r="C13" s="186">
        <f t="shared" ref="C13:O13" si="8">COUNTIFS($D$23:$D$300,C2,$S$23:$S$300,$E$1)</f>
        <v>0</v>
      </c>
      <c r="D13" s="187">
        <f t="shared" si="8"/>
        <v>0</v>
      </c>
      <c r="E13" s="187">
        <f t="shared" si="8"/>
        <v>0</v>
      </c>
      <c r="F13" s="187">
        <f t="shared" si="8"/>
        <v>0</v>
      </c>
      <c r="G13" s="187">
        <f t="shared" si="8"/>
        <v>0</v>
      </c>
      <c r="H13" s="187">
        <f t="shared" si="8"/>
        <v>0</v>
      </c>
      <c r="I13" s="187">
        <f t="shared" si="8"/>
        <v>0</v>
      </c>
      <c r="J13" s="187">
        <f t="shared" si="8"/>
        <v>0</v>
      </c>
      <c r="K13" s="187">
        <f t="shared" si="8"/>
        <v>0</v>
      </c>
      <c r="L13" s="187">
        <f t="shared" si="8"/>
        <v>0</v>
      </c>
      <c r="M13" s="187">
        <f t="shared" si="8"/>
        <v>0</v>
      </c>
      <c r="N13" s="187">
        <f t="shared" si="8"/>
        <v>0</v>
      </c>
      <c r="O13" s="256">
        <f t="shared" si="8"/>
        <v>0</v>
      </c>
      <c r="P13" s="314"/>
      <c r="Q13" s="245"/>
      <c r="R13" s="314"/>
      <c r="S13" s="314"/>
      <c r="T13" s="314"/>
      <c r="U13" s="314"/>
      <c r="V13" s="314"/>
      <c r="Z13" s="130"/>
    </row>
    <row r="14" spans="1:26" s="192" customFormat="1" ht="18.600000000000001" customHeight="1">
      <c r="A14" s="147" t="s">
        <v>18</v>
      </c>
      <c r="B14" s="146">
        <f>SUM(C14:O14)</f>
        <v>9</v>
      </c>
      <c r="C14" s="339">
        <f t="shared" ref="C14:O14" si="9">C11-C13</f>
        <v>0</v>
      </c>
      <c r="D14" s="340">
        <f t="shared" si="9"/>
        <v>0</v>
      </c>
      <c r="E14" s="340">
        <f t="shared" si="9"/>
        <v>1</v>
      </c>
      <c r="F14" s="340">
        <f t="shared" si="9"/>
        <v>0</v>
      </c>
      <c r="G14" s="340">
        <f t="shared" si="9"/>
        <v>1</v>
      </c>
      <c r="H14" s="340">
        <f t="shared" si="9"/>
        <v>0</v>
      </c>
      <c r="I14" s="340">
        <f t="shared" si="9"/>
        <v>0</v>
      </c>
      <c r="J14" s="340">
        <f t="shared" si="9"/>
        <v>0</v>
      </c>
      <c r="K14" s="340">
        <f t="shared" si="9"/>
        <v>2</v>
      </c>
      <c r="L14" s="340">
        <f t="shared" si="9"/>
        <v>3</v>
      </c>
      <c r="M14" s="340">
        <f t="shared" si="9"/>
        <v>1</v>
      </c>
      <c r="N14" s="340">
        <f t="shared" si="9"/>
        <v>0</v>
      </c>
      <c r="O14" s="341">
        <f t="shared" si="9"/>
        <v>1</v>
      </c>
      <c r="P14" s="328"/>
      <c r="Q14" s="130"/>
      <c r="R14" s="130"/>
      <c r="S14" s="130"/>
      <c r="T14" s="130"/>
      <c r="U14" s="130"/>
      <c r="V14" s="130"/>
      <c r="Z14" s="130"/>
    </row>
    <row r="15" spans="1:26" ht="18.600000000000001" customHeight="1">
      <c r="A15" s="313" t="str">
        <f>F1</f>
        <v>TVV</v>
      </c>
      <c r="B15" s="182">
        <f>SUM(C15:O15)</f>
        <v>30</v>
      </c>
      <c r="C15" s="348">
        <f>COUNTIFS('0919門市清單主檔'!$V:$V,C2,'0919門市清單主檔'!$AH:$AH,$F$1)</f>
        <v>0</v>
      </c>
      <c r="D15" s="349">
        <f>COUNTIFS('0919門市清單主檔'!$V:$V,D2,'0919門市清單主檔'!$AH:$AH,$F$1)</f>
        <v>0</v>
      </c>
      <c r="E15" s="349">
        <f>COUNTIFS('0919門市清單主檔'!$V:$V,E2,'0919門市清單主檔'!$AH:$AH,$F$1)</f>
        <v>1</v>
      </c>
      <c r="F15" s="349">
        <f>COUNTIFS('0919門市清單主檔'!$V:$V,F2,'0919門市清單主檔'!$AH:$AH,$F$1)</f>
        <v>0</v>
      </c>
      <c r="G15" s="349">
        <f>COUNTIFS('0919門市清單主檔'!$V:$V,G2,'0919門市清單主檔'!$AH:$AH,$F$1)</f>
        <v>3</v>
      </c>
      <c r="H15" s="349">
        <f>COUNTIFS('0919門市清單主檔'!$V:$V,H2,'0919門市清單主檔'!$AH:$AH,$F$1)</f>
        <v>2</v>
      </c>
      <c r="I15" s="349">
        <f>COUNTIFS('0919門市清單主檔'!$V:$V,I2,'0919門市清單主檔'!$AH:$AH,$F$1)</f>
        <v>4</v>
      </c>
      <c r="J15" s="349">
        <f>COUNTIFS('0919門市清單主檔'!$V:$V,J2,'0919門市清單主檔'!$AH:$AH,$F$1)</f>
        <v>0</v>
      </c>
      <c r="K15" s="349">
        <f>COUNTIFS('0919門市清單主檔'!$V:$V,K2,'0919門市清單主檔'!$AH:$AH,$F$1)</f>
        <v>1</v>
      </c>
      <c r="L15" s="349">
        <f>COUNTIFS('0919門市清單主檔'!$V:$V,L2,'0919門市清單主檔'!$AH:$AH,$F$1)</f>
        <v>13</v>
      </c>
      <c r="M15" s="349">
        <f>COUNTIFS('0919門市清單主檔'!$V:$V,M2,'0919門市清單主檔'!$AH:$AH,$F$1)</f>
        <v>4</v>
      </c>
      <c r="N15" s="349">
        <f>COUNTIFS('0919門市清單主檔'!$V:$V,N2,'0919門市清單主檔'!$AH:$AH,$F$1)</f>
        <v>0</v>
      </c>
      <c r="O15" s="350">
        <f>COUNTIFS('0919門市清單主檔'!$V:$V,O2,'0919門市清單主檔'!$AH:$AH,$F$1)</f>
        <v>2</v>
      </c>
      <c r="P15" s="300"/>
      <c r="Q15" s="139"/>
      <c r="R15" s="139"/>
      <c r="S15" s="139"/>
      <c r="T15" s="139"/>
      <c r="U15" s="139"/>
      <c r="V15" s="139"/>
      <c r="Z15" s="251"/>
    </row>
    <row r="16" spans="1:26" ht="18.600000000000001" customHeight="1">
      <c r="A16" s="343" t="s">
        <v>19</v>
      </c>
      <c r="B16" s="417">
        <f t="shared" ref="B16:O16" si="10">B17/B15</f>
        <v>0.43333333333333335</v>
      </c>
      <c r="C16" s="342" t="e">
        <f t="shared" si="10"/>
        <v>#DIV/0!</v>
      </c>
      <c r="D16" s="342" t="e">
        <f t="shared" si="10"/>
        <v>#DIV/0!</v>
      </c>
      <c r="E16" s="342">
        <f t="shared" si="10"/>
        <v>0</v>
      </c>
      <c r="F16" s="342" t="e">
        <f t="shared" si="10"/>
        <v>#DIV/0!</v>
      </c>
      <c r="G16" s="342">
        <f t="shared" si="10"/>
        <v>0.33333333333333331</v>
      </c>
      <c r="H16" s="342">
        <f t="shared" si="10"/>
        <v>1</v>
      </c>
      <c r="I16" s="342">
        <f t="shared" si="10"/>
        <v>0</v>
      </c>
      <c r="J16" s="342" t="e">
        <f t="shared" si="10"/>
        <v>#DIV/0!</v>
      </c>
      <c r="K16" s="342">
        <f t="shared" si="10"/>
        <v>0</v>
      </c>
      <c r="L16" s="342">
        <f t="shared" si="10"/>
        <v>0.61538461538461542</v>
      </c>
      <c r="M16" s="342">
        <f t="shared" si="10"/>
        <v>0.25</v>
      </c>
      <c r="N16" s="342" t="e">
        <f t="shared" si="10"/>
        <v>#DIV/0!</v>
      </c>
      <c r="O16" s="315">
        <f t="shared" si="10"/>
        <v>0.5</v>
      </c>
      <c r="P16" s="128"/>
      <c r="Q16" s="128"/>
      <c r="R16" s="128"/>
      <c r="S16" s="128"/>
      <c r="T16" s="128"/>
      <c r="U16" s="128"/>
      <c r="V16" s="128"/>
      <c r="Z16" s="130"/>
    </row>
    <row r="17" spans="1:30" ht="18.600000000000001" customHeight="1">
      <c r="A17" s="145" t="s">
        <v>17</v>
      </c>
      <c r="B17" s="310">
        <f>SUM(C17:O17)</f>
        <v>13</v>
      </c>
      <c r="C17" s="187">
        <f t="shared" ref="C17:O17" si="11">COUNTIFS($D$23:$D$300,C2,$U$23:$U$300,$F$1)</f>
        <v>0</v>
      </c>
      <c r="D17" s="187">
        <f t="shared" si="11"/>
        <v>0</v>
      </c>
      <c r="E17" s="187">
        <f t="shared" si="11"/>
        <v>0</v>
      </c>
      <c r="F17" s="187">
        <f t="shared" si="11"/>
        <v>0</v>
      </c>
      <c r="G17" s="187">
        <f t="shared" si="11"/>
        <v>1</v>
      </c>
      <c r="H17" s="187">
        <f t="shared" si="11"/>
        <v>2</v>
      </c>
      <c r="I17" s="187">
        <f t="shared" si="11"/>
        <v>0</v>
      </c>
      <c r="J17" s="187">
        <f t="shared" si="11"/>
        <v>0</v>
      </c>
      <c r="K17" s="187">
        <f t="shared" si="11"/>
        <v>0</v>
      </c>
      <c r="L17" s="187">
        <f t="shared" si="11"/>
        <v>8</v>
      </c>
      <c r="M17" s="187">
        <f t="shared" si="11"/>
        <v>1</v>
      </c>
      <c r="N17" s="187">
        <f t="shared" si="11"/>
        <v>0</v>
      </c>
      <c r="O17" s="256">
        <f t="shared" si="11"/>
        <v>1</v>
      </c>
      <c r="P17" s="314"/>
      <c r="Q17" s="326"/>
      <c r="R17" s="326"/>
      <c r="S17" s="326"/>
      <c r="T17" s="326"/>
      <c r="U17" s="326"/>
      <c r="V17" s="326"/>
      <c r="Z17" s="130"/>
    </row>
    <row r="18" spans="1:30" ht="18.600000000000001" customHeight="1">
      <c r="A18" s="344" t="s">
        <v>18</v>
      </c>
      <c r="B18" s="311">
        <f>SUM(C18:O18)</f>
        <v>17</v>
      </c>
      <c r="C18" s="340">
        <f t="shared" ref="C18:O18" si="12">C15-C17</f>
        <v>0</v>
      </c>
      <c r="D18" s="340">
        <f t="shared" si="12"/>
        <v>0</v>
      </c>
      <c r="E18" s="340">
        <f t="shared" si="12"/>
        <v>1</v>
      </c>
      <c r="F18" s="340">
        <f t="shared" si="12"/>
        <v>0</v>
      </c>
      <c r="G18" s="340">
        <f t="shared" si="12"/>
        <v>2</v>
      </c>
      <c r="H18" s="340">
        <f t="shared" si="12"/>
        <v>0</v>
      </c>
      <c r="I18" s="340">
        <f t="shared" si="12"/>
        <v>4</v>
      </c>
      <c r="J18" s="340">
        <f t="shared" si="12"/>
        <v>0</v>
      </c>
      <c r="K18" s="340">
        <f t="shared" si="12"/>
        <v>1</v>
      </c>
      <c r="L18" s="340">
        <f t="shared" si="12"/>
        <v>5</v>
      </c>
      <c r="M18" s="340">
        <f t="shared" si="12"/>
        <v>3</v>
      </c>
      <c r="N18" s="340">
        <f t="shared" si="12"/>
        <v>0</v>
      </c>
      <c r="O18" s="341">
        <f t="shared" si="12"/>
        <v>1</v>
      </c>
      <c r="P18" s="328"/>
      <c r="Q18" s="327"/>
      <c r="R18" s="328"/>
      <c r="S18" s="328"/>
      <c r="T18" s="328"/>
      <c r="U18" s="328"/>
      <c r="V18" s="328"/>
      <c r="W18" s="192"/>
      <c r="X18" s="192"/>
      <c r="Y18" s="192"/>
      <c r="Z18" s="130"/>
      <c r="AA18" s="192"/>
      <c r="AB18" s="192"/>
      <c r="AC18" s="192"/>
    </row>
    <row r="19" spans="1:30" s="192" customFormat="1" ht="18.600000000000001" hidden="1" customHeight="1">
      <c r="A19" s="196" t="s">
        <v>20</v>
      </c>
      <c r="B19" s="141">
        <f>SUM(C19:O19)</f>
        <v>0</v>
      </c>
      <c r="C19" s="142">
        <f t="shared" ref="C19:I19" si="13">COUNTIFS($D$25:$D$311,C2,$F$25:$F$311,"*撤店*")</f>
        <v>0</v>
      </c>
      <c r="D19" s="301">
        <f t="shared" si="13"/>
        <v>0</v>
      </c>
      <c r="E19" s="301">
        <f t="shared" si="13"/>
        <v>0</v>
      </c>
      <c r="F19" s="301">
        <f t="shared" si="13"/>
        <v>0</v>
      </c>
      <c r="G19" s="301">
        <f t="shared" si="13"/>
        <v>0</v>
      </c>
      <c r="H19" s="301">
        <f t="shared" si="13"/>
        <v>0</v>
      </c>
      <c r="I19" s="301">
        <f t="shared" si="13"/>
        <v>0</v>
      </c>
      <c r="J19" s="302"/>
      <c r="K19" s="303">
        <f>COUNTIFS($D$25:$D$311,K2,$F$25:$F$311,"*撤店*")</f>
        <v>0</v>
      </c>
      <c r="L19" s="301">
        <f>COUNTIFS($D$25:$D$311,L2,$F$25:$F$311,"*撤店*")</f>
        <v>0</v>
      </c>
      <c r="M19" s="301">
        <f>COUNTIFS($D$25:$D$311,M2,$F$25:$F$311,"*撤店*")</f>
        <v>0</v>
      </c>
      <c r="N19" s="301">
        <f>COUNTIFS($D$25:$D$311,N2,$F$25:$F$311,"*撤店*")</f>
        <v>0</v>
      </c>
      <c r="O19" s="143">
        <f>COUNTIFS($D$25:$D$311,O2,$F$25:$F$311,"*撤店*")</f>
        <v>0</v>
      </c>
      <c r="P19" s="130"/>
      <c r="Q19" s="130"/>
      <c r="R19" s="130"/>
      <c r="S19" s="130"/>
      <c r="T19" s="130"/>
      <c r="U19" s="130"/>
      <c r="V19" s="130"/>
      <c r="Z19" s="130"/>
    </row>
    <row r="20" spans="1:30" s="192" customFormat="1" ht="18.600000000000001" hidden="1" customHeight="1">
      <c r="A20" s="196" t="s">
        <v>21</v>
      </c>
      <c r="B20" s="141">
        <f>SUM(C20:O20)</f>
        <v>1</v>
      </c>
      <c r="C20" s="142">
        <f t="shared" ref="C20:O20" si="14">COUNTIFS($D$25:$D$308,C2,$F$25:$F$308,"新開")</f>
        <v>0</v>
      </c>
      <c r="D20" s="301">
        <f t="shared" si="14"/>
        <v>0</v>
      </c>
      <c r="E20" s="301">
        <f t="shared" si="14"/>
        <v>0</v>
      </c>
      <c r="F20" s="301">
        <f t="shared" si="14"/>
        <v>0</v>
      </c>
      <c r="G20" s="301">
        <f t="shared" si="14"/>
        <v>0</v>
      </c>
      <c r="H20" s="301">
        <f t="shared" si="14"/>
        <v>0</v>
      </c>
      <c r="I20" s="301">
        <f t="shared" si="14"/>
        <v>0</v>
      </c>
      <c r="J20" s="301">
        <f t="shared" si="14"/>
        <v>0</v>
      </c>
      <c r="K20" s="301">
        <f t="shared" si="14"/>
        <v>0</v>
      </c>
      <c r="L20" s="301">
        <f t="shared" si="14"/>
        <v>0</v>
      </c>
      <c r="M20" s="301">
        <f t="shared" si="14"/>
        <v>0</v>
      </c>
      <c r="N20" s="301">
        <f t="shared" si="14"/>
        <v>0</v>
      </c>
      <c r="O20" s="143">
        <f t="shared" si="14"/>
        <v>1</v>
      </c>
      <c r="P20" s="130"/>
      <c r="Q20" s="130"/>
      <c r="R20" s="130"/>
      <c r="S20" s="130"/>
      <c r="T20" s="130"/>
      <c r="U20" s="130"/>
      <c r="V20" s="130"/>
      <c r="Z20" s="130"/>
    </row>
    <row r="21" spans="1:30" s="192" customFormat="1" ht="18.600000000000001" hidden="1" customHeight="1">
      <c r="A21" s="197" t="s">
        <v>22</v>
      </c>
      <c r="B21" s="144">
        <f>SUM(C21:O21)</f>
        <v>7</v>
      </c>
      <c r="C21" s="304">
        <f t="shared" ref="C21:I21" si="15">COUNTIFS($G$25:$G$311,"*萊到店*",$D$25:$D$311,C2)</f>
        <v>0</v>
      </c>
      <c r="D21" s="305">
        <f t="shared" si="15"/>
        <v>0</v>
      </c>
      <c r="E21" s="305">
        <f t="shared" si="15"/>
        <v>0</v>
      </c>
      <c r="F21" s="305">
        <f t="shared" si="15"/>
        <v>0</v>
      </c>
      <c r="G21" s="305">
        <f t="shared" si="15"/>
        <v>2</v>
      </c>
      <c r="H21" s="305">
        <f t="shared" si="15"/>
        <v>0</v>
      </c>
      <c r="I21" s="305">
        <f t="shared" si="15"/>
        <v>0</v>
      </c>
      <c r="J21" s="306"/>
      <c r="K21" s="305">
        <f>COUNTIFS($G$25:$G$311,"*萊到店*",$D$25:$D$311,K2)</f>
        <v>1</v>
      </c>
      <c r="L21" s="305">
        <f>COUNTIFS($G$25:$G$311,"*萊到店*",$D$25:$D$311,L2)</f>
        <v>0</v>
      </c>
      <c r="M21" s="305">
        <f>COUNTIFS($G$25:$G$311,"*萊到店*",$D$25:$D$311,M2)</f>
        <v>3</v>
      </c>
      <c r="N21" s="305">
        <f>COUNTIFS($G$25:$G$311,"*萊到店*",$D$25:$D$311,N2)</f>
        <v>0</v>
      </c>
      <c r="O21" s="307">
        <f>COUNTIFS($G$25:$G$311,"*萊到店*",$D$25:$D$311,O2)</f>
        <v>1</v>
      </c>
      <c r="P21" s="130"/>
      <c r="Q21" s="130"/>
      <c r="R21" s="130"/>
      <c r="S21" s="130"/>
      <c r="T21" s="130"/>
      <c r="U21" s="130"/>
      <c r="V21" s="130"/>
      <c r="Z21" s="130"/>
    </row>
    <row r="22" spans="1:30" s="334" customFormat="1" ht="34.799999999999997" customHeight="1">
      <c r="A22" s="317" t="s">
        <v>23</v>
      </c>
      <c r="B22" s="317" t="s">
        <v>24</v>
      </c>
      <c r="C22" s="317" t="s">
        <v>25</v>
      </c>
      <c r="D22" s="317" t="s">
        <v>26</v>
      </c>
      <c r="E22" s="317" t="s">
        <v>27</v>
      </c>
      <c r="F22" s="317" t="s">
        <v>28</v>
      </c>
      <c r="G22" s="317" t="s">
        <v>29</v>
      </c>
      <c r="H22" s="317" t="s">
        <v>30</v>
      </c>
      <c r="I22" s="330" t="s">
        <v>31</v>
      </c>
      <c r="J22" s="352" t="s">
        <v>32</v>
      </c>
      <c r="K22" s="353" t="s">
        <v>33</v>
      </c>
      <c r="L22" s="330" t="s">
        <v>34</v>
      </c>
      <c r="M22" s="330" t="s">
        <v>35</v>
      </c>
      <c r="N22" s="330" t="s">
        <v>36</v>
      </c>
      <c r="O22" s="330" t="s">
        <v>37</v>
      </c>
      <c r="P22" s="331" t="s">
        <v>38</v>
      </c>
      <c r="Q22" s="250" t="s">
        <v>39</v>
      </c>
      <c r="R22" s="276" t="s">
        <v>40</v>
      </c>
      <c r="S22" s="250" t="s">
        <v>41</v>
      </c>
      <c r="T22" s="276" t="s">
        <v>40</v>
      </c>
      <c r="U22" s="250" t="s">
        <v>42</v>
      </c>
      <c r="V22" s="276" t="s">
        <v>40</v>
      </c>
      <c r="W22" s="373" t="s">
        <v>43</v>
      </c>
      <c r="X22" s="373" t="s">
        <v>44</v>
      </c>
      <c r="Y22" s="373" t="s">
        <v>45</v>
      </c>
      <c r="Z22" s="373" t="s">
        <v>36</v>
      </c>
      <c r="AA22" s="332" t="s">
        <v>46</v>
      </c>
      <c r="AB22" s="332" t="s">
        <v>47</v>
      </c>
      <c r="AC22" s="333" t="s">
        <v>48</v>
      </c>
      <c r="AD22" s="334">
        <f>COUNTIF(AC:AC,"STAR")</f>
        <v>161</v>
      </c>
    </row>
    <row r="23" spans="1:30" s="192" customFormat="1" ht="18.600000000000001" customHeight="1">
      <c r="A23" s="318">
        <v>2349</v>
      </c>
      <c r="B23" s="318" t="str">
        <f>VLOOKUP(A23,'0919門市清單主檔'!B:C,2,FALSE)</f>
        <v>三重永福店</v>
      </c>
      <c r="C23" s="319" t="str">
        <f>VLOOKUP($A23,'0919門市清單主檔'!B:V,20,FALSE)</f>
        <v>新北市</v>
      </c>
      <c r="D23" s="319" t="str">
        <f>VLOOKUP($A23,'0919門市清單主檔'!B:V,21,FALSE)</f>
        <v>三重區</v>
      </c>
      <c r="E23" s="320" t="str">
        <f>VLOOKUP(D23,區域表!A:B,2,FALSE)</f>
        <v>吳宗鴻</v>
      </c>
      <c r="F23" s="318" t="str">
        <f>IFERROR(IF(VLOOKUP(A23,門市狀態!A:D,4,FALSE)=0,"",VLOOKUP(A23,門市狀態!A:D,4,FALSE)),"")</f>
        <v/>
      </c>
      <c r="G23" s="321"/>
      <c r="H23" s="351" t="str">
        <f t="shared" ref="H23:H86" si="16">IF(I23&gt;0,(TEXT(I23,"yyyymmdd")&amp;$T$2&amp;A23&amp;$T$2&amp;B23&amp;$Q$2),"")</f>
        <v>PMQ3-2349-三重永福店(定保)</v>
      </c>
      <c r="I23" s="156" t="str">
        <f t="array" ref="I23">IF(AND(SUMPRODUCT((IM!$F$2:$F$1181=A23)*(ISNUMBER(SEARCH($C$1, IM!$AC$2:$AC$1181))))&gt;0), $C$1, "")</f>
        <v>PMQ3</v>
      </c>
      <c r="J23" s="355">
        <f t="array" ref="J23">IFERROR(INDEX(IM!$AM$2:$AM$9333, MATCH(1, (IM!$F$2:$F$9333=A23) * (ISNUMBER(SEARCH($C$1, IM!$AC$2:$AC$9333))), 0)), "")</f>
        <v>45840</v>
      </c>
      <c r="K23" s="357">
        <f t="array" ref="K23">SUMPRODUCT((IM!$F$2:$F$9181=A23)*(IM!$AD$2:$AD$9181="O")*(ISNUMBER(SEARCH($C$1, IM!$AC$2:$AC$9181))))</f>
        <v>1</v>
      </c>
      <c r="L23" s="379" t="str">
        <f t="array" ref="L23">IF(K23&gt;0,IFERROR(HYPERLINK("#'IM'!AC"&amp;MATCH(1,(IM!$F$1:$F$6881=A23)*(ISNUMBER(SEARCH($C$1,IM!$AC$1:$AC$6881))),0),"檢核"),"未登錄"),"")</f>
        <v>檢核</v>
      </c>
      <c r="M23" s="360" t="str">
        <f t="shared" ref="M23:M86" si="17">Q23&amp;IF(AND(S23&lt;&gt;"",AND(Q23&lt;&gt;"")),$P$2,"")&amp;S23&amp;IF(U23&lt;&gt;"",$P$2,"")&amp;U23</f>
        <v>EDC+TVV</v>
      </c>
      <c r="N23" s="382" t="str">
        <f t="array" ref="N23">IF(AND(
    SUMPRODUCT(
        (IM!$F$2:$F$1181=A23) *
        ISNUMBER(SEARCH("HUB", IM!$AC$2:$AC$1181)) *
        (IM!$X$2:$X$1181&gt;=$A$1) *
        (IM!$X$2:$X$1181&lt;=$B$1)*(Z23="HUB")
    ) &gt; 0
), "HUB", "")</f>
        <v/>
      </c>
      <c r="O23" s="362"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25" t="str">
        <f t="shared" ref="P23:P86" si="18">(TEXT(I23,"yyyymmdd"))&amp;$T$2&amp;A23&amp;$T$2&amp;B23&amp;$Q$2</f>
        <v>PMQ3-2349-三重永福店(定保)</v>
      </c>
      <c r="Q23" s="366" t="str">
        <f t="array" ref="Q23">IF(AND(SUMPRODUCT((IM!$F$2:$F$1181=A23)*(ISNUMBER(SEARCH($D$1, IM!$AC$2:$AC$1181))))&gt;0), $D$1, "")</f>
        <v>EDC</v>
      </c>
      <c r="R23" s="367">
        <f t="array" ref="R23">IFERROR(INDEX(IM!$AM$2:$AM$9382, MATCH(1, (IM!$F$2:$F$9382=A23) * (ISNUMBER(SEARCH($D$1, IM!$AC$2:$AC$9382))), 0)), "")</f>
        <v>45782</v>
      </c>
      <c r="S23" s="368" t="str">
        <f t="array" ref="S23">IF(AND(SUMPRODUCT((IM!$F$2:$F$1181=A23)*(ISNUMBER(SEARCH($E$1, IM!$AC$2:$AC$1181))))&gt;0), $E$1, "")</f>
        <v/>
      </c>
      <c r="T23" s="367" t="str">
        <f t="array" ref="T23">IFERROR(INDEX(IM!$AM$2:$AM$9382, MATCH(1, (IM!$F$2:$F$9382=A23) * (ISNUMBER(SEARCH($E$1, IM!$AC$2:$AC$9382))), 0)), "")</f>
        <v/>
      </c>
      <c r="U23" s="368" t="str">
        <f t="array" ref="U23">IF(AND(SUMPRODUCT((IM!$F$2:$F$1181=A23)*(ISNUMBER(SEARCH($F$1, IM!$AC$2:$AC$1181))))&gt;0), $F$1, "")</f>
        <v>TVV</v>
      </c>
      <c r="V23" s="365">
        <f t="array" ref="V23">IFERROR(INDEX(IM!$AM$2:$AM$9382, MATCH(1, (IM!$F$2:$F$9382=A23) * (ISNUMBER(SEARCH($F$1, IM!$AC$2:$AC$9382))), 0)), "")</f>
        <v>45840</v>
      </c>
      <c r="W23" s="299">
        <f t="shared" ref="W23:W86" si="19">IF(AND(AA23&lt;&gt;"", AB23&lt;&gt;""), 2, IF(OR(AA23&lt;&gt;"", AB23&lt;&gt;""), 1, 0))</f>
        <v>0</v>
      </c>
      <c r="X23" s="299"/>
      <c r="Y23" s="375">
        <f t="shared" ref="Y23:Y86" si="20">IF(OR(S23="STAR", W23="", X23=""), W23,
"總數：" &amp; W23 &amp; CHAR(10) &amp;
"已維修：" &amp; X23 &amp; CHAR(10) &amp;
"未更換：" &amp; (W23 - X23))</f>
        <v>0</v>
      </c>
      <c r="Z23" s="252" t="str">
        <f>IF(VLOOKUP(A23,'0919門市清單主檔'!B:AH,4,FALSE)=0,"",VLOOKUP(A23,'0919門市清單主檔'!B:AH,4,FALSE))</f>
        <v/>
      </c>
      <c r="AA23" s="370"/>
      <c r="AC23" s="192" t="s">
        <v>49</v>
      </c>
    </row>
    <row r="24" spans="1:30" ht="19.2" customHeight="1">
      <c r="A24" s="235">
        <v>4196</v>
      </c>
      <c r="B24" s="235" t="str">
        <f>VLOOKUP(A24,'0919門市清單主檔'!B:C,2,FALSE)</f>
        <v>三重蝶愛店</v>
      </c>
      <c r="C24" s="165" t="str">
        <f>VLOOKUP($A24,'0919門市清單主檔'!B:V,20,FALSE)</f>
        <v>新北市</v>
      </c>
      <c r="D24" s="165" t="str">
        <f>VLOOKUP($A24,'0919門市清單主檔'!B:V,21,FALSE)</f>
        <v>三重區</v>
      </c>
      <c r="E24" s="236" t="str">
        <f>VLOOKUP(D24,區域表!A:B,2,FALSE)</f>
        <v>吳宗鴻</v>
      </c>
      <c r="F24" s="235" t="str">
        <f>IFERROR(IF(VLOOKUP(A24,門市狀態!A:D,4,FALSE)=0,"",VLOOKUP(A24,門市狀態!A:D,4,FALSE)),"")</f>
        <v/>
      </c>
      <c r="G24" s="166"/>
      <c r="H24" s="292" t="str">
        <f t="shared" si="16"/>
        <v>PMQ3-4196-三重蝶愛店(定保)</v>
      </c>
      <c r="I24" s="157" t="str">
        <f t="array" ref="I24">IF(AND(SUMPRODUCT((IM!$F$2:$F$1181=A24)*(ISNUMBER(SEARCH($C$1, IM!$AC$2:$AC$1181))))&gt;0), $C$1, "")</f>
        <v>PMQ3</v>
      </c>
      <c r="J24" s="356">
        <f t="array" ref="J24">IFERROR(INDEX(IM!$AM$2:$AM$9333, MATCH(1, (IM!$F$2:$F$9333=A24) * (ISNUMBER(SEARCH($C$1, IM!$AC$2:$AC$9333))), 0)), "")</f>
        <v>45840</v>
      </c>
      <c r="K24" s="358">
        <f t="array" ref="K24">SUMPRODUCT((IM!$F$2:$F$9181=A24)*(IM!$AD$2:$AD$9181="O")*(ISNUMBER(SEARCH($C$1, IM!$AC$2:$AC$9181))))</f>
        <v>1</v>
      </c>
      <c r="L24" s="380" t="str">
        <f t="array" ref="L24">IF(K24&gt;0,IFERROR(HYPERLINK("#'IM'!AC"&amp;MATCH(1,(IM!$F$1:$F$6881=A24)*(ISNUMBER(SEARCH($C$1,IM!$AC$1:$AC$6881))),0),"檢核"),"未登錄"),"")</f>
        <v>檢核</v>
      </c>
      <c r="M24" s="323" t="str">
        <f t="shared" si="17"/>
        <v>EDC</v>
      </c>
      <c r="N24" s="383" t="str">
        <f t="array" ref="N24">IF(AND(
    SUMPRODUCT(
        (IM!$F$2:$F$1181=A24) *
        ISNUMBER(SEARCH("HUB", IM!$AC$2:$AC$1181)) *
        (IM!$X$2:$X$1181&gt;=$A$1) *
        (IM!$X$2:$X$1181&lt;=$B$1)*(Z24="HUB")
    ) &gt; 0
), "HUB", "")</f>
        <v/>
      </c>
      <c r="O24" s="363"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64" t="str">
        <f t="shared" si="18"/>
        <v>PMQ3-4196-三重蝶愛店(定保)</v>
      </c>
      <c r="Q24" s="366" t="str">
        <f t="array" ref="Q24">IF(AND(SUMPRODUCT((IM!$F$2:$F$1181=A24)*(ISNUMBER(SEARCH($D$1, IM!$AC$2:$AC$1181))))&gt;0), $D$1, "")</f>
        <v>EDC</v>
      </c>
      <c r="R24" s="367">
        <f t="array" ref="R24">IFERROR(INDEX(IM!$AM$2:$AM$9382, MATCH(1, (IM!$F$2:$F$9382=A24) * (ISNUMBER(SEARCH($D$1, IM!$AC$2:$AC$9382))), 0)), "")</f>
        <v>45786</v>
      </c>
      <c r="S24" s="368" t="str">
        <f t="array" ref="S24">IF(AND(SUMPRODUCT((IM!$F$2:$F$1181=A24)*(ISNUMBER(SEARCH($E$1, IM!$AC$2:$AC$1181))))&gt;0), $E$1, "")</f>
        <v/>
      </c>
      <c r="T24" s="367" t="str">
        <f t="array" ref="T24">IFERROR(INDEX(IM!$AM$2:$AM$9382, MATCH(1, (IM!$F$2:$F$9382=A24) * (ISNUMBER(SEARCH($E$1, IM!$AC$2:$AC$9382))), 0)), "")</f>
        <v/>
      </c>
      <c r="U24" s="368" t="str">
        <f t="array" ref="U24">IF(AND(SUMPRODUCT((IM!$F$2:$F$1181=A24)*(ISNUMBER(SEARCH($F$1, IM!$AC$2:$AC$1181))))&gt;0), $F$1, "")</f>
        <v/>
      </c>
      <c r="V24" s="369" t="str">
        <f t="array" ref="V24">IFERROR(INDEX(IM!$AM$2:$AM$9382, MATCH(1, (IM!$F$2:$F$9382=A24) * (ISNUMBER(SEARCH($F$1, IM!$AC$2:$AC$9382))), 0)), "")</f>
        <v/>
      </c>
      <c r="W24" s="261">
        <f t="shared" si="19"/>
        <v>0</v>
      </c>
      <c r="X24" s="261"/>
      <c r="Y24" s="376">
        <f t="shared" si="20"/>
        <v>0</v>
      </c>
      <c r="Z24" s="253" t="str">
        <f>IF(VLOOKUP(A24,'0919門市清單主檔'!B:AH,4,FALSE)=0,"",VLOOKUP(A24,'0919門市清單主檔'!B:AH,4,FALSE))</f>
        <v/>
      </c>
      <c r="AA24" s="371"/>
      <c r="AB24" s="329"/>
      <c r="AC24" s="192" t="s">
        <v>49</v>
      </c>
      <c r="AD24" s="191">
        <f>COUNTIF(AC:AC,"STAR")</f>
        <v>161</v>
      </c>
    </row>
    <row r="25" spans="1:30" ht="15.6" customHeight="1">
      <c r="A25" s="335">
        <v>4191</v>
      </c>
      <c r="B25" s="149" t="str">
        <f>VLOOKUP(A25,'0919門市清單主檔'!B:C,2,FALSE)</f>
        <v>三重溪美店</v>
      </c>
      <c r="C25" s="150" t="str">
        <f>VLOOKUP($A25,'0919門市清單主檔'!B:V,20,FALSE)</f>
        <v>新北市</v>
      </c>
      <c r="D25" s="151" t="str">
        <f>VLOOKUP($A25,'0919門市清單主檔'!B:V,21,FALSE)</f>
        <v>三重區</v>
      </c>
      <c r="E25" s="336" t="str">
        <f>VLOOKUP(D25,區域表!A:B,2,FALSE)</f>
        <v>吳宗鴻</v>
      </c>
      <c r="F25" s="153" t="str">
        <f>IFERROR(IF(VLOOKUP(A25,門市狀態!A:D,4,FALSE)=0,"",VLOOKUP(A25,門市狀態!A:D,4,FALSE)),"")</f>
        <v/>
      </c>
      <c r="G25" s="337"/>
      <c r="H25" s="338" t="str">
        <f t="shared" si="16"/>
        <v>PMQ3-4191-三重溪美店(定保)</v>
      </c>
      <c r="I25" s="157" t="str">
        <f t="array" ref="I25">IF(AND(SUMPRODUCT((IM!$F$2:$F$1181=A25)*(ISNUMBER(SEARCH($C$1, IM!$AC$2:$AC$1181))))&gt;0), $C$1, "")</f>
        <v>PMQ3</v>
      </c>
      <c r="J25" s="356">
        <f t="array" ref="J25">IFERROR(INDEX(IM!$AM$2:$AM$9333, MATCH(1, (IM!$F$2:$F$9333=A25) * (ISNUMBER(SEARCH($C$1, IM!$AC$2:$AC$9333))), 0)), "")</f>
        <v>45840</v>
      </c>
      <c r="K25" s="358">
        <f t="array" ref="K25">SUMPRODUCT((IM!$F$2:$F$9181=A25)*(IM!$AD$2:$AD$9181="O")*(ISNUMBER(SEARCH($C$1, IM!$AC$2:$AC$9181))))</f>
        <v>1</v>
      </c>
      <c r="L25" s="380" t="str">
        <f t="array" ref="L25">IF(K25&gt;0,IFERROR(HYPERLINK("#'IM'!AC"&amp;MATCH(1,(IM!$F$1:$F$6881=A25)*(ISNUMBER(SEARCH($C$1,IM!$AC$1:$AC$6881))),0),"檢核"),"未登錄"),"")</f>
        <v>檢核</v>
      </c>
      <c r="M25" s="323" t="str">
        <f t="shared" si="17"/>
        <v>EDC+TVV</v>
      </c>
      <c r="N25" s="383" t="str">
        <f t="array" ref="N25">IF(AND(
    SUMPRODUCT(
        (IM!$F$2:$F$1181=A25) *
        ISNUMBER(SEARCH("HUB", IM!$AC$2:$AC$1181)) *
        (IM!$X$2:$X$1181&gt;=$A$1) *
        (IM!$X$2:$X$1181&lt;=$B$1)*(Z25="HUB")
    ) &gt; 0
), "HUB", "")</f>
        <v/>
      </c>
      <c r="O25" s="363"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46" t="str">
        <f t="shared" si="18"/>
        <v>PMQ3-4191-三重溪美店(定保)</v>
      </c>
      <c r="Q25" s="275" t="str">
        <f t="array" ref="Q25">IF(AND(SUMPRODUCT((IM!$F$2:$F$1181=A25)*(ISNUMBER(SEARCH($D$1, IM!$AC$2:$AC$1181))))&gt;0), $D$1, "")</f>
        <v>EDC</v>
      </c>
      <c r="R25" s="274">
        <f t="array" ref="R25">IFERROR(INDEX(IM!$AM$2:$AM$9382, MATCH(1, (IM!$F$2:$F$9382=A25) * (ISNUMBER(SEARCH($D$1, IM!$AC$2:$AC$9382))), 0)), "")</f>
        <v>45779</v>
      </c>
      <c r="S25" s="255" t="str">
        <f t="array" ref="S25">IF(AND(SUMPRODUCT((IM!$F$2:$F$1181=A25)*(ISNUMBER(SEARCH($E$1, IM!$AC$2:$AC$1181))))&gt;0), $E$1, "")</f>
        <v/>
      </c>
      <c r="T25" s="296" t="str">
        <f t="array" ref="T25">IFERROR(INDEX(IM!$AM$2:$AM$9382, MATCH(1, (IM!$F$2:$F$9382=A25) * (ISNUMBER(SEARCH($E$1, IM!$AC$2:$AC$9382))), 0)), "")</f>
        <v/>
      </c>
      <c r="U25" s="299" t="str">
        <f t="array" ref="U25">IF(AND(SUMPRODUCT((IM!$F$2:$F$1181=A25)*(ISNUMBER(SEARCH($F$1, IM!$AC$2:$AC$1181))))&gt;0), $F$1, "")</f>
        <v>TVV</v>
      </c>
      <c r="V25" s="369">
        <f t="array" ref="V25">IFERROR(INDEX(IM!$AM$2:$AM$9382, MATCH(1, (IM!$F$2:$F$9382=A25) * (ISNUMBER(SEARCH($F$1, IM!$AC$2:$AC$9382))), 0)), "")</f>
        <v>45840</v>
      </c>
      <c r="W25" s="261">
        <f t="shared" si="19"/>
        <v>0</v>
      </c>
      <c r="X25" s="261"/>
      <c r="Y25" s="376">
        <f t="shared" si="20"/>
        <v>0</v>
      </c>
      <c r="Z25" s="253" t="str">
        <f>IF(VLOOKUP(A25,'0919門市清單主檔'!B:AH,4,FALSE)=0,"",VLOOKUP(A25,'0919門市清單主檔'!B:AH,4,FALSE))</f>
        <v/>
      </c>
      <c r="AA25" s="370"/>
      <c r="AB25" s="372"/>
      <c r="AC25" s="192" t="s">
        <v>49</v>
      </c>
    </row>
    <row r="26" spans="1:30" ht="15.6" customHeight="1">
      <c r="A26" s="148" t="s">
        <v>50</v>
      </c>
      <c r="B26" s="149" t="str">
        <f>VLOOKUP(A26,'0919門市清單主檔'!B:C,2,FALSE)</f>
        <v>北縣五華三店</v>
      </c>
      <c r="C26" s="150" t="str">
        <f>VLOOKUP($A26,'0919門市清單主檔'!B:V,20,FALSE)</f>
        <v>新北市</v>
      </c>
      <c r="D26" s="151" t="str">
        <f>VLOOKUP($A26,'0919門市清單主檔'!B:V,21,FALSE)</f>
        <v>三重區</v>
      </c>
      <c r="E26" s="152" t="str">
        <f>VLOOKUP(D26,區域表!A:B,2,FALSE)</f>
        <v>吳宗鴻</v>
      </c>
      <c r="F26" s="153" t="str">
        <f>IFERROR(IF(VLOOKUP(A26,門市狀態!A:D,4,FALSE)=0,"",VLOOKUP(A26,門市狀態!A:D,4,FALSE)),"")</f>
        <v/>
      </c>
      <c r="G26" s="154"/>
      <c r="H26" s="155" t="str">
        <f t="shared" si="16"/>
        <v>PMQ3-D194-北縣五華三店(定保)</v>
      </c>
      <c r="I26" s="157" t="str">
        <f t="array" ref="I26">IF(AND(SUMPRODUCT((IM!$F$2:$F$1181=A26)*(ISNUMBER(SEARCH($C$1, IM!$AC$2:$AC$1181))))&gt;0), $C$1, "")</f>
        <v>PMQ3</v>
      </c>
      <c r="J26" s="356">
        <f t="array" ref="J26">IFERROR(INDEX(IM!$AM$2:$AM$9333, MATCH(1, (IM!$F$2:$F$9333=A26) * (ISNUMBER(SEARCH($C$1, IM!$AC$2:$AC$9333))), 0)), "")</f>
        <v>45840</v>
      </c>
      <c r="K26" s="358">
        <f t="array" ref="K26">SUMPRODUCT((IM!$F$2:$F$9181=A26)*(IM!$AD$2:$AD$9181="O")*(ISNUMBER(SEARCH($C$1, IM!$AC$2:$AC$9181))))</f>
        <v>1</v>
      </c>
      <c r="L26" s="380" t="str">
        <f t="array" ref="L26">IF(K26&gt;0,IFERROR(HYPERLINK("#'IM'!AC"&amp;MATCH(1,(IM!$F$1:$F$6881=A26)*(ISNUMBER(SEARCH($C$1,IM!$AC$1:$AC$6881))),0),"檢核"),"未登錄"),"")</f>
        <v>檢核</v>
      </c>
      <c r="M26" s="323" t="str">
        <f t="shared" si="17"/>
        <v>EDC</v>
      </c>
      <c r="N26" s="383" t="str">
        <f t="array" ref="N26">IF(AND(
    SUMPRODUCT(
        (IM!$F$2:$F$1181=A26) *
        ISNUMBER(SEARCH("HUB", IM!$AC$2:$AC$1181)) *
        (IM!$X$2:$X$1181&gt;=$A$1) *
        (IM!$X$2:$X$1181&lt;=$B$1)*(Z26="HUB")
    ) &gt; 0
), "HUB", "")</f>
        <v/>
      </c>
      <c r="O26" s="363"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25" t="str">
        <f t="shared" si="18"/>
        <v>PMQ3-D194-北縣五華三店(定保)</v>
      </c>
      <c r="Q26" s="275" t="str">
        <f t="array" ref="Q26">IF(AND(SUMPRODUCT((IM!$F$2:$F$1181=A26)*(ISNUMBER(SEARCH($D$1, IM!$AC$2:$AC$1181))))&gt;0), $D$1, "")</f>
        <v>EDC</v>
      </c>
      <c r="R26" s="274">
        <f t="array" ref="R26">IFERROR(INDEX(IM!$AM$2:$AM$9382, MATCH(1, (IM!$F$2:$F$9382=A26) * (ISNUMBER(SEARCH($D$1, IM!$AC$2:$AC$9382))), 0)), "")</f>
        <v>45786</v>
      </c>
      <c r="S26" s="255" t="str">
        <f t="array" ref="S26">IF(AND(SUMPRODUCT((IM!$F$2:$F$1181=A26)*(ISNUMBER(SEARCH($E$1, IM!$AC$2:$AC$1181))))&gt;0), $E$1, "")</f>
        <v/>
      </c>
      <c r="T26" s="296" t="str">
        <f t="array" ref="T26">IFERROR(INDEX(IM!$AM$2:$AM$9382, MATCH(1, (IM!$F$2:$F$9382=A26) * (ISNUMBER(SEARCH($E$1, IM!$AC$2:$AC$9382))), 0)), "")</f>
        <v/>
      </c>
      <c r="U26" s="299" t="str">
        <f t="array" ref="U26">IF(AND(SUMPRODUCT((IM!$F$2:$F$1181=A26)*(ISNUMBER(SEARCH($F$1, IM!$AC$2:$AC$1181))))&gt;0), $F$1, "")</f>
        <v/>
      </c>
      <c r="V26" s="369" t="str">
        <f t="array" ref="V26">IFERROR(INDEX(IM!$AM$2:$AM$9382, MATCH(1, (IM!$F$2:$F$9382=A26) * (ISNUMBER(SEARCH($F$1, IM!$AC$2:$AC$9382))), 0)), "")</f>
        <v/>
      </c>
      <c r="W26" s="261">
        <f t="shared" si="19"/>
        <v>0</v>
      </c>
      <c r="X26" s="261"/>
      <c r="Y26" s="376">
        <f t="shared" si="20"/>
        <v>0</v>
      </c>
      <c r="Z26" s="253" t="str">
        <f>IF(VLOOKUP(A26,'0919門市清單主檔'!B:AH,4,FALSE)=0,"",VLOOKUP(A26,'0919門市清單主檔'!B:AH,4,FALSE))</f>
        <v/>
      </c>
      <c r="AA26" s="370"/>
      <c r="AB26" s="192"/>
      <c r="AC26" s="192" t="s">
        <v>49</v>
      </c>
    </row>
    <row r="27" spans="1:30" ht="15.75" customHeight="1">
      <c r="A27" s="148">
        <v>4210</v>
      </c>
      <c r="B27" s="149" t="str">
        <f>VLOOKUP(A27,'0919門市清單主檔'!B:C,2,FALSE)</f>
        <v>三重福華店</v>
      </c>
      <c r="C27" s="150" t="str">
        <f>VLOOKUP($A27,'0919門市清單主檔'!B:V,20,FALSE)</f>
        <v>新北市</v>
      </c>
      <c r="D27" s="151" t="str">
        <f>VLOOKUP($A27,'0919門市清單主檔'!B:V,21,FALSE)</f>
        <v>三重區</v>
      </c>
      <c r="E27" s="152" t="str">
        <f>VLOOKUP(D27,區域表!A:B,2,FALSE)</f>
        <v>吳宗鴻</v>
      </c>
      <c r="F27" s="153" t="str">
        <f>IFERROR(IF(VLOOKUP(A27,門市狀態!A:D,4,FALSE)=0,"",VLOOKUP(A27,門市狀態!A:D,4,FALSE)),"")</f>
        <v/>
      </c>
      <c r="G27" s="154"/>
      <c r="H27" s="155" t="str">
        <f t="shared" si="16"/>
        <v>PMQ3-4210-三重福華店(定保)</v>
      </c>
      <c r="I27" s="157" t="str">
        <f t="array" ref="I27">IF(AND(SUMPRODUCT((IM!$F$2:$F$1181=A27)*(ISNUMBER(SEARCH($C$1, IM!$AC$2:$AC$1181))))&gt;0), $C$1, "")</f>
        <v>PMQ3</v>
      </c>
      <c r="J27" s="356">
        <f t="array" ref="J27">IFERROR(INDEX(IM!$AM$2:$AM$9333, MATCH(1, (IM!$F$2:$F$9333=A27) * (ISNUMBER(SEARCH($C$1, IM!$AC$2:$AC$9333))), 0)), "")</f>
        <v>45840</v>
      </c>
      <c r="K27" s="358">
        <f t="array" ref="K27">SUMPRODUCT((IM!$F$2:$F$9181=A27)*(IM!$AD$2:$AD$9181="O")*(ISNUMBER(SEARCH($C$1, IM!$AC$2:$AC$9181))))</f>
        <v>2</v>
      </c>
      <c r="L27" s="380" t="str">
        <f t="array" ref="L27">IF(K27&gt;0,IFERROR(HYPERLINK("#'IM'!AC"&amp;MATCH(1,(IM!$F$1:$F$6881=A27)*(ISNUMBER(SEARCH($C$1,IM!$AC$1:$AC$6881))),0),"檢核"),"未登錄"),"")</f>
        <v>檢核</v>
      </c>
      <c r="M27" s="323" t="str">
        <f t="shared" si="17"/>
        <v>EDC</v>
      </c>
      <c r="N27" s="383" t="str">
        <f t="array" ref="N27">IF(AND(
    SUMPRODUCT(
        (IM!$F$2:$F$1181=A27) *
        ISNUMBER(SEARCH("HUB", IM!$AC$2:$AC$1181)) *
        (IM!$X$2:$X$1181&gt;=$A$1) *
        (IM!$X$2:$X$1181&lt;=$B$1)*(Z27="HUB")
    ) &gt; 0
), "HUB", "")</f>
        <v/>
      </c>
      <c r="O27" s="363"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25" t="str">
        <f t="shared" si="18"/>
        <v>PMQ3-4210-三重福華店(定保)</v>
      </c>
      <c r="Q27" s="275" t="str">
        <f t="array" ref="Q27">IF(AND(SUMPRODUCT((IM!$F$2:$F$1181=A27)*(ISNUMBER(SEARCH($D$1, IM!$AC$2:$AC$1181))))&gt;0), $D$1, "")</f>
        <v>EDC</v>
      </c>
      <c r="R27" s="274">
        <f t="array" ref="R27">IFERROR(INDEX(IM!$AM$2:$AM$9382, MATCH(1, (IM!$F$2:$F$9382=A27) * (ISNUMBER(SEARCH($D$1, IM!$AC$2:$AC$9382))), 0)), "")</f>
        <v>45786</v>
      </c>
      <c r="S27" s="255" t="str">
        <f t="array" ref="S27">IF(AND(SUMPRODUCT((IM!$F$2:$F$1181=A27)*(ISNUMBER(SEARCH($E$1, IM!$AC$2:$AC$1181))))&gt;0), $E$1, "")</f>
        <v/>
      </c>
      <c r="T27" s="296" t="str">
        <f t="array" ref="T27">IFERROR(INDEX(IM!$AM$2:$AM$9382, MATCH(1, (IM!$F$2:$F$9382=A27) * (ISNUMBER(SEARCH($E$1, IM!$AC$2:$AC$9382))), 0)), "")</f>
        <v/>
      </c>
      <c r="U27" s="299" t="str">
        <f t="array" ref="U27">IF(AND(SUMPRODUCT((IM!$F$2:$F$1181=A27)*(ISNUMBER(SEARCH($F$1, IM!$AC$2:$AC$1181))))&gt;0), $F$1, "")</f>
        <v/>
      </c>
      <c r="V27" s="369" t="str">
        <f t="array" ref="V27">IFERROR(INDEX(IM!$AM$2:$AM$9382, MATCH(1, (IM!$F$2:$F$9382=A27) * (ISNUMBER(SEARCH($F$1, IM!$AC$2:$AC$9382))), 0)), "")</f>
        <v/>
      </c>
      <c r="W27" s="261">
        <f t="shared" si="19"/>
        <v>0</v>
      </c>
      <c r="X27" s="261"/>
      <c r="Y27" s="376">
        <f t="shared" si="20"/>
        <v>0</v>
      </c>
      <c r="Z27" s="253" t="str">
        <f>IF(VLOOKUP(A27,'0919門市清單主檔'!B:AH,4,FALSE)=0,"",VLOOKUP(A27,'0919門市清單主檔'!B:AH,4,FALSE))</f>
        <v/>
      </c>
      <c r="AA27" s="370"/>
      <c r="AB27" s="192"/>
      <c r="AC27" s="192" t="s">
        <v>49</v>
      </c>
    </row>
    <row r="28" spans="1:30" ht="15.75" customHeight="1">
      <c r="A28" s="148">
        <v>3853</v>
      </c>
      <c r="B28" s="149" t="str">
        <f>VLOOKUP(A28,'0919門市清單主檔'!B:C,2,FALSE)</f>
        <v>板橋互助店</v>
      </c>
      <c r="C28" s="150" t="str">
        <f>VLOOKUP($A28,'0919門市清單主檔'!B:V,20,FALSE)</f>
        <v>新北市</v>
      </c>
      <c r="D28" s="151" t="str">
        <f>VLOOKUP($A28,'0919門市清單主檔'!B:V,21,FALSE)</f>
        <v>板橋區</v>
      </c>
      <c r="E28" s="152" t="str">
        <f>VLOOKUP(D28,區域表!A:B,2,FALSE)</f>
        <v>狄澤洋</v>
      </c>
      <c r="F28" s="153" t="str">
        <f>IFERROR(IF(VLOOKUP(A28,門市狀態!A:D,4,FALSE)=0,"",VLOOKUP(A28,門市狀態!A:D,4,FALSE)),"")</f>
        <v/>
      </c>
      <c r="G28" s="154"/>
      <c r="H28" s="155" t="str">
        <f t="shared" si="16"/>
        <v>PMQ3-3853-板橋互助店(定保)</v>
      </c>
      <c r="I28" s="157" t="str">
        <f t="array" ref="I28">IF(AND(SUMPRODUCT((IM!$F$2:$F$1181=A28)*(ISNUMBER(SEARCH($C$1, IM!$AC$2:$AC$1181))))&gt;0), $C$1, "")</f>
        <v>PMQ3</v>
      </c>
      <c r="J28" s="356">
        <f t="array" ref="J28">IFERROR(INDEX(IM!$AM$2:$AM$9333, MATCH(1, (IM!$F$2:$F$9333=A28) * (ISNUMBER(SEARCH($C$1, IM!$AC$2:$AC$9333))), 0)), "")</f>
        <v>45840</v>
      </c>
      <c r="K28" s="358">
        <f t="array" ref="K28">SUMPRODUCT((IM!$F$2:$F$9181=A28)*(IM!$AD$2:$AD$9181="O")*(ISNUMBER(SEARCH($C$1, IM!$AC$2:$AC$9181))))</f>
        <v>1</v>
      </c>
      <c r="L28" s="380" t="str">
        <f t="array" ref="L28">IF(K28&gt;0,IFERROR(HYPERLINK("#'IM'!AC"&amp;MATCH(1,(IM!$F$1:$F$6881=A28)*(ISNUMBER(SEARCH($C$1,IM!$AC$1:$AC$6881))),0),"檢核"),"未登錄"),"")</f>
        <v>檢核</v>
      </c>
      <c r="M28" s="323" t="str">
        <f t="shared" si="17"/>
        <v>EDC</v>
      </c>
      <c r="N28" s="383" t="str">
        <f t="array" ref="N28">IF(AND(
    SUMPRODUCT(
        (IM!$F$2:$F$1181=A28) *
        ISNUMBER(SEARCH("HUB", IM!$AC$2:$AC$1181)) *
        (IM!$X$2:$X$1181&gt;=$A$1) *
        (IM!$X$2:$X$1181&lt;=$B$1)*(Z28="HUB")
    ) &gt; 0
), "HUB", "")</f>
        <v/>
      </c>
      <c r="O28" s="363"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25" t="str">
        <f t="shared" si="18"/>
        <v>PMQ3-3853-板橋互助店(定保)</v>
      </c>
      <c r="Q28" s="275" t="str">
        <f t="array" ref="Q28">IF(AND(SUMPRODUCT((IM!$F$2:$F$1181=A28)*(ISNUMBER(SEARCH($D$1, IM!$AC$2:$AC$1181))))&gt;0), $D$1, "")</f>
        <v>EDC</v>
      </c>
      <c r="R28" s="274">
        <f t="array" ref="R28">IFERROR(INDEX(IM!$AM$2:$AM$9382, MATCH(1, (IM!$F$2:$F$9382=A28) * (ISNUMBER(SEARCH($D$1, IM!$AC$2:$AC$9382))), 0)), "")</f>
        <v>45821</v>
      </c>
      <c r="S28" s="255" t="str">
        <f t="array" ref="S28">IF(AND(SUMPRODUCT((IM!$F$2:$F$1181=A28)*(ISNUMBER(SEARCH($E$1, IM!$AC$2:$AC$1181))))&gt;0), $E$1, "")</f>
        <v/>
      </c>
      <c r="T28" s="296" t="str">
        <f t="array" ref="T28">IFERROR(INDEX(IM!$AM$2:$AM$9382, MATCH(1, (IM!$F$2:$F$9382=A28) * (ISNUMBER(SEARCH($E$1, IM!$AC$2:$AC$9382))), 0)), "")</f>
        <v/>
      </c>
      <c r="U28" s="299" t="str">
        <f t="array" ref="U28">IF(AND(SUMPRODUCT((IM!$F$2:$F$1181=A28)*(ISNUMBER(SEARCH($F$1, IM!$AC$2:$AC$1181))))&gt;0), $F$1, "")</f>
        <v/>
      </c>
      <c r="V28" s="369" t="str">
        <f t="array" ref="V28">IFERROR(INDEX(IM!$AM$2:$AM$9382, MATCH(1, (IM!$F$2:$F$9382=A28) * (ISNUMBER(SEARCH($F$1, IM!$AC$2:$AC$9382))), 0)), "")</f>
        <v/>
      </c>
      <c r="W28" s="261">
        <f t="shared" si="19"/>
        <v>0</v>
      </c>
      <c r="X28" s="261"/>
      <c r="Y28" s="376">
        <f t="shared" si="20"/>
        <v>0</v>
      </c>
      <c r="Z28" s="253" t="str">
        <f>IF(VLOOKUP(A28,'0919門市清單主檔'!B:AH,4,FALSE)=0,"",VLOOKUP(A28,'0919門市清單主檔'!B:AH,4,FALSE))</f>
        <v/>
      </c>
      <c r="AA28" s="370"/>
      <c r="AB28" s="192"/>
      <c r="AC28" s="192"/>
    </row>
    <row r="29" spans="1:30" ht="15.75" customHeight="1">
      <c r="A29" s="148">
        <v>4352</v>
      </c>
      <c r="B29" s="149" t="str">
        <f>VLOOKUP(A29,'0919門市清單主檔'!B:C,2,FALSE)</f>
        <v>三重公園店</v>
      </c>
      <c r="C29" s="150" t="str">
        <f>VLOOKUP($A29,'0919門市清單主檔'!B:V,20,FALSE)</f>
        <v>新北市</v>
      </c>
      <c r="D29" s="151" t="str">
        <f>VLOOKUP($A29,'0919門市清單主檔'!B:V,21,FALSE)</f>
        <v>三重區</v>
      </c>
      <c r="E29" s="152" t="str">
        <f>VLOOKUP(D29,區域表!A:B,2,FALSE)</f>
        <v>吳宗鴻</v>
      </c>
      <c r="F29" s="153" t="str">
        <f>IFERROR(IF(VLOOKUP(A29,門市狀態!A:D,4,FALSE)=0,"",VLOOKUP(A29,門市狀態!A:D,4,FALSE)),"")</f>
        <v/>
      </c>
      <c r="G29" s="154"/>
      <c r="H29" s="155" t="str">
        <f t="shared" si="16"/>
        <v>PMQ3-4352-三重公園店(定保)</v>
      </c>
      <c r="I29" s="157" t="str">
        <f t="array" ref="I29">IF(AND(SUMPRODUCT((IM!$F$2:$F$1181=A29)*(ISNUMBER(SEARCH($C$1, IM!$AC$2:$AC$1181))))&gt;0), $C$1, "")</f>
        <v>PMQ3</v>
      </c>
      <c r="J29" s="356">
        <f t="array" ref="J29">IFERROR(INDEX(IM!$AM$2:$AM$9333, MATCH(1, (IM!$F$2:$F$9333=A29) * (ISNUMBER(SEARCH($C$1, IM!$AC$2:$AC$9333))), 0)), "")</f>
        <v>45841</v>
      </c>
      <c r="K29" s="358">
        <f t="array" ref="K29">SUMPRODUCT((IM!$F$2:$F$9181=A29)*(IM!$AD$2:$AD$9181="O")*(ISNUMBER(SEARCH($C$1, IM!$AC$2:$AC$9181))))</f>
        <v>1</v>
      </c>
      <c r="L29" s="380" t="str">
        <f t="array" ref="L29">IF(K29&gt;0,IFERROR(HYPERLINK("#'IM'!AC"&amp;MATCH(1,(IM!$F$1:$F$6881=A29)*(ISNUMBER(SEARCH($C$1,IM!$AC$1:$AC$6881))),0),"檢核"),"未登錄"),"")</f>
        <v>檢核</v>
      </c>
      <c r="M29" s="323" t="str">
        <f t="shared" si="17"/>
        <v>EDC</v>
      </c>
      <c r="N29" s="383" t="str">
        <f t="array" ref="N29">IF(AND(
    SUMPRODUCT(
        (IM!$F$2:$F$1181=A29) *
        ISNUMBER(SEARCH("HUB", IM!$AC$2:$AC$1181)) *
        (IM!$X$2:$X$1181&gt;=$A$1) *
        (IM!$X$2:$X$1181&lt;=$B$1)*(Z29="HUB")
    ) &gt; 0
), "HUB", "")</f>
        <v/>
      </c>
      <c r="O29" s="363"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25" t="str">
        <f t="shared" si="18"/>
        <v>PMQ3-4352-三重公園店(定保)</v>
      </c>
      <c r="Q29" s="275" t="str">
        <f t="array" ref="Q29">IF(AND(SUMPRODUCT((IM!$F$2:$F$1181=A29)*(ISNUMBER(SEARCH($D$1, IM!$AC$2:$AC$1181))))&gt;0), $D$1, "")</f>
        <v>EDC</v>
      </c>
      <c r="R29" s="274">
        <f t="array" ref="R29">IFERROR(INDEX(IM!$AM$2:$AM$9382, MATCH(1, (IM!$F$2:$F$9382=A29) * (ISNUMBER(SEARCH($D$1, IM!$AC$2:$AC$9382))), 0)), "")</f>
        <v>45791</v>
      </c>
      <c r="S29" s="255" t="str">
        <f t="array" ref="S29">IF(AND(SUMPRODUCT((IM!$F$2:$F$1181=A29)*(ISNUMBER(SEARCH($E$1, IM!$AC$2:$AC$1181))))&gt;0), $E$1, "")</f>
        <v/>
      </c>
      <c r="T29" s="296" t="str">
        <f t="array" ref="T29">IFERROR(INDEX(IM!$AM$2:$AM$9382, MATCH(1, (IM!$F$2:$F$9382=A29) * (ISNUMBER(SEARCH($E$1, IM!$AC$2:$AC$9382))), 0)), "")</f>
        <v/>
      </c>
      <c r="U29" s="299" t="str">
        <f t="array" ref="U29">IF(AND(SUMPRODUCT((IM!$F$2:$F$1181=A29)*(ISNUMBER(SEARCH($F$1, IM!$AC$2:$AC$1181))))&gt;0), $F$1, "")</f>
        <v/>
      </c>
      <c r="V29" s="369" t="str">
        <f t="array" ref="V29">IFERROR(INDEX(IM!$AM$2:$AM$9382, MATCH(1, (IM!$F$2:$F$9382=A29) * (ISNUMBER(SEARCH($F$1, IM!$AC$2:$AC$9382))), 0)), "")</f>
        <v/>
      </c>
      <c r="W29" s="261">
        <f t="shared" si="19"/>
        <v>0</v>
      </c>
      <c r="X29" s="261"/>
      <c r="Y29" s="376">
        <f t="shared" si="20"/>
        <v>0</v>
      </c>
      <c r="Z29" s="253" t="str">
        <f>IF(VLOOKUP(A29,'0919門市清單主檔'!B:AH,4,FALSE)=0,"",VLOOKUP(A29,'0919門市清單主檔'!B:AH,4,FALSE))</f>
        <v/>
      </c>
      <c r="AA29" s="370"/>
      <c r="AB29" s="192"/>
      <c r="AC29" s="192" t="s">
        <v>49</v>
      </c>
    </row>
    <row r="30" spans="1:30" ht="15.75" customHeight="1">
      <c r="A30" s="148">
        <v>4005</v>
      </c>
      <c r="B30" s="149" t="str">
        <f>VLOOKUP(A30,'0919門市清單主檔'!B:C,2,FALSE)</f>
        <v>新莊雙鳳店</v>
      </c>
      <c r="C30" s="150" t="str">
        <f>VLOOKUP($A30,'0919門市清單主檔'!B:V,20,FALSE)</f>
        <v>新北市</v>
      </c>
      <c r="D30" s="151" t="str">
        <f>VLOOKUP($A30,'0919門市清單主檔'!B:V,21,FALSE)</f>
        <v>新莊區</v>
      </c>
      <c r="E30" s="152" t="str">
        <f>VLOOKUP(D30,區域表!A:B,2,FALSE)</f>
        <v>湯家瑋</v>
      </c>
      <c r="F30" s="153" t="str">
        <f>IFERROR(IF(VLOOKUP(A30,門市狀態!A:D,4,FALSE)=0,"",VLOOKUP(A30,門市狀態!A:D,4,FALSE)),"")</f>
        <v/>
      </c>
      <c r="G30" s="154"/>
      <c r="H30" s="155" t="str">
        <f t="shared" si="16"/>
        <v>PMQ3-4005-新莊雙鳳店(定保)</v>
      </c>
      <c r="I30" s="157" t="str">
        <f t="array" ref="I30">IF(AND(SUMPRODUCT((IM!$F$2:$F$1181=A30)*(ISNUMBER(SEARCH($C$1, IM!$AC$2:$AC$1181))))&gt;0), $C$1, "")</f>
        <v>PMQ3</v>
      </c>
      <c r="J30" s="356">
        <f t="array" ref="J30">IFERROR(INDEX(IM!$AM$2:$AM$9333, MATCH(1, (IM!$F$2:$F$9333=A30) * (ISNUMBER(SEARCH($C$1, IM!$AC$2:$AC$9333))), 0)), "")</f>
        <v>45841</v>
      </c>
      <c r="K30" s="358">
        <f t="array" ref="K30">SUMPRODUCT((IM!$F$2:$F$9181=A30)*(IM!$AD$2:$AD$9181="O")*(ISNUMBER(SEARCH($C$1, IM!$AC$2:$AC$9181))))</f>
        <v>1</v>
      </c>
      <c r="L30" s="380" t="str">
        <f t="array" ref="L30">IF(K30&gt;0,IFERROR(HYPERLINK("#'IM'!AC"&amp;MATCH(1,(IM!$F$1:$F$6881=A30)*(ISNUMBER(SEARCH($C$1,IM!$AC$1:$AC$6881))),0),"檢核"),"未登錄"),"")</f>
        <v>檢核</v>
      </c>
      <c r="M30" s="323" t="str">
        <f t="shared" si="17"/>
        <v>EDC</v>
      </c>
      <c r="N30" s="383" t="str">
        <f t="array" ref="N30">IF(AND(
    SUMPRODUCT(
        (IM!$F$2:$F$1181=A30) *
        ISNUMBER(SEARCH("HUB", IM!$AC$2:$AC$1181)) *
        (IM!$X$2:$X$1181&gt;=$A$1) *
        (IM!$X$2:$X$1181&lt;=$B$1)*(Z30="HUB")
    ) &gt; 0
), "HUB", "")</f>
        <v/>
      </c>
      <c r="O30" s="363"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25" t="str">
        <f t="shared" si="18"/>
        <v>PMQ3-4005-新莊雙鳳店(定保)</v>
      </c>
      <c r="Q30" s="275" t="str">
        <f t="array" ref="Q30">IF(AND(SUMPRODUCT((IM!$F$2:$F$1181=A30)*(ISNUMBER(SEARCH($D$1, IM!$AC$2:$AC$1181))))&gt;0), $D$1, "")</f>
        <v>EDC</v>
      </c>
      <c r="R30" s="274">
        <f t="array" ref="R30">IFERROR(INDEX(IM!$AM$2:$AM$9382, MATCH(1, (IM!$F$2:$F$9382=A30) * (ISNUMBER(SEARCH($D$1, IM!$AC$2:$AC$9382))), 0)), "")</f>
        <v>45761</v>
      </c>
      <c r="S30" s="255" t="str">
        <f t="array" ref="S30">IF(AND(SUMPRODUCT((IM!$F$2:$F$1181=A30)*(ISNUMBER(SEARCH($E$1, IM!$AC$2:$AC$1181))))&gt;0), $E$1, "")</f>
        <v/>
      </c>
      <c r="T30" s="296" t="str">
        <f t="array" ref="T30">IFERROR(INDEX(IM!$AM$2:$AM$9382, MATCH(1, (IM!$F$2:$F$9382=A30) * (ISNUMBER(SEARCH($E$1, IM!$AC$2:$AC$9382))), 0)), "")</f>
        <v/>
      </c>
      <c r="U30" s="299" t="str">
        <f t="array" ref="U30">IF(AND(SUMPRODUCT((IM!$F$2:$F$1181=A30)*(ISNUMBER(SEARCH($F$1, IM!$AC$2:$AC$1181))))&gt;0), $F$1, "")</f>
        <v/>
      </c>
      <c r="V30" s="369" t="str">
        <f t="array" ref="V30">IFERROR(INDEX(IM!$AM$2:$AM$9382, MATCH(1, (IM!$F$2:$F$9382=A30) * (ISNUMBER(SEARCH($F$1, IM!$AC$2:$AC$9382))), 0)), "")</f>
        <v/>
      </c>
      <c r="W30" s="261">
        <f t="shared" si="19"/>
        <v>0</v>
      </c>
      <c r="X30" s="261"/>
      <c r="Y30" s="376">
        <f t="shared" si="20"/>
        <v>0</v>
      </c>
      <c r="Z30" s="253" t="str">
        <f>IF(VLOOKUP(A30,'0919門市清單主檔'!B:AH,4,FALSE)=0,"",VLOOKUP(A30,'0919門市清單主檔'!B:AH,4,FALSE))</f>
        <v/>
      </c>
      <c r="AA30" s="370"/>
      <c r="AB30" s="192"/>
      <c r="AC30" s="192" t="s">
        <v>49</v>
      </c>
    </row>
    <row r="31" spans="1:30" ht="15.75" customHeight="1">
      <c r="A31" s="148" t="s">
        <v>51</v>
      </c>
      <c r="B31" s="149" t="str">
        <f>VLOOKUP(A31,'0919門市清單主檔'!B:C,2,FALSE)</f>
        <v>新莊裕民店</v>
      </c>
      <c r="C31" s="150" t="str">
        <f>VLOOKUP($A31,'0919門市清單主檔'!B:V,20,FALSE)</f>
        <v>新北市</v>
      </c>
      <c r="D31" s="151" t="str">
        <f>VLOOKUP($A31,'0919門市清單主檔'!B:V,21,FALSE)</f>
        <v>新莊區</v>
      </c>
      <c r="E31" s="152" t="str">
        <f>VLOOKUP(D31,區域表!A:B,2,FALSE)</f>
        <v>湯家瑋</v>
      </c>
      <c r="F31" s="153" t="str">
        <f>IFERROR(IF(VLOOKUP(A31,門市狀態!A:D,4,FALSE)=0,"",VLOOKUP(A31,門市狀態!A:D,4,FALSE)),"")</f>
        <v/>
      </c>
      <c r="G31" s="154"/>
      <c r="H31" s="155" t="str">
        <f t="shared" si="16"/>
        <v>PMQ3-D174-新莊裕民店(定保)</v>
      </c>
      <c r="I31" s="157" t="str">
        <f t="array" ref="I31">IF(AND(SUMPRODUCT((IM!$F$2:$F$1181=A31)*(ISNUMBER(SEARCH($C$1, IM!$AC$2:$AC$1181))))&gt;0), $C$1, "")</f>
        <v>PMQ3</v>
      </c>
      <c r="J31" s="356">
        <f t="array" ref="J31">IFERROR(INDEX(IM!$AM$2:$AM$9333, MATCH(1, (IM!$F$2:$F$9333=A31) * (ISNUMBER(SEARCH($C$1, IM!$AC$2:$AC$9333))), 0)), "")</f>
        <v>45841</v>
      </c>
      <c r="K31" s="358">
        <f t="array" ref="K31">SUMPRODUCT((IM!$F$2:$F$9181=A31)*(IM!$AD$2:$AD$9181="O")*(ISNUMBER(SEARCH($C$1, IM!$AC$2:$AC$9181))))</f>
        <v>1</v>
      </c>
      <c r="L31" s="380" t="str">
        <f t="array" ref="L31">IF(K31&gt;0,IFERROR(HYPERLINK("#'IM'!AC"&amp;MATCH(1,(IM!$F$1:$F$6881=A31)*(ISNUMBER(SEARCH($C$1,IM!$AC$1:$AC$6881))),0),"檢核"),"未登錄"),"")</f>
        <v>檢核</v>
      </c>
      <c r="M31" s="323" t="str">
        <f t="shared" si="17"/>
        <v>EDC</v>
      </c>
      <c r="N31" s="383" t="str">
        <f t="array" ref="N31">IF(AND(
    SUMPRODUCT(
        (IM!$F$2:$F$1181=A31) *
        ISNUMBER(SEARCH("HUB", IM!$AC$2:$AC$1181)) *
        (IM!$X$2:$X$1181&gt;=$A$1) *
        (IM!$X$2:$X$1181&lt;=$B$1)*(Z31="HUB")
    ) &gt; 0
), "HUB", "")</f>
        <v/>
      </c>
      <c r="O31" s="363"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25" t="str">
        <f t="shared" si="18"/>
        <v>PMQ3-D174-新莊裕民店(定保)</v>
      </c>
      <c r="Q31" s="275" t="str">
        <f t="array" ref="Q31">IF(AND(SUMPRODUCT((IM!$F$2:$F$1181=A31)*(ISNUMBER(SEARCH($D$1, IM!$AC$2:$AC$1181))))&gt;0), $D$1, "")</f>
        <v>EDC</v>
      </c>
      <c r="R31" s="274">
        <f t="array" ref="R31">IFERROR(INDEX(IM!$AM$2:$AM$9382, MATCH(1, (IM!$F$2:$F$9382=A31) * (ISNUMBER(SEARCH($D$1, IM!$AC$2:$AC$9382))), 0)), "")</f>
        <v>45762</v>
      </c>
      <c r="S31" s="255" t="str">
        <f t="array" ref="S31">IF(AND(SUMPRODUCT((IM!$F$2:$F$1181=A31)*(ISNUMBER(SEARCH($E$1, IM!$AC$2:$AC$1181))))&gt;0), $E$1, "")</f>
        <v/>
      </c>
      <c r="T31" s="296" t="str">
        <f t="array" ref="T31">IFERROR(INDEX(IM!$AM$2:$AM$9382, MATCH(1, (IM!$F$2:$F$9382=A31) * (ISNUMBER(SEARCH($E$1, IM!$AC$2:$AC$9382))), 0)), "")</f>
        <v/>
      </c>
      <c r="U31" s="299" t="str">
        <f t="array" ref="U31">IF(AND(SUMPRODUCT((IM!$F$2:$F$1181=A31)*(ISNUMBER(SEARCH($F$1, IM!$AC$2:$AC$1181))))&gt;0), $F$1, "")</f>
        <v/>
      </c>
      <c r="V31" s="369" t="str">
        <f t="array" ref="V31">IFERROR(INDEX(IM!$AM$2:$AM$9382, MATCH(1, (IM!$F$2:$F$9382=A31) * (ISNUMBER(SEARCH($F$1, IM!$AC$2:$AC$9382))), 0)), "")</f>
        <v/>
      </c>
      <c r="W31" s="261">
        <f t="shared" si="19"/>
        <v>0</v>
      </c>
      <c r="X31" s="261"/>
      <c r="Y31" s="376">
        <f t="shared" si="20"/>
        <v>0</v>
      </c>
      <c r="Z31" s="253" t="str">
        <f>IF(VLOOKUP(A31,'0919門市清單主檔'!B:AH,4,FALSE)=0,"",VLOOKUP(A31,'0919門市清單主檔'!B:AH,4,FALSE))</f>
        <v/>
      </c>
      <c r="AA31" s="370"/>
      <c r="AB31" s="192"/>
      <c r="AC31" s="192" t="s">
        <v>49</v>
      </c>
    </row>
    <row r="32" spans="1:30" ht="15.75" customHeight="1">
      <c r="A32" s="148" t="s">
        <v>52</v>
      </c>
      <c r="B32" s="149" t="str">
        <f>VLOOKUP(A32,'0919門市清單主檔'!B:C,2,FALSE)</f>
        <v>新莊福營店</v>
      </c>
      <c r="C32" s="150" t="str">
        <f>VLOOKUP($A32,'0919門市清單主檔'!B:V,20,FALSE)</f>
        <v>新北市</v>
      </c>
      <c r="D32" s="151" t="str">
        <f>VLOOKUP($A32,'0919門市清單主檔'!B:V,21,FALSE)</f>
        <v>新莊區</v>
      </c>
      <c r="E32" s="152" t="str">
        <f>VLOOKUP(D32,區域表!A:B,2,FALSE)</f>
        <v>湯家瑋</v>
      </c>
      <c r="F32" s="153" t="str">
        <f>IFERROR(IF(VLOOKUP(A32,門市狀態!A:D,4,FALSE)=0,"",VLOOKUP(A32,門市狀態!A:D,4,FALSE)),"")</f>
        <v/>
      </c>
      <c r="G32" s="154"/>
      <c r="H32" s="155" t="str">
        <f t="shared" si="16"/>
        <v>PMQ3-D148-新莊福營店(定保)</v>
      </c>
      <c r="I32" s="157" t="str">
        <f t="array" ref="I32">IF(AND(SUMPRODUCT((IM!$F$2:$F$1181=A32)*(ISNUMBER(SEARCH($C$1, IM!$AC$2:$AC$1181))))&gt;0), $C$1, "")</f>
        <v>PMQ3</v>
      </c>
      <c r="J32" s="356">
        <f t="array" ref="J32">IFERROR(INDEX(IM!$AM$2:$AM$9333, MATCH(1, (IM!$F$2:$F$9333=A32) * (ISNUMBER(SEARCH($C$1, IM!$AC$2:$AC$9333))), 0)), "")</f>
        <v>45841</v>
      </c>
      <c r="K32" s="358">
        <f t="array" ref="K32">SUMPRODUCT((IM!$F$2:$F$9181=A32)*(IM!$AD$2:$AD$9181="O")*(ISNUMBER(SEARCH($C$1, IM!$AC$2:$AC$9181))))</f>
        <v>1</v>
      </c>
      <c r="L32" s="380" t="str">
        <f t="array" ref="L32">IF(K32&gt;0,IFERROR(HYPERLINK("#'IM'!AC"&amp;MATCH(1,(IM!$F$1:$F$6881=A32)*(ISNUMBER(SEARCH($C$1,IM!$AC$1:$AC$6881))),0),"檢核"),"未登錄"),"")</f>
        <v>檢核</v>
      </c>
      <c r="M32" s="323" t="str">
        <f t="shared" si="17"/>
        <v>EDC</v>
      </c>
      <c r="N32" s="383" t="str">
        <f t="array" ref="N32">IF(AND(
    SUMPRODUCT(
        (IM!$F$2:$F$1181=A32) *
        ISNUMBER(SEARCH("HUB", IM!$AC$2:$AC$1181)) *
        (IM!$X$2:$X$1181&gt;=$A$1) *
        (IM!$X$2:$X$1181&lt;=$B$1)*(Z32="HUB")
    ) &gt; 0
), "HUB", "")</f>
        <v/>
      </c>
      <c r="O32" s="363"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25" t="str">
        <f t="shared" si="18"/>
        <v>PMQ3-D148-新莊福營店(定保)</v>
      </c>
      <c r="Q32" s="275" t="str">
        <f t="array" ref="Q32">IF(AND(SUMPRODUCT((IM!$F$2:$F$1181=A32)*(ISNUMBER(SEARCH($D$1, IM!$AC$2:$AC$1181))))&gt;0), $D$1, "")</f>
        <v>EDC</v>
      </c>
      <c r="R32" s="274">
        <f t="array" ref="R32">IFERROR(INDEX(IM!$AM$2:$AM$9382, MATCH(1, (IM!$F$2:$F$9382=A32) * (ISNUMBER(SEARCH($D$1, IM!$AC$2:$AC$9382))), 0)), "")</f>
        <v>45762</v>
      </c>
      <c r="S32" s="255" t="str">
        <f t="array" ref="S32">IF(AND(SUMPRODUCT((IM!$F$2:$F$1181=A32)*(ISNUMBER(SEARCH($E$1, IM!$AC$2:$AC$1181))))&gt;0), $E$1, "")</f>
        <v/>
      </c>
      <c r="T32" s="296" t="str">
        <f t="array" ref="T32">IFERROR(INDEX(IM!$AM$2:$AM$9382, MATCH(1, (IM!$F$2:$F$9382=A32) * (ISNUMBER(SEARCH($E$1, IM!$AC$2:$AC$9382))), 0)), "")</f>
        <v/>
      </c>
      <c r="U32" s="299" t="str">
        <f t="array" ref="U32">IF(AND(SUMPRODUCT((IM!$F$2:$F$1181=A32)*(ISNUMBER(SEARCH($F$1, IM!$AC$2:$AC$1181))))&gt;0), $F$1, "")</f>
        <v/>
      </c>
      <c r="V32" s="369" t="str">
        <f t="array" ref="V32">IFERROR(INDEX(IM!$AM$2:$AM$9382, MATCH(1, (IM!$F$2:$F$9382=A32) * (ISNUMBER(SEARCH($F$1, IM!$AC$2:$AC$9382))), 0)), "")</f>
        <v/>
      </c>
      <c r="W32" s="261">
        <f t="shared" si="19"/>
        <v>0</v>
      </c>
      <c r="X32" s="261"/>
      <c r="Y32" s="376">
        <f t="shared" si="20"/>
        <v>0</v>
      </c>
      <c r="Z32" s="253" t="str">
        <f>IF(VLOOKUP(A32,'0919門市清單主檔'!B:AH,4,FALSE)=0,"",VLOOKUP(A32,'0919門市清單主檔'!B:AH,4,FALSE))</f>
        <v/>
      </c>
      <c r="AA32" s="370"/>
      <c r="AB32" s="192"/>
      <c r="AC32" s="192" t="s">
        <v>49</v>
      </c>
    </row>
    <row r="33" spans="1:29" ht="15.75" customHeight="1">
      <c r="A33" s="148" t="s">
        <v>53</v>
      </c>
      <c r="B33" s="149" t="str">
        <f>VLOOKUP(A33,'0919門市清單主檔'!B:C,2,FALSE)</f>
        <v>田倉民安店</v>
      </c>
      <c r="C33" s="150" t="str">
        <f>VLOOKUP($A33,'0919門市清單主檔'!B:V,20,FALSE)</f>
        <v>新北市</v>
      </c>
      <c r="D33" s="151" t="str">
        <f>VLOOKUP($A33,'0919門市清單主檔'!B:V,21,FALSE)</f>
        <v>新莊區</v>
      </c>
      <c r="E33" s="152" t="str">
        <f>VLOOKUP(D33,區域表!A:B,2,FALSE)</f>
        <v>湯家瑋</v>
      </c>
      <c r="F33" s="153" t="str">
        <f>IFERROR(IF(VLOOKUP(A33,門市狀態!A:D,4,FALSE)=0,"",VLOOKUP(A33,門市狀態!A:D,4,FALSE)),"")</f>
        <v/>
      </c>
      <c r="G33" s="154" t="s">
        <v>54</v>
      </c>
      <c r="H33" s="155" t="str">
        <f t="shared" si="16"/>
        <v>PMQ3-L562-田倉民安店(定保)</v>
      </c>
      <c r="I33" s="157" t="str">
        <f t="array" ref="I33">IF(AND(SUMPRODUCT((IM!$F$2:$F$1181=A33)*(ISNUMBER(SEARCH($C$1, IM!$AC$2:$AC$1181))))&gt;0), $C$1, "")</f>
        <v>PMQ3</v>
      </c>
      <c r="J33" s="356">
        <f t="array" ref="J33">IFERROR(INDEX(IM!$AM$2:$AM$9333, MATCH(1, (IM!$F$2:$F$9333=A33) * (ISNUMBER(SEARCH($C$1, IM!$AC$2:$AC$9333))), 0)), "")</f>
        <v>45841</v>
      </c>
      <c r="K33" s="358">
        <f t="array" ref="K33">SUMPRODUCT((IM!$F$2:$F$9181=A33)*(IM!$AD$2:$AD$9181="O")*(ISNUMBER(SEARCH($C$1, IM!$AC$2:$AC$9181))))</f>
        <v>1</v>
      </c>
      <c r="L33" s="380" t="str">
        <f t="array" ref="L33">IF(K33&gt;0,IFERROR(HYPERLINK("#'IM'!AC"&amp;MATCH(1,(IM!$F$1:$F$6881=A33)*(ISNUMBER(SEARCH($C$1,IM!$AC$1:$AC$6881))),0),"檢核"),"未登錄"),"")</f>
        <v>檢核</v>
      </c>
      <c r="M33" s="323" t="str">
        <f t="shared" si="17"/>
        <v/>
      </c>
      <c r="N33" s="383" t="str">
        <f t="array" ref="N33">IF(AND(
    SUMPRODUCT(
        (IM!$F$2:$F$1181=A33) *
        ISNUMBER(SEARCH("HUB", IM!$AC$2:$AC$1181)) *
        (IM!$X$2:$X$1181&gt;=$A$1) *
        (IM!$X$2:$X$1181&lt;=$B$1)*(Z33="HUB")
    ) &gt; 0
), "HUB", "")</f>
        <v/>
      </c>
      <c r="O33" s="363"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25" t="str">
        <f t="shared" si="18"/>
        <v>PMQ3-L562-田倉民安店(定保)</v>
      </c>
      <c r="Q33" s="275" t="str">
        <f t="array" ref="Q33">IF(AND(SUMPRODUCT((IM!$F$2:$F$1181=A33)*(ISNUMBER(SEARCH($D$1, IM!$AC$2:$AC$1181))))&gt;0), $D$1, "")</f>
        <v/>
      </c>
      <c r="R33" s="274" t="str">
        <f t="array" ref="R33">IFERROR(INDEX(IM!$AM$2:$AM$9382, MATCH(1, (IM!$F$2:$F$9382=A33) * (ISNUMBER(SEARCH($D$1, IM!$AC$2:$AC$9382))), 0)), "")</f>
        <v/>
      </c>
      <c r="S33" s="255" t="str">
        <f t="array" ref="S33">IF(AND(SUMPRODUCT((IM!$F$2:$F$1181=A33)*(ISNUMBER(SEARCH($E$1, IM!$AC$2:$AC$1181))))&gt;0), $E$1, "")</f>
        <v/>
      </c>
      <c r="T33" s="296" t="str">
        <f t="array" ref="T33">IFERROR(INDEX(IM!$AM$2:$AM$9382, MATCH(1, (IM!$F$2:$F$9382=A33) * (ISNUMBER(SEARCH($E$1, IM!$AC$2:$AC$9382))), 0)), "")</f>
        <v/>
      </c>
      <c r="U33" s="299" t="str">
        <f t="array" ref="U33">IF(AND(SUMPRODUCT((IM!$F$2:$F$1181=A33)*(ISNUMBER(SEARCH($F$1, IM!$AC$2:$AC$1181))))&gt;0), $F$1, "")</f>
        <v/>
      </c>
      <c r="V33" s="369" t="str">
        <f t="array" ref="V33">IFERROR(INDEX(IM!$AM$2:$AM$9382, MATCH(1, (IM!$F$2:$F$9382=A33) * (ISNUMBER(SEARCH($F$1, IM!$AC$2:$AC$9382))), 0)), "")</f>
        <v/>
      </c>
      <c r="W33" s="261">
        <f t="shared" si="19"/>
        <v>0</v>
      </c>
      <c r="X33" s="261"/>
      <c r="Y33" s="376">
        <f t="shared" si="20"/>
        <v>0</v>
      </c>
      <c r="Z33" s="253" t="str">
        <f>IF(VLOOKUP(A33,'0919門市清單主檔'!B:AH,4,FALSE)=0,"",VLOOKUP(A33,'0919門市清單主檔'!B:AH,4,FALSE))</f>
        <v/>
      </c>
      <c r="AA33" s="370"/>
      <c r="AB33" s="192"/>
      <c r="AC33" s="192"/>
    </row>
    <row r="34" spans="1:29" ht="15.75" customHeight="1">
      <c r="A34" s="148">
        <v>4029</v>
      </c>
      <c r="B34" s="149" t="str">
        <f>VLOOKUP(A34,'0919門市清單主檔'!B:C,2,FALSE)</f>
        <v>三重龍濱店</v>
      </c>
      <c r="C34" s="150" t="str">
        <f>VLOOKUP($A34,'0919門市清單主檔'!B:V,20,FALSE)</f>
        <v>新北市</v>
      </c>
      <c r="D34" s="151" t="str">
        <f>VLOOKUP($A34,'0919門市清單主檔'!B:V,21,FALSE)</f>
        <v>三重區</v>
      </c>
      <c r="E34" s="152" t="str">
        <f>VLOOKUP(D34,區域表!A:B,2,FALSE)</f>
        <v>吳宗鴻</v>
      </c>
      <c r="F34" s="153" t="str">
        <f>IFERROR(IF(VLOOKUP(A34,門市狀態!A:D,4,FALSE)=0,"",VLOOKUP(A34,門市狀態!A:D,4,FALSE)),"")</f>
        <v/>
      </c>
      <c r="G34" s="154"/>
      <c r="H34" s="155" t="str">
        <f t="shared" si="16"/>
        <v>PMQ3-4029-三重龍濱店(定保)</v>
      </c>
      <c r="I34" s="157" t="str">
        <f t="array" ref="I34">IF(AND(SUMPRODUCT((IM!$F$2:$F$1181=A34)*(ISNUMBER(SEARCH($C$1, IM!$AC$2:$AC$1181))))&gt;0), $C$1, "")</f>
        <v>PMQ3</v>
      </c>
      <c r="J34" s="356">
        <f t="array" ref="J34">IFERROR(INDEX(IM!$AM$2:$AM$9333, MATCH(1, (IM!$F$2:$F$9333=A34) * (ISNUMBER(SEARCH($C$1, IM!$AC$2:$AC$9333))), 0)), "")</f>
        <v>45841</v>
      </c>
      <c r="K34" s="358">
        <f t="array" ref="K34">SUMPRODUCT((IM!$F$2:$F$9181=A34)*(IM!$AD$2:$AD$9181="O")*(ISNUMBER(SEARCH($C$1, IM!$AC$2:$AC$9181))))</f>
        <v>1</v>
      </c>
      <c r="L34" s="380" t="str">
        <f t="array" ref="L34">IF(K34&gt;0,IFERROR(HYPERLINK("#'IM'!AC"&amp;MATCH(1,(IM!$F$1:$F$6881=A34)*(ISNUMBER(SEARCH($C$1,IM!$AC$1:$AC$6881))),0),"檢核"),"未登錄"),"")</f>
        <v>檢核</v>
      </c>
      <c r="M34" s="323" t="str">
        <f t="shared" si="17"/>
        <v>EDC</v>
      </c>
      <c r="N34" s="383" t="str">
        <f t="array" ref="N34">IF(AND(
    SUMPRODUCT(
        (IM!$F$2:$F$1181=A34) *
        ISNUMBER(SEARCH("HUB", IM!$AC$2:$AC$1181)) *
        (IM!$X$2:$X$1181&gt;=$A$1) *
        (IM!$X$2:$X$1181&lt;=$B$1)*(Z34="HUB")
    ) &gt; 0
), "HUB", "")</f>
        <v/>
      </c>
      <c r="O34" s="363"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25" t="str">
        <f t="shared" si="18"/>
        <v>PMQ3-4029-三重龍濱店(定保)</v>
      </c>
      <c r="Q34" s="275" t="str">
        <f t="array" ref="Q34">IF(AND(SUMPRODUCT((IM!$F$2:$F$1181=A34)*(ISNUMBER(SEARCH($D$1, IM!$AC$2:$AC$1181))))&gt;0), $D$1, "")</f>
        <v>EDC</v>
      </c>
      <c r="R34" s="274">
        <f t="array" ref="R34">IFERROR(INDEX(IM!$AM$2:$AM$9382, MATCH(1, (IM!$F$2:$F$9382=A34) * (ISNUMBER(SEARCH($D$1, IM!$AC$2:$AC$9382))), 0)), "")</f>
        <v>45784</v>
      </c>
      <c r="S34" s="255" t="str">
        <f t="array" ref="S34">IF(AND(SUMPRODUCT((IM!$F$2:$F$1181=A34)*(ISNUMBER(SEARCH($E$1, IM!$AC$2:$AC$1181))))&gt;0), $E$1, "")</f>
        <v/>
      </c>
      <c r="T34" s="296" t="str">
        <f t="array" ref="T34">IFERROR(INDEX(IM!$AM$2:$AM$9382, MATCH(1, (IM!$F$2:$F$9382=A34) * (ISNUMBER(SEARCH($E$1, IM!$AC$2:$AC$9382))), 0)), "")</f>
        <v/>
      </c>
      <c r="U34" s="299" t="str">
        <f t="array" ref="U34">IF(AND(SUMPRODUCT((IM!$F$2:$F$1181=A34)*(ISNUMBER(SEARCH($F$1, IM!$AC$2:$AC$1181))))&gt;0), $F$1, "")</f>
        <v/>
      </c>
      <c r="V34" s="369" t="str">
        <f t="array" ref="V34">IFERROR(INDEX(IM!$AM$2:$AM$9382, MATCH(1, (IM!$F$2:$F$9382=A34) * (ISNUMBER(SEARCH($F$1, IM!$AC$2:$AC$9382))), 0)), "")</f>
        <v/>
      </c>
      <c r="W34" s="261">
        <f t="shared" si="19"/>
        <v>0</v>
      </c>
      <c r="X34" s="261"/>
      <c r="Y34" s="376">
        <f t="shared" si="20"/>
        <v>0</v>
      </c>
      <c r="Z34" s="253" t="str">
        <f>IF(VLOOKUP(A34,'0919門市清單主檔'!B:AH,4,FALSE)=0,"",VLOOKUP(A34,'0919門市清單主檔'!B:AH,4,FALSE))</f>
        <v/>
      </c>
      <c r="AA34" s="370"/>
      <c r="AB34" s="192"/>
      <c r="AC34" s="192" t="s">
        <v>49</v>
      </c>
    </row>
    <row r="35" spans="1:29" ht="15.75" customHeight="1">
      <c r="A35" s="148">
        <v>4560</v>
      </c>
      <c r="B35" s="149" t="str">
        <f>VLOOKUP(A35,'0919門市清單主檔'!B:C,2,FALSE)</f>
        <v>三重大院店</v>
      </c>
      <c r="C35" s="150" t="str">
        <f>VLOOKUP($A35,'0919門市清單主檔'!B:V,20,FALSE)</f>
        <v>新北市</v>
      </c>
      <c r="D35" s="151" t="str">
        <f>VLOOKUP($A35,'0919門市清單主檔'!B:V,21,FALSE)</f>
        <v>三重區</v>
      </c>
      <c r="E35" s="152" t="str">
        <f>VLOOKUP(D35,區域表!A:B,2,FALSE)</f>
        <v>吳宗鴻</v>
      </c>
      <c r="F35" s="153" t="str">
        <f>IFERROR(IF(VLOOKUP(A35,門市狀態!A:D,4,FALSE)=0,"",VLOOKUP(A35,門市狀態!A:D,4,FALSE)),"")</f>
        <v/>
      </c>
      <c r="G35" s="154"/>
      <c r="H35" s="155" t="str">
        <f t="shared" si="16"/>
        <v>PMQ3-4560-三重大院店(定保)</v>
      </c>
      <c r="I35" s="157" t="str">
        <f t="array" ref="I35">IF(AND(SUMPRODUCT((IM!$F$2:$F$1181=A35)*(ISNUMBER(SEARCH($C$1, IM!$AC$2:$AC$1181))))&gt;0), $C$1, "")</f>
        <v>PMQ3</v>
      </c>
      <c r="J35" s="356">
        <f t="array" ref="J35">IFERROR(INDEX(IM!$AM$2:$AM$9333, MATCH(1, (IM!$F$2:$F$9333=A35) * (ISNUMBER(SEARCH($C$1, IM!$AC$2:$AC$9333))), 0)), "")</f>
        <v>45841</v>
      </c>
      <c r="K35" s="358">
        <f t="array" ref="K35">SUMPRODUCT((IM!$F$2:$F$9181=A35)*(IM!$AD$2:$AD$9181="O")*(ISNUMBER(SEARCH($C$1, IM!$AC$2:$AC$9181))))</f>
        <v>1</v>
      </c>
      <c r="L35" s="380" t="str">
        <f t="array" ref="L35">IF(K35&gt;0,IFERROR(HYPERLINK("#'IM'!AC"&amp;MATCH(1,(IM!$F$1:$F$6881=A35)*(ISNUMBER(SEARCH($C$1,IM!$AC$1:$AC$6881))),0),"檢核"),"未登錄"),"")</f>
        <v>檢核</v>
      </c>
      <c r="M35" s="323" t="str">
        <f t="shared" si="17"/>
        <v>EDC</v>
      </c>
      <c r="N35" s="383" t="str">
        <f t="array" ref="N35">IF(AND(
    SUMPRODUCT(
        (IM!$F$2:$F$1181=A35) *
        ISNUMBER(SEARCH("HUB", IM!$AC$2:$AC$1181)) *
        (IM!$X$2:$X$1181&gt;=$A$1) *
        (IM!$X$2:$X$1181&lt;=$B$1)*(Z35="HUB")
    ) &gt; 0
), "HUB", "")</f>
        <v/>
      </c>
      <c r="O35" s="363"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25" t="str">
        <f t="shared" si="18"/>
        <v>PMQ3-4560-三重大院店(定保)</v>
      </c>
      <c r="Q35" s="275" t="str">
        <f t="array" ref="Q35">IF(AND(SUMPRODUCT((IM!$F$2:$F$1181=A35)*(ISNUMBER(SEARCH($D$1, IM!$AC$2:$AC$1181))))&gt;0), $D$1, "")</f>
        <v>EDC</v>
      </c>
      <c r="R35" s="274">
        <f t="array" ref="R35">IFERROR(INDEX(IM!$AM$2:$AM$9382, MATCH(1, (IM!$F$2:$F$9382=A35) * (ISNUMBER(SEARCH($D$1, IM!$AC$2:$AC$9382))), 0)), "")</f>
        <v>45784</v>
      </c>
      <c r="S35" s="255" t="str">
        <f t="array" ref="S35">IF(AND(SUMPRODUCT((IM!$F$2:$F$1181=A35)*(ISNUMBER(SEARCH($E$1, IM!$AC$2:$AC$1181))))&gt;0), $E$1, "")</f>
        <v/>
      </c>
      <c r="T35" s="296" t="str">
        <f t="array" ref="T35">IFERROR(INDEX(IM!$AM$2:$AM$9382, MATCH(1, (IM!$F$2:$F$9382=A35) * (ISNUMBER(SEARCH($E$1, IM!$AC$2:$AC$9382))), 0)), "")</f>
        <v/>
      </c>
      <c r="U35" s="299" t="str">
        <f t="array" ref="U35">IF(AND(SUMPRODUCT((IM!$F$2:$F$1181=A35)*(ISNUMBER(SEARCH($F$1, IM!$AC$2:$AC$1181))))&gt;0), $F$1, "")</f>
        <v/>
      </c>
      <c r="V35" s="369" t="str">
        <f t="array" ref="V35">IFERROR(INDEX(IM!$AM$2:$AM$9382, MATCH(1, (IM!$F$2:$F$9382=A35) * (ISNUMBER(SEARCH($F$1, IM!$AC$2:$AC$9382))), 0)), "")</f>
        <v/>
      </c>
      <c r="W35" s="261">
        <f t="shared" si="19"/>
        <v>0</v>
      </c>
      <c r="X35" s="261"/>
      <c r="Y35" s="376">
        <f t="shared" si="20"/>
        <v>0</v>
      </c>
      <c r="Z35" s="253" t="str">
        <f>IF(VLOOKUP(A35,'0919門市清單主檔'!B:AH,4,FALSE)=0,"",VLOOKUP(A35,'0919門市清單主檔'!B:AH,4,FALSE))</f>
        <v/>
      </c>
      <c r="AA35" s="370"/>
      <c r="AB35" s="192"/>
      <c r="AC35" s="192" t="s">
        <v>49</v>
      </c>
    </row>
    <row r="36" spans="1:29" ht="15.75" customHeight="1">
      <c r="A36" s="148">
        <v>2042</v>
      </c>
      <c r="B36" s="149" t="str">
        <f>VLOOKUP(A36,'0919門市清單主檔'!B:C,2,FALSE)</f>
        <v>三重中央北店</v>
      </c>
      <c r="C36" s="150" t="str">
        <f>VLOOKUP($A36,'0919門市清單主檔'!B:V,20,FALSE)</f>
        <v>新北市</v>
      </c>
      <c r="D36" s="151" t="str">
        <f>VLOOKUP($A36,'0919門市清單主檔'!B:V,21,FALSE)</f>
        <v>三重區</v>
      </c>
      <c r="E36" s="152" t="str">
        <f>VLOOKUP(D36,區域表!A:B,2,FALSE)</f>
        <v>吳宗鴻</v>
      </c>
      <c r="F36" s="153" t="str">
        <f>IFERROR(IF(VLOOKUP(A36,門市狀態!A:D,4,FALSE)=0,"",VLOOKUP(A36,門市狀態!A:D,4,FALSE)),"")</f>
        <v/>
      </c>
      <c r="G36" s="154"/>
      <c r="H36" s="155" t="str">
        <f t="shared" si="16"/>
        <v>PMQ3-2042-三重中央北店(定保)</v>
      </c>
      <c r="I36" s="157" t="str">
        <f t="array" ref="I36">IF(AND(SUMPRODUCT((IM!$F$2:$F$1181=A36)*(ISNUMBER(SEARCH($C$1, IM!$AC$2:$AC$1181))))&gt;0), $C$1, "")</f>
        <v>PMQ3</v>
      </c>
      <c r="J36" s="356">
        <f t="array" ref="J36">IFERROR(INDEX(IM!$AM$2:$AM$9333, MATCH(1, (IM!$F$2:$F$9333=A36) * (ISNUMBER(SEARCH($C$1, IM!$AC$2:$AC$9333))), 0)), "")</f>
        <v>45841</v>
      </c>
      <c r="K36" s="358">
        <f t="array" ref="K36">SUMPRODUCT((IM!$F$2:$F$9181=A36)*(IM!$AD$2:$AD$9181="O")*(ISNUMBER(SEARCH($C$1, IM!$AC$2:$AC$9181))))</f>
        <v>1</v>
      </c>
      <c r="L36" s="380" t="str">
        <f t="array" ref="L36">IF(K36&gt;0,IFERROR(HYPERLINK("#'IM'!AC"&amp;MATCH(1,(IM!$F$1:$F$6881=A36)*(ISNUMBER(SEARCH($C$1,IM!$AC$1:$AC$6881))),0),"檢核"),"未登錄"),"")</f>
        <v>檢核</v>
      </c>
      <c r="M36" s="323" t="str">
        <f t="shared" si="17"/>
        <v>EDC</v>
      </c>
      <c r="N36" s="383" t="str">
        <f t="array" ref="N36">IF(AND(
    SUMPRODUCT(
        (IM!$F$2:$F$1181=A36) *
        ISNUMBER(SEARCH("HUB", IM!$AC$2:$AC$1181)) *
        (IM!$X$2:$X$1181&gt;=$A$1) *
        (IM!$X$2:$X$1181&lt;=$B$1)*(Z36="HUB")
    ) &gt; 0
), "HUB", "")</f>
        <v/>
      </c>
      <c r="O36" s="363"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25" t="str">
        <f t="shared" si="18"/>
        <v>PMQ3-2042-三重中央北店(定保)</v>
      </c>
      <c r="Q36" s="275" t="str">
        <f t="array" ref="Q36">IF(AND(SUMPRODUCT((IM!$F$2:$F$1181=A36)*(ISNUMBER(SEARCH($D$1, IM!$AC$2:$AC$1181))))&gt;0), $D$1, "")</f>
        <v>EDC</v>
      </c>
      <c r="R36" s="274">
        <f t="array" ref="R36">IFERROR(INDEX(IM!$AM$2:$AM$9382, MATCH(1, (IM!$F$2:$F$9382=A36) * (ISNUMBER(SEARCH($D$1, IM!$AC$2:$AC$9382))), 0)), "")</f>
        <v>45791</v>
      </c>
      <c r="S36" s="255" t="str">
        <f t="array" ref="S36">IF(AND(SUMPRODUCT((IM!$F$2:$F$1181=A36)*(ISNUMBER(SEARCH($E$1, IM!$AC$2:$AC$1181))))&gt;0), $E$1, "")</f>
        <v/>
      </c>
      <c r="T36" s="296" t="str">
        <f t="array" ref="T36">IFERROR(INDEX(IM!$AM$2:$AM$9382, MATCH(1, (IM!$F$2:$F$9382=A36) * (ISNUMBER(SEARCH($E$1, IM!$AC$2:$AC$9382))), 0)), "")</f>
        <v/>
      </c>
      <c r="U36" s="299" t="str">
        <f t="array" ref="U36">IF(AND(SUMPRODUCT((IM!$F$2:$F$1181=A36)*(ISNUMBER(SEARCH($F$1, IM!$AC$2:$AC$1181))))&gt;0), $F$1, "")</f>
        <v/>
      </c>
      <c r="V36" s="369" t="str">
        <f t="array" ref="V36">IFERROR(INDEX(IM!$AM$2:$AM$9382, MATCH(1, (IM!$F$2:$F$9382=A36) * (ISNUMBER(SEARCH($F$1, IM!$AC$2:$AC$9382))), 0)), "")</f>
        <v/>
      </c>
      <c r="W36" s="261">
        <f t="shared" si="19"/>
        <v>0</v>
      </c>
      <c r="X36" s="261"/>
      <c r="Y36" s="376">
        <f t="shared" si="20"/>
        <v>0</v>
      </c>
      <c r="Z36" s="253" t="str">
        <f>IF(VLOOKUP(A36,'0919門市清單主檔'!B:AH,4,FALSE)=0,"",VLOOKUP(A36,'0919門市清單主檔'!B:AH,4,FALSE))</f>
        <v/>
      </c>
      <c r="AA36" s="370"/>
      <c r="AB36" s="192"/>
      <c r="AC36" s="192" t="s">
        <v>49</v>
      </c>
    </row>
    <row r="37" spans="1:29" ht="15.75" customHeight="1">
      <c r="A37" s="148">
        <v>2303</v>
      </c>
      <c r="B37" s="149" t="str">
        <f>VLOOKUP(A37,'0919門市清單主檔'!B:C,2,FALSE)</f>
        <v>三重三和夜市</v>
      </c>
      <c r="C37" s="150" t="str">
        <f>VLOOKUP($A37,'0919門市清單主檔'!B:V,20,FALSE)</f>
        <v>新北市</v>
      </c>
      <c r="D37" s="151" t="str">
        <f>VLOOKUP($A37,'0919門市清單主檔'!B:V,21,FALSE)</f>
        <v>三重區</v>
      </c>
      <c r="E37" s="152" t="str">
        <f>VLOOKUP(D37,區域表!A:B,2,FALSE)</f>
        <v>吳宗鴻</v>
      </c>
      <c r="F37" s="153" t="str">
        <f>IFERROR(IF(VLOOKUP(A37,門市狀態!A:D,4,FALSE)=0,"",VLOOKUP(A37,門市狀態!A:D,4,FALSE)),"")</f>
        <v/>
      </c>
      <c r="G37" s="154"/>
      <c r="H37" s="155" t="str">
        <f t="shared" si="16"/>
        <v>PMQ3-2303-三重三和夜市(定保)</v>
      </c>
      <c r="I37" s="157" t="str">
        <f t="array" ref="I37">IF(AND(SUMPRODUCT((IM!$F$2:$F$1181=A37)*(ISNUMBER(SEARCH($C$1, IM!$AC$2:$AC$1181))))&gt;0), $C$1, "")</f>
        <v>PMQ3</v>
      </c>
      <c r="J37" s="356">
        <f t="array" ref="J37">IFERROR(INDEX(IM!$AM$2:$AM$9333, MATCH(1, (IM!$F$2:$F$9333=A37) * (ISNUMBER(SEARCH($C$1, IM!$AC$2:$AC$9333))), 0)), "")</f>
        <v>45841</v>
      </c>
      <c r="K37" s="358">
        <f t="array" ref="K37">SUMPRODUCT((IM!$F$2:$F$9181=A37)*(IM!$AD$2:$AD$9181="O")*(ISNUMBER(SEARCH($C$1, IM!$AC$2:$AC$9181))))</f>
        <v>1</v>
      </c>
      <c r="L37" s="380" t="str">
        <f t="array" ref="L37">IF(K37&gt;0,IFERROR(HYPERLINK("#'IM'!AC"&amp;MATCH(1,(IM!$F$1:$F$6881=A37)*(ISNUMBER(SEARCH($C$1,IM!$AC$1:$AC$6881))),0),"檢核"),"未登錄"),"")</f>
        <v>檢核</v>
      </c>
      <c r="M37" s="323" t="str">
        <f t="shared" si="17"/>
        <v>EDC</v>
      </c>
      <c r="N37" s="383" t="str">
        <f t="array" ref="N37">IF(AND(
    SUMPRODUCT(
        (IM!$F$2:$F$1181=A37) *
        ISNUMBER(SEARCH("HUB", IM!$AC$2:$AC$1181)) *
        (IM!$X$2:$X$1181&gt;=$A$1) *
        (IM!$X$2:$X$1181&lt;=$B$1)*(Z37="HUB")
    ) &gt; 0
), "HUB", "")</f>
        <v/>
      </c>
      <c r="O37" s="363"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25" t="str">
        <f t="shared" si="18"/>
        <v>PMQ3-2303-三重三和夜市(定保)</v>
      </c>
      <c r="Q37" s="275" t="str">
        <f t="array" ref="Q37">IF(AND(SUMPRODUCT((IM!$F$2:$F$1181=A37)*(ISNUMBER(SEARCH($D$1, IM!$AC$2:$AC$1181))))&gt;0), $D$1, "")</f>
        <v>EDC</v>
      </c>
      <c r="R37" s="274">
        <f t="array" ref="R37">IFERROR(INDEX(IM!$AM$2:$AM$9382, MATCH(1, (IM!$F$2:$F$9382=A37) * (ISNUMBER(SEARCH($D$1, IM!$AC$2:$AC$9382))), 0)), "")</f>
        <v>45791</v>
      </c>
      <c r="S37" s="255" t="str">
        <f t="array" ref="S37">IF(AND(SUMPRODUCT((IM!$F$2:$F$1181=A37)*(ISNUMBER(SEARCH($E$1, IM!$AC$2:$AC$1181))))&gt;0), $E$1, "")</f>
        <v/>
      </c>
      <c r="T37" s="296" t="str">
        <f t="array" ref="T37">IFERROR(INDEX(IM!$AM$2:$AM$9382, MATCH(1, (IM!$F$2:$F$9382=A37) * (ISNUMBER(SEARCH($E$1, IM!$AC$2:$AC$9382))), 0)), "")</f>
        <v/>
      </c>
      <c r="U37" s="299" t="str">
        <f t="array" ref="U37">IF(AND(SUMPRODUCT((IM!$F$2:$F$1181=A37)*(ISNUMBER(SEARCH($F$1, IM!$AC$2:$AC$1181))))&gt;0), $F$1, "")</f>
        <v/>
      </c>
      <c r="V37" s="369" t="str">
        <f t="array" ref="V37">IFERROR(INDEX(IM!$AM$2:$AM$9382, MATCH(1, (IM!$F$2:$F$9382=A37) * (ISNUMBER(SEARCH($F$1, IM!$AC$2:$AC$9382))), 0)), "")</f>
        <v/>
      </c>
      <c r="W37" s="261">
        <f t="shared" si="19"/>
        <v>0</v>
      </c>
      <c r="X37" s="261"/>
      <c r="Y37" s="376">
        <f t="shared" si="20"/>
        <v>0</v>
      </c>
      <c r="Z37" s="253" t="str">
        <f>IF(VLOOKUP(A37,'0919門市清單主檔'!B:AH,4,FALSE)=0,"",VLOOKUP(A37,'0919門市清單主檔'!B:AH,4,FALSE))</f>
        <v/>
      </c>
      <c r="AA37" s="370"/>
      <c r="AB37" s="192"/>
      <c r="AC37" s="192" t="s">
        <v>49</v>
      </c>
    </row>
    <row r="38" spans="1:29" ht="15.75" customHeight="1">
      <c r="A38" s="148">
        <v>4656</v>
      </c>
      <c r="B38" s="149" t="str">
        <f>VLOOKUP(A38,'0919門市清單主檔'!B:C,2,FALSE)</f>
        <v>泰山新民店</v>
      </c>
      <c r="C38" s="150" t="str">
        <f>VLOOKUP($A38,'0919門市清單主檔'!B:V,20,FALSE)</f>
        <v>新北市</v>
      </c>
      <c r="D38" s="151" t="str">
        <f>VLOOKUP($A38,'0919門市清單主檔'!B:V,21,FALSE)</f>
        <v>泰山區</v>
      </c>
      <c r="E38" s="152" t="str">
        <f>VLOOKUP(D38,區域表!A:B,2,FALSE)</f>
        <v>湯家瑋</v>
      </c>
      <c r="F38" s="153" t="str">
        <f>IFERROR(IF(VLOOKUP(A38,門市狀態!A:D,4,FALSE)=0,"",VLOOKUP(A38,門市狀態!A:D,4,FALSE)),"")</f>
        <v/>
      </c>
      <c r="G38" s="154"/>
      <c r="H38" s="155" t="str">
        <f t="shared" si="16"/>
        <v>PMQ3-4656-泰山新民店(定保)</v>
      </c>
      <c r="I38" s="157" t="str">
        <f t="array" ref="I38">IF(AND(SUMPRODUCT((IM!$F$2:$F$1181=A38)*(ISNUMBER(SEARCH($C$1, IM!$AC$2:$AC$1181))))&gt;0), $C$1, "")</f>
        <v>PMQ3</v>
      </c>
      <c r="J38" s="356">
        <f t="array" ref="J38">IFERROR(INDEX(IM!$AM$2:$AM$9333, MATCH(1, (IM!$F$2:$F$9333=A38) * (ISNUMBER(SEARCH($C$1, IM!$AC$2:$AC$9333))), 0)), "")</f>
        <v>45842</v>
      </c>
      <c r="K38" s="358">
        <f t="array" ref="K38">SUMPRODUCT((IM!$F$2:$F$9181=A38)*(IM!$AD$2:$AD$9181="O")*(ISNUMBER(SEARCH($C$1, IM!$AC$2:$AC$9181))))</f>
        <v>1</v>
      </c>
      <c r="L38" s="380" t="str">
        <f t="array" ref="L38">IF(K38&gt;0,IFERROR(HYPERLINK("#'IM'!AC"&amp;MATCH(1,(IM!$F$1:$F$6881=A38)*(ISNUMBER(SEARCH($C$1,IM!$AC$1:$AC$6881))),0),"檢核"),"未登錄"),"")</f>
        <v>檢核</v>
      </c>
      <c r="M38" s="323" t="str">
        <f t="shared" si="17"/>
        <v>EDC</v>
      </c>
      <c r="N38" s="383" t="str">
        <f t="array" ref="N38">IF(AND(
    SUMPRODUCT(
        (IM!$F$2:$F$1181=A38) *
        ISNUMBER(SEARCH("HUB", IM!$AC$2:$AC$1181)) *
        (IM!$X$2:$X$1181&gt;=$A$1) *
        (IM!$X$2:$X$1181&lt;=$B$1)*(Z38="HUB")
    ) &gt; 0
), "HUB", "")</f>
        <v/>
      </c>
      <c r="O38" s="363"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25" t="str">
        <f t="shared" si="18"/>
        <v>PMQ3-4656-泰山新民店(定保)</v>
      </c>
      <c r="Q38" s="275" t="str">
        <f t="array" ref="Q38">IF(AND(SUMPRODUCT((IM!$F$2:$F$1181=A38)*(ISNUMBER(SEARCH($D$1, IM!$AC$2:$AC$1181))))&gt;0), $D$1, "")</f>
        <v>EDC</v>
      </c>
      <c r="R38" s="274">
        <f t="array" ref="R38">IFERROR(INDEX(IM!$AM$2:$AM$9382, MATCH(1, (IM!$F$2:$F$9382=A38) * (ISNUMBER(SEARCH($D$1, IM!$AC$2:$AC$9382))), 0)), "")</f>
        <v>45758</v>
      </c>
      <c r="S38" s="255" t="str">
        <f t="array" ref="S38">IF(AND(SUMPRODUCT((IM!$F$2:$F$1181=A38)*(ISNUMBER(SEARCH($E$1, IM!$AC$2:$AC$1181))))&gt;0), $E$1, "")</f>
        <v/>
      </c>
      <c r="T38" s="296" t="str">
        <f t="array" ref="T38">IFERROR(INDEX(IM!$AM$2:$AM$9382, MATCH(1, (IM!$F$2:$F$9382=A38) * (ISNUMBER(SEARCH($E$1, IM!$AC$2:$AC$9382))), 0)), "")</f>
        <v/>
      </c>
      <c r="U38" s="299" t="str">
        <f t="array" ref="U38">IF(AND(SUMPRODUCT((IM!$F$2:$F$1181=A38)*(ISNUMBER(SEARCH($F$1, IM!$AC$2:$AC$1181))))&gt;0), $F$1, "")</f>
        <v/>
      </c>
      <c r="V38" s="369" t="str">
        <f t="array" ref="V38">IFERROR(INDEX(IM!$AM$2:$AM$9382, MATCH(1, (IM!$F$2:$F$9382=A38) * (ISNUMBER(SEARCH($F$1, IM!$AC$2:$AC$9382))), 0)), "")</f>
        <v/>
      </c>
      <c r="W38" s="261">
        <f t="shared" si="19"/>
        <v>0</v>
      </c>
      <c r="X38" s="261"/>
      <c r="Y38" s="376">
        <f t="shared" si="20"/>
        <v>0</v>
      </c>
      <c r="Z38" s="253" t="str">
        <f>IF(VLOOKUP(A38,'0919門市清單主檔'!B:AH,4,FALSE)=0,"",VLOOKUP(A38,'0919門市清單主檔'!B:AH,4,FALSE))</f>
        <v/>
      </c>
      <c r="AA38" s="370"/>
      <c r="AB38" s="192"/>
      <c r="AC38" s="192" t="s">
        <v>49</v>
      </c>
    </row>
    <row r="39" spans="1:29" ht="15.75" customHeight="1">
      <c r="A39" s="148">
        <v>3606</v>
      </c>
      <c r="B39" s="149" t="str">
        <f>VLOOKUP(A39,'0919門市清單主檔'!B:C,2,FALSE)</f>
        <v>北縣泰富店</v>
      </c>
      <c r="C39" s="150" t="str">
        <f>VLOOKUP($A39,'0919門市清單主檔'!B:V,20,FALSE)</f>
        <v>新北市</v>
      </c>
      <c r="D39" s="151" t="str">
        <f>VLOOKUP($A39,'0919門市清單主檔'!B:V,21,FALSE)</f>
        <v>泰山區</v>
      </c>
      <c r="E39" s="152" t="str">
        <f>VLOOKUP(D39,區域表!A:B,2,FALSE)</f>
        <v>湯家瑋</v>
      </c>
      <c r="F39" s="153" t="str">
        <f>IFERROR(IF(VLOOKUP(A39,門市狀態!A:D,4,FALSE)=0,"",VLOOKUP(A39,門市狀態!A:D,4,FALSE)),"")</f>
        <v/>
      </c>
      <c r="G39" s="154"/>
      <c r="H39" s="155" t="str">
        <f t="shared" si="16"/>
        <v>PMQ3-3606-北縣泰富店(定保)</v>
      </c>
      <c r="I39" s="157" t="str">
        <f t="array" ref="I39">IF(AND(SUMPRODUCT((IM!$F$2:$F$1181=A39)*(ISNUMBER(SEARCH($C$1, IM!$AC$2:$AC$1181))))&gt;0), $C$1, "")</f>
        <v>PMQ3</v>
      </c>
      <c r="J39" s="356">
        <f t="array" ref="J39">IFERROR(INDEX(IM!$AM$2:$AM$9333, MATCH(1, (IM!$F$2:$F$9333=A39) * (ISNUMBER(SEARCH($C$1, IM!$AC$2:$AC$9333))), 0)), "")</f>
        <v>45842</v>
      </c>
      <c r="K39" s="358">
        <f t="array" ref="K39">SUMPRODUCT((IM!$F$2:$F$9181=A39)*(IM!$AD$2:$AD$9181="O")*(ISNUMBER(SEARCH($C$1, IM!$AC$2:$AC$9181))))</f>
        <v>1</v>
      </c>
      <c r="L39" s="380" t="str">
        <f t="array" ref="L39">IF(K39&gt;0,IFERROR(HYPERLINK("#'IM'!AC"&amp;MATCH(1,(IM!$F$1:$F$6881=A39)*(ISNUMBER(SEARCH($C$1,IM!$AC$1:$AC$6881))),0),"檢核"),"未登錄"),"")</f>
        <v>檢核</v>
      </c>
      <c r="M39" s="323" t="str">
        <f t="shared" si="17"/>
        <v>EDC</v>
      </c>
      <c r="N39" s="383" t="str">
        <f t="array" ref="N39">IF(AND(
    SUMPRODUCT(
        (IM!$F$2:$F$1181=A39) *
        ISNUMBER(SEARCH("HUB", IM!$AC$2:$AC$1181)) *
        (IM!$X$2:$X$1181&gt;=$A$1) *
        (IM!$X$2:$X$1181&lt;=$B$1)*(Z39="HUB")
    ) &gt; 0
), "HUB", "")</f>
        <v/>
      </c>
      <c r="O39" s="363"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25" t="str">
        <f t="shared" si="18"/>
        <v>PMQ3-3606-北縣泰富店(定保)</v>
      </c>
      <c r="Q39" s="275" t="str">
        <f t="array" ref="Q39">IF(AND(SUMPRODUCT((IM!$F$2:$F$1181=A39)*(ISNUMBER(SEARCH($D$1, IM!$AC$2:$AC$1181))))&gt;0), $D$1, "")</f>
        <v>EDC</v>
      </c>
      <c r="R39" s="274">
        <f t="array" ref="R39">IFERROR(INDEX(IM!$AM$2:$AM$9382, MATCH(1, (IM!$F$2:$F$9382=A39) * (ISNUMBER(SEARCH($D$1, IM!$AC$2:$AC$9382))), 0)), "")</f>
        <v>45758</v>
      </c>
      <c r="S39" s="255" t="str">
        <f t="array" ref="S39">IF(AND(SUMPRODUCT((IM!$F$2:$F$1181=A39)*(ISNUMBER(SEARCH($E$1, IM!$AC$2:$AC$1181))))&gt;0), $E$1, "")</f>
        <v/>
      </c>
      <c r="T39" s="296" t="str">
        <f t="array" ref="T39">IFERROR(INDEX(IM!$AM$2:$AM$9382, MATCH(1, (IM!$F$2:$F$9382=A39) * (ISNUMBER(SEARCH($E$1, IM!$AC$2:$AC$9382))), 0)), "")</f>
        <v/>
      </c>
      <c r="U39" s="299" t="str">
        <f t="array" ref="U39">IF(AND(SUMPRODUCT((IM!$F$2:$F$1181=A39)*(ISNUMBER(SEARCH($F$1, IM!$AC$2:$AC$1181))))&gt;0), $F$1, "")</f>
        <v/>
      </c>
      <c r="V39" s="369" t="str">
        <f t="array" ref="V39">IFERROR(INDEX(IM!$AM$2:$AM$9382, MATCH(1, (IM!$F$2:$F$9382=A39) * (ISNUMBER(SEARCH($F$1, IM!$AC$2:$AC$9382))), 0)), "")</f>
        <v/>
      </c>
      <c r="W39" s="261">
        <f t="shared" si="19"/>
        <v>0</v>
      </c>
      <c r="X39" s="261"/>
      <c r="Y39" s="376">
        <f t="shared" si="20"/>
        <v>0</v>
      </c>
      <c r="Z39" s="253" t="str">
        <f>IF(VLOOKUP(A39,'0919門市清單主檔'!B:AH,4,FALSE)=0,"",VLOOKUP(A39,'0919門市清單主檔'!B:AH,4,FALSE))</f>
        <v/>
      </c>
      <c r="AA39" s="370"/>
      <c r="AB39" s="192"/>
      <c r="AC39" s="192" t="s">
        <v>49</v>
      </c>
    </row>
    <row r="40" spans="1:29" ht="15.75" customHeight="1">
      <c r="A40" s="148">
        <v>4036</v>
      </c>
      <c r="B40" s="149" t="str">
        <f>VLOOKUP(A40,'0919門市清單主檔'!B:C,2,FALSE)</f>
        <v>蘆洲永樂店</v>
      </c>
      <c r="C40" s="150" t="str">
        <f>VLOOKUP($A40,'0919門市清單主檔'!B:V,20,FALSE)</f>
        <v>新北市</v>
      </c>
      <c r="D40" s="151" t="str">
        <f>VLOOKUP($A40,'0919門市清單主檔'!B:V,21,FALSE)</f>
        <v>蘆洲區</v>
      </c>
      <c r="E40" s="152" t="str">
        <f>VLOOKUP(D40,區域表!A:B,2,FALSE)</f>
        <v>吳宗鴻</v>
      </c>
      <c r="F40" s="153" t="str">
        <f>IFERROR(IF(VLOOKUP(A40,門市狀態!A:D,4,FALSE)=0,"",VLOOKUP(A40,門市狀態!A:D,4,FALSE)),"")</f>
        <v/>
      </c>
      <c r="G40" s="154"/>
      <c r="H40" s="155" t="str">
        <f t="shared" si="16"/>
        <v>PMQ3-4036-蘆洲永樂店(定保)</v>
      </c>
      <c r="I40" s="157" t="str">
        <f t="array" ref="I40">IF(AND(SUMPRODUCT((IM!$F$2:$F$1181=A40)*(ISNUMBER(SEARCH($C$1, IM!$AC$2:$AC$1181))))&gt;0), $C$1, "")</f>
        <v>PMQ3</v>
      </c>
      <c r="J40" s="356">
        <f t="array" ref="J40">IFERROR(INDEX(IM!$AM$2:$AM$9333, MATCH(1, (IM!$F$2:$F$9333=A40) * (ISNUMBER(SEARCH($C$1, IM!$AC$2:$AC$9333))), 0)), "")</f>
        <v>45842</v>
      </c>
      <c r="K40" s="358">
        <f t="array" ref="K40">SUMPRODUCT((IM!$F$2:$F$9181=A40)*(IM!$AD$2:$AD$9181="O")*(ISNUMBER(SEARCH($C$1, IM!$AC$2:$AC$9181))))</f>
        <v>1</v>
      </c>
      <c r="L40" s="380" t="str">
        <f t="array" ref="L40">IF(K40&gt;0,IFERROR(HYPERLINK("#'IM'!AC"&amp;MATCH(1,(IM!$F$1:$F$6881=A40)*(ISNUMBER(SEARCH($C$1,IM!$AC$1:$AC$6881))),0),"檢核"),"未登錄"),"")</f>
        <v>檢核</v>
      </c>
      <c r="M40" s="323" t="str">
        <f t="shared" si="17"/>
        <v>EDC</v>
      </c>
      <c r="N40" s="383" t="str">
        <f t="array" ref="N40">IF(AND(
    SUMPRODUCT(
        (IM!$F$2:$F$1181=A40) *
        ISNUMBER(SEARCH("HUB", IM!$AC$2:$AC$1181)) *
        (IM!$X$2:$X$1181&gt;=$A$1) *
        (IM!$X$2:$X$1181&lt;=$B$1)*(Z40="HUB")
    ) &gt; 0
), "HUB", "")</f>
        <v/>
      </c>
      <c r="O40" s="363"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25" t="str">
        <f t="shared" si="18"/>
        <v>PMQ3-4036-蘆洲永樂店(定保)</v>
      </c>
      <c r="Q40" s="275" t="str">
        <f t="array" ref="Q40">IF(AND(SUMPRODUCT((IM!$F$2:$F$1181=A40)*(ISNUMBER(SEARCH($D$1, IM!$AC$2:$AC$1181))))&gt;0), $D$1, "")</f>
        <v>EDC</v>
      </c>
      <c r="R40" s="274">
        <f t="array" ref="R40">IFERROR(INDEX(IM!$AM$2:$AM$9382, MATCH(1, (IM!$F$2:$F$9382=A40) * (ISNUMBER(SEARCH($D$1, IM!$AC$2:$AC$9382))), 0)), "")</f>
        <v>45792</v>
      </c>
      <c r="S40" s="255" t="str">
        <f t="array" ref="S40">IF(AND(SUMPRODUCT((IM!$F$2:$F$1181=A40)*(ISNUMBER(SEARCH($E$1, IM!$AC$2:$AC$1181))))&gt;0), $E$1, "")</f>
        <v/>
      </c>
      <c r="T40" s="296" t="str">
        <f t="array" ref="T40">IFERROR(INDEX(IM!$AM$2:$AM$9382, MATCH(1, (IM!$F$2:$F$9382=A40) * (ISNUMBER(SEARCH($E$1, IM!$AC$2:$AC$9382))), 0)), "")</f>
        <v/>
      </c>
      <c r="U40" s="299" t="str">
        <f t="array" ref="U40">IF(AND(SUMPRODUCT((IM!$F$2:$F$1181=A40)*(ISNUMBER(SEARCH($F$1, IM!$AC$2:$AC$1181))))&gt;0), $F$1, "")</f>
        <v/>
      </c>
      <c r="V40" s="369" t="str">
        <f t="array" ref="V40">IFERROR(INDEX(IM!$AM$2:$AM$9382, MATCH(1, (IM!$F$2:$F$9382=A40) * (ISNUMBER(SEARCH($F$1, IM!$AC$2:$AC$9382))), 0)), "")</f>
        <v/>
      </c>
      <c r="W40" s="261">
        <f t="shared" si="19"/>
        <v>0</v>
      </c>
      <c r="X40" s="261"/>
      <c r="Y40" s="376">
        <f t="shared" si="20"/>
        <v>0</v>
      </c>
      <c r="Z40" s="253" t="str">
        <f>IF(VLOOKUP(A40,'0919門市清單主檔'!B:AH,4,FALSE)=0,"",VLOOKUP(A40,'0919門市清單主檔'!B:AH,4,FALSE))</f>
        <v/>
      </c>
      <c r="AA40" s="370"/>
      <c r="AB40" s="192"/>
      <c r="AC40" s="192" t="s">
        <v>49</v>
      </c>
    </row>
    <row r="41" spans="1:29" ht="15.75" customHeight="1">
      <c r="A41" s="148">
        <v>2301</v>
      </c>
      <c r="B41" s="149" t="str">
        <f>VLOOKUP(A41,'0919門市清單主檔'!B:C,2,FALSE)</f>
        <v>蘆洲樂平店</v>
      </c>
      <c r="C41" s="150" t="str">
        <f>VLOOKUP($A41,'0919門市清單主檔'!B:V,20,FALSE)</f>
        <v>新北市</v>
      </c>
      <c r="D41" s="151" t="str">
        <f>VLOOKUP($A41,'0919門市清單主檔'!B:V,21,FALSE)</f>
        <v>蘆洲區</v>
      </c>
      <c r="E41" s="152" t="str">
        <f>VLOOKUP(D41,區域表!A:B,2,FALSE)</f>
        <v>吳宗鴻</v>
      </c>
      <c r="F41" s="153" t="str">
        <f>IFERROR(IF(VLOOKUP(A41,門市狀態!A:D,4,FALSE)=0,"",VLOOKUP(A41,門市狀態!A:D,4,FALSE)),"")</f>
        <v/>
      </c>
      <c r="G41" s="154"/>
      <c r="H41" s="155" t="str">
        <f t="shared" si="16"/>
        <v>PMQ3-2301-蘆洲樂平店(定保)</v>
      </c>
      <c r="I41" s="157" t="str">
        <f t="array" ref="I41">IF(AND(SUMPRODUCT((IM!$F$2:$F$1181=A41)*(ISNUMBER(SEARCH($C$1, IM!$AC$2:$AC$1181))))&gt;0), $C$1, "")</f>
        <v>PMQ3</v>
      </c>
      <c r="J41" s="356">
        <f t="array" ref="J41">IFERROR(INDEX(IM!$AM$2:$AM$9333, MATCH(1, (IM!$F$2:$F$9333=A41) * (ISNUMBER(SEARCH($C$1, IM!$AC$2:$AC$9333))), 0)), "")</f>
        <v>45842</v>
      </c>
      <c r="K41" s="358">
        <f t="array" ref="K41">SUMPRODUCT((IM!$F$2:$F$9181=A41)*(IM!$AD$2:$AD$9181="O")*(ISNUMBER(SEARCH($C$1, IM!$AC$2:$AC$9181))))</f>
        <v>1</v>
      </c>
      <c r="L41" s="380" t="str">
        <f t="array" ref="L41">IF(K41&gt;0,IFERROR(HYPERLINK("#'IM'!AC"&amp;MATCH(1,(IM!$F$1:$F$6881=A41)*(ISNUMBER(SEARCH($C$1,IM!$AC$1:$AC$6881))),0),"檢核"),"未登錄"),"")</f>
        <v>檢核</v>
      </c>
      <c r="M41" s="323" t="str">
        <f t="shared" si="17"/>
        <v>EDC</v>
      </c>
      <c r="N41" s="383" t="str">
        <f t="array" ref="N41">IF(AND(
    SUMPRODUCT(
        (IM!$F$2:$F$1181=A41) *
        ISNUMBER(SEARCH("HUB", IM!$AC$2:$AC$1181)) *
        (IM!$X$2:$X$1181&gt;=$A$1) *
        (IM!$X$2:$X$1181&lt;=$B$1)*(Z41="HUB")
    ) &gt; 0
), "HUB", "")</f>
        <v/>
      </c>
      <c r="O41" s="363"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25" t="str">
        <f t="shared" si="18"/>
        <v>PMQ3-2301-蘆洲樂平店(定保)</v>
      </c>
      <c r="Q41" s="275" t="str">
        <f t="array" ref="Q41">IF(AND(SUMPRODUCT((IM!$F$2:$F$1181=A41)*(ISNUMBER(SEARCH($D$1, IM!$AC$2:$AC$1181))))&gt;0), $D$1, "")</f>
        <v>EDC</v>
      </c>
      <c r="R41" s="274">
        <f t="array" ref="R41">IFERROR(INDEX(IM!$AM$2:$AM$9382, MATCH(1, (IM!$F$2:$F$9382=A41) * (ISNUMBER(SEARCH($D$1, IM!$AC$2:$AC$9382))), 0)), "")</f>
        <v>45792</v>
      </c>
      <c r="S41" s="255" t="str">
        <f t="array" ref="S41">IF(AND(SUMPRODUCT((IM!$F$2:$F$1181=A41)*(ISNUMBER(SEARCH($E$1, IM!$AC$2:$AC$1181))))&gt;0), $E$1, "")</f>
        <v/>
      </c>
      <c r="T41" s="296" t="str">
        <f t="array" ref="T41">IFERROR(INDEX(IM!$AM$2:$AM$9382, MATCH(1, (IM!$F$2:$F$9382=A41) * (ISNUMBER(SEARCH($E$1, IM!$AC$2:$AC$9382))), 0)), "")</f>
        <v/>
      </c>
      <c r="U41" s="299" t="str">
        <f t="array" ref="U41">IF(AND(SUMPRODUCT((IM!$F$2:$F$1181=A41)*(ISNUMBER(SEARCH($F$1, IM!$AC$2:$AC$1181))))&gt;0), $F$1, "")</f>
        <v/>
      </c>
      <c r="V41" s="369" t="str">
        <f t="array" ref="V41">IFERROR(INDEX(IM!$AM$2:$AM$9382, MATCH(1, (IM!$F$2:$F$9382=A41) * (ISNUMBER(SEARCH($F$1, IM!$AC$2:$AC$9382))), 0)), "")</f>
        <v/>
      </c>
      <c r="W41" s="261">
        <f t="shared" si="19"/>
        <v>0</v>
      </c>
      <c r="X41" s="261"/>
      <c r="Y41" s="376">
        <f t="shared" si="20"/>
        <v>0</v>
      </c>
      <c r="Z41" s="253" t="str">
        <f>IF(VLOOKUP(A41,'0919門市清單主檔'!B:AH,4,FALSE)=0,"",VLOOKUP(A41,'0919門市清單主檔'!B:AH,4,FALSE))</f>
        <v/>
      </c>
      <c r="AA41" s="370"/>
      <c r="AB41" s="192"/>
      <c r="AC41" s="192" t="s">
        <v>49</v>
      </c>
    </row>
    <row r="42" spans="1:29" ht="15.75" customHeight="1">
      <c r="A42" s="148">
        <v>4397</v>
      </c>
      <c r="B42" s="149" t="str">
        <f>VLOOKUP(A42,'0919門市清單主檔'!B:C,2,FALSE)</f>
        <v>三重仁旺店</v>
      </c>
      <c r="C42" s="150" t="str">
        <f>VLOOKUP($A42,'0919門市清單主檔'!B:V,20,FALSE)</f>
        <v>新北市</v>
      </c>
      <c r="D42" s="151" t="str">
        <f>VLOOKUP($A42,'0919門市清單主檔'!B:V,21,FALSE)</f>
        <v>三重區</v>
      </c>
      <c r="E42" s="152" t="str">
        <f>VLOOKUP(D42,區域表!A:B,2,FALSE)</f>
        <v>吳宗鴻</v>
      </c>
      <c r="F42" s="153" t="str">
        <f>IFERROR(IF(VLOOKUP(A42,門市狀態!A:D,4,FALSE)=0,"",VLOOKUP(A42,門市狀態!A:D,4,FALSE)),"")</f>
        <v/>
      </c>
      <c r="G42" s="154"/>
      <c r="H42" s="155" t="str">
        <f t="shared" si="16"/>
        <v>PMQ3-4397-三重仁旺店(定保)</v>
      </c>
      <c r="I42" s="157" t="str">
        <f t="array" ref="I42">IF(AND(SUMPRODUCT((IM!$F$2:$F$1181=A42)*(ISNUMBER(SEARCH($C$1, IM!$AC$2:$AC$1181))))&gt;0), $C$1, "")</f>
        <v>PMQ3</v>
      </c>
      <c r="J42" s="356">
        <f t="array" ref="J42">IFERROR(INDEX(IM!$AM$2:$AM$9333, MATCH(1, (IM!$F$2:$F$9333=A42) * (ISNUMBER(SEARCH($C$1, IM!$AC$2:$AC$9333))), 0)), "")</f>
        <v>45842</v>
      </c>
      <c r="K42" s="358">
        <f t="array" ref="K42">SUMPRODUCT((IM!$F$2:$F$9181=A42)*(IM!$AD$2:$AD$9181="O")*(ISNUMBER(SEARCH($C$1, IM!$AC$2:$AC$9181))))</f>
        <v>1</v>
      </c>
      <c r="L42" s="380" t="str">
        <f t="array" ref="L42">IF(K42&gt;0,IFERROR(HYPERLINK("#'IM'!AC"&amp;MATCH(1,(IM!$F$1:$F$6881=A42)*(ISNUMBER(SEARCH($C$1,IM!$AC$1:$AC$6881))),0),"檢核"),"未登錄"),"")</f>
        <v>檢核</v>
      </c>
      <c r="M42" s="323" t="str">
        <f t="shared" si="17"/>
        <v>EDC</v>
      </c>
      <c r="N42" s="383" t="str">
        <f t="array" ref="N42">IF(AND(
    SUMPRODUCT(
        (IM!$F$2:$F$1181=A42) *
        ISNUMBER(SEARCH("HUB", IM!$AC$2:$AC$1181)) *
        (IM!$X$2:$X$1181&gt;=$A$1) *
        (IM!$X$2:$X$1181&lt;=$B$1)*(Z42="HUB")
    ) &gt; 0
), "HUB", "")</f>
        <v/>
      </c>
      <c r="O42" s="363"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25" t="str">
        <f t="shared" si="18"/>
        <v>PMQ3-4397-三重仁旺店(定保)</v>
      </c>
      <c r="Q42" s="275" t="str">
        <f t="array" ref="Q42">IF(AND(SUMPRODUCT((IM!$F$2:$F$1181=A42)*(ISNUMBER(SEARCH($D$1, IM!$AC$2:$AC$1181))))&gt;0), $D$1, "")</f>
        <v>EDC</v>
      </c>
      <c r="R42" s="274">
        <f t="array" ref="R42">IFERROR(INDEX(IM!$AM$2:$AM$9382, MATCH(1, (IM!$F$2:$F$9382=A42) * (ISNUMBER(SEARCH($D$1, IM!$AC$2:$AC$9382))), 0)), "")</f>
        <v>45791</v>
      </c>
      <c r="S42" s="255" t="str">
        <f t="array" ref="S42">IF(AND(SUMPRODUCT((IM!$F$2:$F$1181=A42)*(ISNUMBER(SEARCH($E$1, IM!$AC$2:$AC$1181))))&gt;0), $E$1, "")</f>
        <v/>
      </c>
      <c r="T42" s="296" t="str">
        <f t="array" ref="T42">IFERROR(INDEX(IM!$AM$2:$AM$9382, MATCH(1, (IM!$F$2:$F$9382=A42) * (ISNUMBER(SEARCH($E$1, IM!$AC$2:$AC$9382))), 0)), "")</f>
        <v/>
      </c>
      <c r="U42" s="299" t="str">
        <f t="array" ref="U42">IF(AND(SUMPRODUCT((IM!$F$2:$F$1181=A42)*(ISNUMBER(SEARCH($F$1, IM!$AC$2:$AC$1181))))&gt;0), $F$1, "")</f>
        <v/>
      </c>
      <c r="V42" s="369" t="str">
        <f t="array" ref="V42">IFERROR(INDEX(IM!$AM$2:$AM$9382, MATCH(1, (IM!$F$2:$F$9382=A42) * (ISNUMBER(SEARCH($F$1, IM!$AC$2:$AC$9382))), 0)), "")</f>
        <v/>
      </c>
      <c r="W42" s="261">
        <f t="shared" si="19"/>
        <v>0</v>
      </c>
      <c r="X42" s="261"/>
      <c r="Y42" s="376">
        <f t="shared" si="20"/>
        <v>0</v>
      </c>
      <c r="Z42" s="253" t="str">
        <f>IF(VLOOKUP(A42,'0919門市清單主檔'!B:AH,4,FALSE)=0,"",VLOOKUP(A42,'0919門市清單主檔'!B:AH,4,FALSE))</f>
        <v/>
      </c>
      <c r="AA42" s="370"/>
      <c r="AB42" s="192"/>
      <c r="AC42" s="192" t="s">
        <v>49</v>
      </c>
    </row>
    <row r="43" spans="1:29" ht="15.75" customHeight="1">
      <c r="A43" s="148" t="s">
        <v>55</v>
      </c>
      <c r="B43" s="149" t="str">
        <f>VLOOKUP(A43,'0919門市清單主檔'!B:C,2,FALSE)</f>
        <v>三重正義北店</v>
      </c>
      <c r="C43" s="150" t="str">
        <f>VLOOKUP($A43,'0919門市清單主檔'!B:V,20,FALSE)</f>
        <v>新北市</v>
      </c>
      <c r="D43" s="151" t="str">
        <f>VLOOKUP($A43,'0919門市清單主檔'!B:V,21,FALSE)</f>
        <v>三重區</v>
      </c>
      <c r="E43" s="152" t="str">
        <f>VLOOKUP(D43,區域表!A:B,2,FALSE)</f>
        <v>吳宗鴻</v>
      </c>
      <c r="F43" s="153" t="str">
        <f>IFERROR(IF(VLOOKUP(A43,門市狀態!A:D,4,FALSE)=0,"",VLOOKUP(A43,門市狀態!A:D,4,FALSE)),"")</f>
        <v/>
      </c>
      <c r="G43" s="154"/>
      <c r="H43" s="155" t="str">
        <f t="shared" si="16"/>
        <v>PMQ3-D028-三重正義北店(定保)</v>
      </c>
      <c r="I43" s="157" t="str">
        <f t="array" ref="I43">IF(AND(SUMPRODUCT((IM!$F$2:$F$1181=A43)*(ISNUMBER(SEARCH($C$1, IM!$AC$2:$AC$1181))))&gt;0), $C$1, "")</f>
        <v>PMQ3</v>
      </c>
      <c r="J43" s="356">
        <f t="array" ref="J43">IFERROR(INDEX(IM!$AM$2:$AM$9333, MATCH(1, (IM!$F$2:$F$9333=A43) * (ISNUMBER(SEARCH($C$1, IM!$AC$2:$AC$9333))), 0)), "")</f>
        <v>45842</v>
      </c>
      <c r="K43" s="358">
        <f t="array" ref="K43">SUMPRODUCT((IM!$F$2:$F$9181=A43)*(IM!$AD$2:$AD$9181="O")*(ISNUMBER(SEARCH($C$1, IM!$AC$2:$AC$9181))))</f>
        <v>1</v>
      </c>
      <c r="L43" s="380" t="str">
        <f t="array" ref="L43">IF(K43&gt;0,IFERROR(HYPERLINK("#'IM'!AC"&amp;MATCH(1,(IM!$F$1:$F$6881=A43)*(ISNUMBER(SEARCH($C$1,IM!$AC$1:$AC$6881))),0),"檢核"),"未登錄"),"")</f>
        <v>檢核</v>
      </c>
      <c r="M43" s="323" t="str">
        <f t="shared" si="17"/>
        <v>EDC</v>
      </c>
      <c r="N43" s="383" t="str">
        <f t="array" ref="N43">IF(AND(
    SUMPRODUCT(
        (IM!$F$2:$F$1181=A43) *
        ISNUMBER(SEARCH("HUB", IM!$AC$2:$AC$1181)) *
        (IM!$X$2:$X$1181&gt;=$A$1) *
        (IM!$X$2:$X$1181&lt;=$B$1)*(Z43="HUB")
    ) &gt; 0
), "HUB", "")</f>
        <v/>
      </c>
      <c r="O43" s="363"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25" t="str">
        <f t="shared" si="18"/>
        <v>PMQ3-D028-三重正義北店(定保)</v>
      </c>
      <c r="Q43" s="275" t="str">
        <f t="array" ref="Q43">IF(AND(SUMPRODUCT((IM!$F$2:$F$1181=A43)*(ISNUMBER(SEARCH($D$1, IM!$AC$2:$AC$1181))))&gt;0), $D$1, "")</f>
        <v>EDC</v>
      </c>
      <c r="R43" s="274">
        <f t="array" ref="R43">IFERROR(INDEX(IM!$AM$2:$AM$9382, MATCH(1, (IM!$F$2:$F$9382=A43) * (ISNUMBER(SEARCH($D$1, IM!$AC$2:$AC$9382))), 0)), "")</f>
        <v>45783</v>
      </c>
      <c r="S43" s="255" t="str">
        <f t="array" ref="S43">IF(AND(SUMPRODUCT((IM!$F$2:$F$1181=A43)*(ISNUMBER(SEARCH($E$1, IM!$AC$2:$AC$1181))))&gt;0), $E$1, "")</f>
        <v/>
      </c>
      <c r="T43" s="296" t="str">
        <f t="array" ref="T43">IFERROR(INDEX(IM!$AM$2:$AM$9382, MATCH(1, (IM!$F$2:$F$9382=A43) * (ISNUMBER(SEARCH($E$1, IM!$AC$2:$AC$9382))), 0)), "")</f>
        <v/>
      </c>
      <c r="U43" s="299" t="str">
        <f t="array" ref="U43">IF(AND(SUMPRODUCT((IM!$F$2:$F$1181=A43)*(ISNUMBER(SEARCH($F$1, IM!$AC$2:$AC$1181))))&gt;0), $F$1, "")</f>
        <v/>
      </c>
      <c r="V43" s="369" t="str">
        <f t="array" ref="V43">IFERROR(INDEX(IM!$AM$2:$AM$9382, MATCH(1, (IM!$F$2:$F$9382=A43) * (ISNUMBER(SEARCH($F$1, IM!$AC$2:$AC$9382))), 0)), "")</f>
        <v/>
      </c>
      <c r="W43" s="261">
        <f t="shared" si="19"/>
        <v>0</v>
      </c>
      <c r="X43" s="261"/>
      <c r="Y43" s="376">
        <f t="shared" si="20"/>
        <v>0</v>
      </c>
      <c r="Z43" s="253" t="str">
        <f>IF(VLOOKUP(A43,'0919門市清單主檔'!B:AH,4,FALSE)=0,"",VLOOKUP(A43,'0919門市清單主檔'!B:AH,4,FALSE))</f>
        <v/>
      </c>
      <c r="AA43" s="370"/>
      <c r="AB43" s="192"/>
      <c r="AC43" s="192" t="s">
        <v>49</v>
      </c>
    </row>
    <row r="44" spans="1:29" ht="15.75" customHeight="1">
      <c r="A44" s="148">
        <v>3362</v>
      </c>
      <c r="B44" s="149" t="str">
        <f>VLOOKUP(A44,'0919門市清單主檔'!B:C,2,FALSE)</f>
        <v>北縣重武店</v>
      </c>
      <c r="C44" s="150" t="str">
        <f>VLOOKUP($A44,'0919門市清單主檔'!B:V,20,FALSE)</f>
        <v>新北市</v>
      </c>
      <c r="D44" s="151" t="str">
        <f>VLOOKUP($A44,'0919門市清單主檔'!B:V,21,FALSE)</f>
        <v>三重區</v>
      </c>
      <c r="E44" s="152" t="str">
        <f>VLOOKUP(D44,區域表!A:B,2,FALSE)</f>
        <v>吳宗鴻</v>
      </c>
      <c r="F44" s="153" t="str">
        <f>IFERROR(IF(VLOOKUP(A44,門市狀態!A:D,4,FALSE)=0,"",VLOOKUP(A44,門市狀態!A:D,4,FALSE)),"")</f>
        <v/>
      </c>
      <c r="G44" s="154"/>
      <c r="H44" s="155" t="str">
        <f t="shared" si="16"/>
        <v>PMQ3-3362-北縣重武店(定保)</v>
      </c>
      <c r="I44" s="157" t="str">
        <f t="array" ref="I44">IF(AND(SUMPRODUCT((IM!$F$2:$F$1181=A44)*(ISNUMBER(SEARCH($C$1, IM!$AC$2:$AC$1181))))&gt;0), $C$1, "")</f>
        <v>PMQ3</v>
      </c>
      <c r="J44" s="356">
        <f t="array" ref="J44">IFERROR(INDEX(IM!$AM$2:$AM$9333, MATCH(1, (IM!$F$2:$F$9333=A44) * (ISNUMBER(SEARCH($C$1, IM!$AC$2:$AC$9333))), 0)), "")</f>
        <v>45842</v>
      </c>
      <c r="K44" s="358">
        <f t="array" ref="K44">SUMPRODUCT((IM!$F$2:$F$9181=A44)*(IM!$AD$2:$AD$9181="O")*(ISNUMBER(SEARCH($C$1, IM!$AC$2:$AC$9181))))</f>
        <v>1</v>
      </c>
      <c r="L44" s="380" t="str">
        <f t="array" ref="L44">IF(K44&gt;0,IFERROR(HYPERLINK("#'IM'!AC"&amp;MATCH(1,(IM!$F$1:$F$6881=A44)*(ISNUMBER(SEARCH($C$1,IM!$AC$1:$AC$6881))),0),"檢核"),"未登錄"),"")</f>
        <v>檢核</v>
      </c>
      <c r="M44" s="323" t="str">
        <f t="shared" si="17"/>
        <v>EDC</v>
      </c>
      <c r="N44" s="383" t="str">
        <f t="array" ref="N44">IF(AND(
    SUMPRODUCT(
        (IM!$F$2:$F$1181=A44) *
        ISNUMBER(SEARCH("HUB", IM!$AC$2:$AC$1181)) *
        (IM!$X$2:$X$1181&gt;=$A$1) *
        (IM!$X$2:$X$1181&lt;=$B$1)*(Z44="HUB")
    ) &gt; 0
), "HUB", "")</f>
        <v/>
      </c>
      <c r="O44" s="363"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25" t="str">
        <f t="shared" si="18"/>
        <v>PMQ3-3362-北縣重武店(定保)</v>
      </c>
      <c r="Q44" s="275" t="str">
        <f t="array" ref="Q44">IF(AND(SUMPRODUCT((IM!$F$2:$F$1181=A44)*(ISNUMBER(SEARCH($D$1, IM!$AC$2:$AC$1181))))&gt;0), $D$1, "")</f>
        <v>EDC</v>
      </c>
      <c r="R44" s="274">
        <f t="array" ref="R44">IFERROR(INDEX(IM!$AM$2:$AM$9382, MATCH(1, (IM!$F$2:$F$9382=A44) * (ISNUMBER(SEARCH($D$1, IM!$AC$2:$AC$9382))), 0)), "")</f>
        <v>45784</v>
      </c>
      <c r="S44" s="255" t="str">
        <f t="array" ref="S44">IF(AND(SUMPRODUCT((IM!$F$2:$F$1181=A44)*(ISNUMBER(SEARCH($E$1, IM!$AC$2:$AC$1181))))&gt;0), $E$1, "")</f>
        <v/>
      </c>
      <c r="T44" s="296" t="str">
        <f t="array" ref="T44">IFERROR(INDEX(IM!$AM$2:$AM$9382, MATCH(1, (IM!$F$2:$F$9382=A44) * (ISNUMBER(SEARCH($E$1, IM!$AC$2:$AC$9382))), 0)), "")</f>
        <v/>
      </c>
      <c r="U44" s="299" t="str">
        <f t="array" ref="U44">IF(AND(SUMPRODUCT((IM!$F$2:$F$1181=A44)*(ISNUMBER(SEARCH($F$1, IM!$AC$2:$AC$1181))))&gt;0), $F$1, "")</f>
        <v/>
      </c>
      <c r="V44" s="369" t="str">
        <f t="array" ref="V44">IFERROR(INDEX(IM!$AM$2:$AM$9382, MATCH(1, (IM!$F$2:$F$9382=A44) * (ISNUMBER(SEARCH($F$1, IM!$AC$2:$AC$9382))), 0)), "")</f>
        <v/>
      </c>
      <c r="W44" s="261">
        <f t="shared" si="19"/>
        <v>0</v>
      </c>
      <c r="X44" s="261"/>
      <c r="Y44" s="376">
        <f t="shared" si="20"/>
        <v>0</v>
      </c>
      <c r="Z44" s="253" t="str">
        <f>IF(VLOOKUP(A44,'0919門市清單主檔'!B:AH,4,FALSE)=0,"",VLOOKUP(A44,'0919門市清單主檔'!B:AH,4,FALSE))</f>
        <v/>
      </c>
      <c r="AA44" s="370"/>
      <c r="AB44" s="192"/>
      <c r="AC44" s="192" t="s">
        <v>49</v>
      </c>
    </row>
    <row r="45" spans="1:29" ht="15.75" customHeight="1">
      <c r="A45" s="148">
        <v>5080</v>
      </c>
      <c r="B45" s="149" t="str">
        <f>VLOOKUP(A45,'0919門市清單主檔'!B:C,2,FALSE)</f>
        <v>三芝楓愛林</v>
      </c>
      <c r="C45" s="150" t="str">
        <f>VLOOKUP($A45,'0919門市清單主檔'!B:V,20,FALSE)</f>
        <v>新北市</v>
      </c>
      <c r="D45" s="151" t="str">
        <f>VLOOKUP($A45,'0919門市清單主檔'!B:V,21,FALSE)</f>
        <v>三芝區</v>
      </c>
      <c r="E45" s="152" t="str">
        <f>VLOOKUP(D45,區域表!A:B,2,FALSE)</f>
        <v>吳宗鴻</v>
      </c>
      <c r="F45" s="153" t="str">
        <f>IFERROR(IF(VLOOKUP(A45,門市狀態!A:D,4,FALSE)=0,"",VLOOKUP(A45,門市狀態!A:D,4,FALSE)),"")</f>
        <v/>
      </c>
      <c r="G45" s="154"/>
      <c r="H45" s="155" t="str">
        <f t="shared" si="16"/>
        <v>PMQ3-5080-三芝楓愛林(定保)</v>
      </c>
      <c r="I45" s="157" t="str">
        <f t="array" ref="I45">IF(AND(SUMPRODUCT((IM!$F$2:$F$1181=A45)*(ISNUMBER(SEARCH($C$1, IM!$AC$2:$AC$1181))))&gt;0), $C$1, "")</f>
        <v>PMQ3</v>
      </c>
      <c r="J45" s="356">
        <f t="array" ref="J45">IFERROR(INDEX(IM!$AM$2:$AM$9333, MATCH(1, (IM!$F$2:$F$9333=A45) * (ISNUMBER(SEARCH($C$1, IM!$AC$2:$AC$9333))), 0)), "")</f>
        <v>45846</v>
      </c>
      <c r="K45" s="358">
        <f t="array" ref="K45">SUMPRODUCT((IM!$F$2:$F$9181=A45)*(IM!$AD$2:$AD$9181="O")*(ISNUMBER(SEARCH($C$1, IM!$AC$2:$AC$9181))))</f>
        <v>1</v>
      </c>
      <c r="L45" s="380" t="str">
        <f t="array" ref="L45">IF(K45&gt;0,IFERROR(HYPERLINK("#'IM'!AC"&amp;MATCH(1,(IM!$F$1:$F$6881=A45)*(ISNUMBER(SEARCH($C$1,IM!$AC$1:$AC$6881))),0),"檢核"),"未登錄"),"")</f>
        <v>檢核</v>
      </c>
      <c r="M45" s="323" t="str">
        <f t="shared" si="17"/>
        <v>EDC</v>
      </c>
      <c r="N45" s="383" t="str">
        <f t="array" ref="N45">IF(AND(
    SUMPRODUCT(
        (IM!$F$2:$F$1181=A45) *
        ISNUMBER(SEARCH("HUB", IM!$AC$2:$AC$1181)) *
        (IM!$X$2:$X$1181&gt;=$A$1) *
        (IM!$X$2:$X$1181&lt;=$B$1)*(Z45="HUB")
    ) &gt; 0
), "HUB", "")</f>
        <v/>
      </c>
      <c r="O45" s="363"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25" t="str">
        <f t="shared" si="18"/>
        <v>PMQ3-5080-三芝楓愛林(定保)</v>
      </c>
      <c r="Q45" s="275" t="str">
        <f t="array" ref="Q45">IF(AND(SUMPRODUCT((IM!$F$2:$F$1181=A45)*(ISNUMBER(SEARCH($D$1, IM!$AC$2:$AC$1181))))&gt;0), $D$1, "")</f>
        <v>EDC</v>
      </c>
      <c r="R45" s="274">
        <f t="array" ref="R45">IFERROR(INDEX(IM!$AM$2:$AM$9382, MATCH(1, (IM!$F$2:$F$9382=A45) * (ISNUMBER(SEARCH($D$1, IM!$AC$2:$AC$9382))), 0)), "")</f>
        <v>45789</v>
      </c>
      <c r="S45" s="255" t="str">
        <f t="array" ref="S45">IF(AND(SUMPRODUCT((IM!$F$2:$F$1181=A45)*(ISNUMBER(SEARCH($E$1, IM!$AC$2:$AC$1181))))&gt;0), $E$1, "")</f>
        <v/>
      </c>
      <c r="T45" s="296" t="str">
        <f t="array" ref="T45">IFERROR(INDEX(IM!$AM$2:$AM$9382, MATCH(1, (IM!$F$2:$F$9382=A45) * (ISNUMBER(SEARCH($E$1, IM!$AC$2:$AC$9382))), 0)), "")</f>
        <v/>
      </c>
      <c r="U45" s="299" t="str">
        <f t="array" ref="U45">IF(AND(SUMPRODUCT((IM!$F$2:$F$1181=A45)*(ISNUMBER(SEARCH($F$1, IM!$AC$2:$AC$1181))))&gt;0), $F$1, "")</f>
        <v/>
      </c>
      <c r="V45" s="369" t="str">
        <f t="array" ref="V45">IFERROR(INDEX(IM!$AM$2:$AM$9382, MATCH(1, (IM!$F$2:$F$9382=A45) * (ISNUMBER(SEARCH($F$1, IM!$AC$2:$AC$9382))), 0)), "")</f>
        <v/>
      </c>
      <c r="W45" s="261">
        <f t="shared" si="19"/>
        <v>0</v>
      </c>
      <c r="X45" s="261"/>
      <c r="Y45" s="376">
        <f t="shared" si="20"/>
        <v>0</v>
      </c>
      <c r="Z45" s="253" t="str">
        <f>IF(VLOOKUP(A45,'0919門市清單主檔'!B:AH,4,FALSE)=0,"",VLOOKUP(A45,'0919門市清單主檔'!B:AH,4,FALSE))</f>
        <v/>
      </c>
      <c r="AA45" s="370"/>
      <c r="AB45" s="192"/>
      <c r="AC45" s="192"/>
    </row>
    <row r="46" spans="1:29" ht="15.75" customHeight="1">
      <c r="A46" s="148">
        <v>5003</v>
      </c>
      <c r="B46" s="149" t="str">
        <f>VLOOKUP(A46,'0919門市清單主檔'!B:C,2,FALSE)</f>
        <v>五股更寮店</v>
      </c>
      <c r="C46" s="150" t="str">
        <f>VLOOKUP($A46,'0919門市清單主檔'!B:V,20,FALSE)</f>
        <v>新北市</v>
      </c>
      <c r="D46" s="151" t="str">
        <f>VLOOKUP($A46,'0919門市清單主檔'!B:V,21,FALSE)</f>
        <v>五股區</v>
      </c>
      <c r="E46" s="152" t="str">
        <f>VLOOKUP(D46,區域表!A:B,2,FALSE)</f>
        <v>湯家瑋</v>
      </c>
      <c r="F46" s="153" t="str">
        <f>IFERROR(IF(VLOOKUP(A46,門市狀態!A:D,4,FALSE)=0,"",VLOOKUP(A46,門市狀態!A:D,4,FALSE)),"")</f>
        <v/>
      </c>
      <c r="G46" s="154"/>
      <c r="H46" s="155" t="str">
        <f t="shared" si="16"/>
        <v>PMQ3-5003-五股更寮店(定保)</v>
      </c>
      <c r="I46" s="157" t="str">
        <f t="array" ref="I46">IF(AND(SUMPRODUCT((IM!$F$2:$F$1181=A46)*(ISNUMBER(SEARCH($C$1, IM!$AC$2:$AC$1181))))&gt;0), $C$1, "")</f>
        <v>PMQ3</v>
      </c>
      <c r="J46" s="356">
        <f t="array" ref="J46">IFERROR(INDEX(IM!$AM$2:$AM$9333, MATCH(1, (IM!$F$2:$F$9333=A46) * (ISNUMBER(SEARCH($C$1, IM!$AC$2:$AC$9333))), 0)), "")</f>
        <v>45846</v>
      </c>
      <c r="K46" s="358">
        <f t="array" ref="K46">SUMPRODUCT((IM!$F$2:$F$9181=A46)*(IM!$AD$2:$AD$9181="O")*(ISNUMBER(SEARCH($C$1, IM!$AC$2:$AC$9181))))</f>
        <v>1</v>
      </c>
      <c r="L46" s="380" t="str">
        <f t="array" ref="L46">IF(K46&gt;0,IFERROR(HYPERLINK("#'IM'!AC"&amp;MATCH(1,(IM!$F$1:$F$6881=A46)*(ISNUMBER(SEARCH($C$1,IM!$AC$1:$AC$6881))),0),"檢核"),"未登錄"),"")</f>
        <v>檢核</v>
      </c>
      <c r="M46" s="323" t="str">
        <f t="shared" si="17"/>
        <v>EDC</v>
      </c>
      <c r="N46" s="383" t="str">
        <f t="array" ref="N46">IF(AND(
    SUMPRODUCT(
        (IM!$F$2:$F$1181=A46) *
        ISNUMBER(SEARCH("HUB", IM!$AC$2:$AC$1181)) *
        (IM!$X$2:$X$1181&gt;=$A$1) *
        (IM!$X$2:$X$1181&lt;=$B$1)*(Z46="HUB")
    ) &gt; 0
), "HUB", "")</f>
        <v/>
      </c>
      <c r="O46" s="363"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25" t="str">
        <f t="shared" si="18"/>
        <v>PMQ3-5003-五股更寮店(定保)</v>
      </c>
      <c r="Q46" s="275" t="str">
        <f t="array" ref="Q46">IF(AND(SUMPRODUCT((IM!$F$2:$F$1181=A46)*(ISNUMBER(SEARCH($D$1, IM!$AC$2:$AC$1181))))&gt;0), $D$1, "")</f>
        <v>EDC</v>
      </c>
      <c r="R46" s="274">
        <f t="array" ref="R46">IFERROR(INDEX(IM!$AM$2:$AM$9382, MATCH(1, (IM!$F$2:$F$9382=A46) * (ISNUMBER(SEARCH($D$1, IM!$AC$2:$AC$9382))), 0)), "")</f>
        <v>45761</v>
      </c>
      <c r="S46" s="255" t="str">
        <f t="array" ref="S46">IF(AND(SUMPRODUCT((IM!$F$2:$F$1181=A46)*(ISNUMBER(SEARCH($E$1, IM!$AC$2:$AC$1181))))&gt;0), $E$1, "")</f>
        <v/>
      </c>
      <c r="T46" s="296" t="str">
        <f t="array" ref="T46">IFERROR(INDEX(IM!$AM$2:$AM$9382, MATCH(1, (IM!$F$2:$F$9382=A46) * (ISNUMBER(SEARCH($E$1, IM!$AC$2:$AC$9382))), 0)), "")</f>
        <v/>
      </c>
      <c r="U46" s="299" t="str">
        <f t="array" ref="U46">IF(AND(SUMPRODUCT((IM!$F$2:$F$1181=A46)*(ISNUMBER(SEARCH($F$1, IM!$AC$2:$AC$1181))))&gt;0), $F$1, "")</f>
        <v/>
      </c>
      <c r="V46" s="369" t="str">
        <f t="array" ref="V46">IFERROR(INDEX(IM!$AM$2:$AM$9382, MATCH(1, (IM!$F$2:$F$9382=A46) * (ISNUMBER(SEARCH($F$1, IM!$AC$2:$AC$9382))), 0)), "")</f>
        <v/>
      </c>
      <c r="W46" s="261">
        <f t="shared" si="19"/>
        <v>0</v>
      </c>
      <c r="X46" s="261"/>
      <c r="Y46" s="376">
        <f t="shared" si="20"/>
        <v>0</v>
      </c>
      <c r="Z46" s="253" t="str">
        <f>IF(VLOOKUP(A46,'0919門市清單主檔'!B:AH,4,FALSE)=0,"",VLOOKUP(A46,'0919門市清單主檔'!B:AH,4,FALSE))</f>
        <v/>
      </c>
      <c r="AA46" s="370"/>
      <c r="AB46" s="192"/>
      <c r="AC46" s="192"/>
    </row>
    <row r="47" spans="1:29" ht="15.75" customHeight="1">
      <c r="A47" s="148">
        <v>3227</v>
      </c>
      <c r="B47" s="149" t="str">
        <f>VLOOKUP(A47,'0919門市清單主檔'!B:C,2,FALSE)</f>
        <v>五股四維店</v>
      </c>
      <c r="C47" s="150" t="str">
        <f>VLOOKUP($A47,'0919門市清單主檔'!B:V,20,FALSE)</f>
        <v>新北市</v>
      </c>
      <c r="D47" s="151" t="str">
        <f>VLOOKUP($A47,'0919門市清單主檔'!B:V,21,FALSE)</f>
        <v>五股區</v>
      </c>
      <c r="E47" s="152" t="str">
        <f>VLOOKUP(D47,區域表!A:B,2,FALSE)</f>
        <v>湯家瑋</v>
      </c>
      <c r="F47" s="153" t="str">
        <f>IFERROR(IF(VLOOKUP(A47,門市狀態!A:D,4,FALSE)=0,"",VLOOKUP(A47,門市狀態!A:D,4,FALSE)),"")</f>
        <v/>
      </c>
      <c r="G47" s="154"/>
      <c r="H47" s="155" t="str">
        <f t="shared" si="16"/>
        <v>PMQ3-3227-五股四維店(定保)</v>
      </c>
      <c r="I47" s="157" t="str">
        <f t="array" ref="I47">IF(AND(SUMPRODUCT((IM!$F$2:$F$1181=A47)*(ISNUMBER(SEARCH($C$1, IM!$AC$2:$AC$1181))))&gt;0), $C$1, "")</f>
        <v>PMQ3</v>
      </c>
      <c r="J47" s="356">
        <f t="array" ref="J47">IFERROR(INDEX(IM!$AM$2:$AM$9333, MATCH(1, (IM!$F$2:$F$9333=A47) * (ISNUMBER(SEARCH($C$1, IM!$AC$2:$AC$9333))), 0)), "")</f>
        <v>45846</v>
      </c>
      <c r="K47" s="358">
        <f t="array" ref="K47">SUMPRODUCT((IM!$F$2:$F$9181=A47)*(IM!$AD$2:$AD$9181="O")*(ISNUMBER(SEARCH($C$1, IM!$AC$2:$AC$9181))))</f>
        <v>1</v>
      </c>
      <c r="L47" s="380" t="str">
        <f t="array" ref="L47">IF(K47&gt;0,IFERROR(HYPERLINK("#'IM'!AC"&amp;MATCH(1,(IM!$F$1:$F$6881=A47)*(ISNUMBER(SEARCH($C$1,IM!$AC$1:$AC$6881))),0),"檢核"),"未登錄"),"")</f>
        <v>檢核</v>
      </c>
      <c r="M47" s="323" t="str">
        <f t="shared" si="17"/>
        <v>EDC</v>
      </c>
      <c r="N47" s="383" t="str">
        <f t="array" ref="N47">IF(AND(
    SUMPRODUCT(
        (IM!$F$2:$F$1181=A47) *
        ISNUMBER(SEARCH("HUB", IM!$AC$2:$AC$1181)) *
        (IM!$X$2:$X$1181&gt;=$A$1) *
        (IM!$X$2:$X$1181&lt;=$B$1)*(Z47="HUB")
    ) &gt; 0
), "HUB", "")</f>
        <v/>
      </c>
      <c r="O47" s="363"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25" t="str">
        <f t="shared" si="18"/>
        <v>PMQ3-3227-五股四維店(定保)</v>
      </c>
      <c r="Q47" s="275" t="str">
        <f t="array" ref="Q47">IF(AND(SUMPRODUCT((IM!$F$2:$F$1181=A47)*(ISNUMBER(SEARCH($D$1, IM!$AC$2:$AC$1181))))&gt;0), $D$1, "")</f>
        <v>EDC</v>
      </c>
      <c r="R47" s="274">
        <f t="array" ref="R47">IFERROR(INDEX(IM!$AM$2:$AM$9382, MATCH(1, (IM!$F$2:$F$9382=A47) * (ISNUMBER(SEARCH($D$1, IM!$AC$2:$AC$9382))), 0)), "")</f>
        <v>45761</v>
      </c>
      <c r="S47" s="255" t="str">
        <f t="array" ref="S47">IF(AND(SUMPRODUCT((IM!$F$2:$F$1181=A47)*(ISNUMBER(SEARCH($E$1, IM!$AC$2:$AC$1181))))&gt;0), $E$1, "")</f>
        <v/>
      </c>
      <c r="T47" s="296" t="str">
        <f t="array" ref="T47">IFERROR(INDEX(IM!$AM$2:$AM$9382, MATCH(1, (IM!$F$2:$F$9382=A47) * (ISNUMBER(SEARCH($E$1, IM!$AC$2:$AC$9382))), 0)), "")</f>
        <v/>
      </c>
      <c r="U47" s="299" t="str">
        <f t="array" ref="U47">IF(AND(SUMPRODUCT((IM!$F$2:$F$1181=A47)*(ISNUMBER(SEARCH($F$1, IM!$AC$2:$AC$1181))))&gt;0), $F$1, "")</f>
        <v/>
      </c>
      <c r="V47" s="369" t="str">
        <f t="array" ref="V47">IFERROR(INDEX(IM!$AM$2:$AM$9382, MATCH(1, (IM!$F$2:$F$9382=A47) * (ISNUMBER(SEARCH($F$1, IM!$AC$2:$AC$9382))), 0)), "")</f>
        <v/>
      </c>
      <c r="W47" s="261">
        <f t="shared" si="19"/>
        <v>0</v>
      </c>
      <c r="X47" s="261"/>
      <c r="Y47" s="376">
        <f t="shared" si="20"/>
        <v>0</v>
      </c>
      <c r="Z47" s="253" t="str">
        <f>IF(VLOOKUP(A47,'0919門市清單主檔'!B:AH,4,FALSE)=0,"",VLOOKUP(A47,'0919門市清單主檔'!B:AH,4,FALSE))</f>
        <v/>
      </c>
      <c r="AA47" s="370"/>
      <c r="AB47" s="192"/>
      <c r="AC47" s="192" t="s">
        <v>49</v>
      </c>
    </row>
    <row r="48" spans="1:29" ht="15.75" customHeight="1">
      <c r="A48" s="148">
        <v>2749</v>
      </c>
      <c r="B48" s="149" t="str">
        <f>VLOOKUP(A48,'0919門市清單主檔'!B:C,2,FALSE)</f>
        <v>淡水灰瑤子</v>
      </c>
      <c r="C48" s="150" t="str">
        <f>VLOOKUP($A48,'0919門市清單主檔'!B:V,20,FALSE)</f>
        <v>新北市</v>
      </c>
      <c r="D48" s="151" t="str">
        <f>VLOOKUP($A48,'0919門市清單主檔'!B:V,21,FALSE)</f>
        <v>淡水區</v>
      </c>
      <c r="E48" s="152" t="str">
        <f>VLOOKUP(D48,區域表!A:B,2,FALSE)</f>
        <v>吳宗鴻</v>
      </c>
      <c r="F48" s="153" t="str">
        <f>IFERROR(IF(VLOOKUP(A48,門市狀態!A:D,4,FALSE)=0,"",VLOOKUP(A48,門市狀態!A:D,4,FALSE)),"")</f>
        <v/>
      </c>
      <c r="G48" s="154"/>
      <c r="H48" s="155" t="str">
        <f t="shared" si="16"/>
        <v>PMQ3-2749-淡水灰瑤子(定保)</v>
      </c>
      <c r="I48" s="157" t="str">
        <f t="array" ref="I48">IF(AND(SUMPRODUCT((IM!$F$2:$F$1181=A48)*(ISNUMBER(SEARCH($C$1, IM!$AC$2:$AC$1181))))&gt;0), $C$1, "")</f>
        <v>PMQ3</v>
      </c>
      <c r="J48" s="356">
        <f t="array" ref="J48">IFERROR(INDEX(IM!$AM$2:$AM$9333, MATCH(1, (IM!$F$2:$F$9333=A48) * (ISNUMBER(SEARCH($C$1, IM!$AC$2:$AC$9333))), 0)), "")</f>
        <v>45846</v>
      </c>
      <c r="K48" s="358">
        <f t="array" ref="K48">SUMPRODUCT((IM!$F$2:$F$9181=A48)*(IM!$AD$2:$AD$9181="O")*(ISNUMBER(SEARCH($C$1, IM!$AC$2:$AC$9181))))</f>
        <v>1</v>
      </c>
      <c r="L48" s="380" t="str">
        <f t="array" ref="L48">IF(K48&gt;0,IFERROR(HYPERLINK("#'IM'!AC"&amp;MATCH(1,(IM!$F$1:$F$6881=A48)*(ISNUMBER(SEARCH($C$1,IM!$AC$1:$AC$6881))),0),"檢核"),"未登錄"),"")</f>
        <v>檢核</v>
      </c>
      <c r="M48" s="323" t="str">
        <f t="shared" si="17"/>
        <v>EDC</v>
      </c>
      <c r="N48" s="383" t="str">
        <f t="array" ref="N48">IF(AND(
    SUMPRODUCT(
        (IM!$F$2:$F$1181=A48) *
        ISNUMBER(SEARCH("HUB", IM!$AC$2:$AC$1181)) *
        (IM!$X$2:$X$1181&gt;=$A$1) *
        (IM!$X$2:$X$1181&lt;=$B$1)*(Z48="HUB")
    ) &gt; 0
), "HUB", "")</f>
        <v/>
      </c>
      <c r="O48" s="363"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25" t="str">
        <f t="shared" si="18"/>
        <v>PMQ3-2749-淡水灰瑤子(定保)</v>
      </c>
      <c r="Q48" s="275" t="str">
        <f t="array" ref="Q48">IF(AND(SUMPRODUCT((IM!$F$2:$F$1181=A48)*(ISNUMBER(SEARCH($D$1, IM!$AC$2:$AC$1181))))&gt;0), $D$1, "")</f>
        <v>EDC</v>
      </c>
      <c r="R48" s="274">
        <f t="array" ref="R48">IFERROR(INDEX(IM!$AM$2:$AM$9382, MATCH(1, (IM!$F$2:$F$9382=A48) * (ISNUMBER(SEARCH($D$1, IM!$AC$2:$AC$9382))), 0)), "")</f>
        <v>45789</v>
      </c>
      <c r="S48" s="255" t="str">
        <f t="array" ref="S48">IF(AND(SUMPRODUCT((IM!$F$2:$F$1181=A48)*(ISNUMBER(SEARCH($E$1, IM!$AC$2:$AC$1181))))&gt;0), $E$1, "")</f>
        <v/>
      </c>
      <c r="T48" s="296" t="str">
        <f t="array" ref="T48">IFERROR(INDEX(IM!$AM$2:$AM$9382, MATCH(1, (IM!$F$2:$F$9382=A48) * (ISNUMBER(SEARCH($E$1, IM!$AC$2:$AC$9382))), 0)), "")</f>
        <v/>
      </c>
      <c r="U48" s="299" t="str">
        <f t="array" ref="U48">IF(AND(SUMPRODUCT((IM!$F$2:$F$1181=A48)*(ISNUMBER(SEARCH($F$1, IM!$AC$2:$AC$1181))))&gt;0), $F$1, "")</f>
        <v/>
      </c>
      <c r="V48" s="369" t="str">
        <f t="array" ref="V48">IFERROR(INDEX(IM!$AM$2:$AM$9382, MATCH(1, (IM!$F$2:$F$9382=A48) * (ISNUMBER(SEARCH($F$1, IM!$AC$2:$AC$9382))), 0)), "")</f>
        <v/>
      </c>
      <c r="W48" s="261">
        <f t="shared" si="19"/>
        <v>0</v>
      </c>
      <c r="X48" s="261"/>
      <c r="Y48" s="376">
        <f t="shared" si="20"/>
        <v>0</v>
      </c>
      <c r="Z48" s="253" t="str">
        <f>IF(VLOOKUP(A48,'0919門市清單主檔'!B:AH,4,FALSE)=0,"",VLOOKUP(A48,'0919門市清單主檔'!B:AH,4,FALSE))</f>
        <v/>
      </c>
      <c r="AA48" s="370"/>
      <c r="AB48" s="192"/>
      <c r="AC48" s="192" t="s">
        <v>49</v>
      </c>
    </row>
    <row r="49" spans="1:29" ht="15.75" customHeight="1">
      <c r="A49" s="148">
        <v>4552</v>
      </c>
      <c r="B49" s="149" t="str">
        <f>VLOOKUP(A49,'0919門市清單主檔'!B:C,2,FALSE)</f>
        <v>新莊福慧店</v>
      </c>
      <c r="C49" s="150" t="str">
        <f>VLOOKUP($A49,'0919門市清單主檔'!B:V,20,FALSE)</f>
        <v>新北市</v>
      </c>
      <c r="D49" s="151" t="str">
        <f>VLOOKUP($A49,'0919門市清單主檔'!B:V,21,FALSE)</f>
        <v>新莊區</v>
      </c>
      <c r="E49" s="152" t="str">
        <f>VLOOKUP(D49,區域表!A:B,2,FALSE)</f>
        <v>湯家瑋</v>
      </c>
      <c r="F49" s="153" t="str">
        <f>IFERROR(IF(VLOOKUP(A49,門市狀態!A:D,4,FALSE)=0,"",VLOOKUP(A49,門市狀態!A:D,4,FALSE)),"")</f>
        <v/>
      </c>
      <c r="G49" s="154"/>
      <c r="H49" s="155" t="str">
        <f t="shared" si="16"/>
        <v>PMQ3-4552-新莊福慧店(定保)</v>
      </c>
      <c r="I49" s="157" t="str">
        <f t="array" ref="I49">IF(AND(SUMPRODUCT((IM!$F$2:$F$1181=A49)*(ISNUMBER(SEARCH($C$1, IM!$AC$2:$AC$1181))))&gt;0), $C$1, "")</f>
        <v>PMQ3</v>
      </c>
      <c r="J49" s="356">
        <f t="array" ref="J49">IFERROR(INDEX(IM!$AM$2:$AM$9333, MATCH(1, (IM!$F$2:$F$9333=A49) * (ISNUMBER(SEARCH($C$1, IM!$AC$2:$AC$9333))), 0)), "")</f>
        <v>45846</v>
      </c>
      <c r="K49" s="358">
        <f t="array" ref="K49">SUMPRODUCT((IM!$F$2:$F$9181=A49)*(IM!$AD$2:$AD$9181="O")*(ISNUMBER(SEARCH($C$1, IM!$AC$2:$AC$9181))))</f>
        <v>1</v>
      </c>
      <c r="L49" s="380" t="str">
        <f t="array" ref="L49">IF(K49&gt;0,IFERROR(HYPERLINK("#'IM'!AC"&amp;MATCH(1,(IM!$F$1:$F$6881=A49)*(ISNUMBER(SEARCH($C$1,IM!$AC$1:$AC$6881))),0),"檢核"),"未登錄"),"")</f>
        <v>檢核</v>
      </c>
      <c r="M49" s="323" t="str">
        <f t="shared" si="17"/>
        <v>EDC</v>
      </c>
      <c r="N49" s="383" t="str">
        <f t="array" ref="N49">IF(AND(
    SUMPRODUCT(
        (IM!$F$2:$F$1181=A49) *
        ISNUMBER(SEARCH("HUB", IM!$AC$2:$AC$1181)) *
        (IM!$X$2:$X$1181&gt;=$A$1) *
        (IM!$X$2:$X$1181&lt;=$B$1)*(Z49="HUB")
    ) &gt; 0
), "HUB", "")</f>
        <v/>
      </c>
      <c r="O49" s="363"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25" t="str">
        <f t="shared" si="18"/>
        <v>PMQ3-4552-新莊福慧店(定保)</v>
      </c>
      <c r="Q49" s="275" t="str">
        <f t="array" ref="Q49">IF(AND(SUMPRODUCT((IM!$F$2:$F$1181=A49)*(ISNUMBER(SEARCH($D$1, IM!$AC$2:$AC$1181))))&gt;0), $D$1, "")</f>
        <v>EDC</v>
      </c>
      <c r="R49" s="274">
        <f t="array" ref="R49">IFERROR(INDEX(IM!$AM$2:$AM$9382, MATCH(1, (IM!$F$2:$F$9382=A49) * (ISNUMBER(SEARCH($D$1, IM!$AC$2:$AC$9382))), 0)), "")</f>
        <v>45811</v>
      </c>
      <c r="S49" s="255" t="str">
        <f t="array" ref="S49">IF(AND(SUMPRODUCT((IM!$F$2:$F$1181=A49)*(ISNUMBER(SEARCH($E$1, IM!$AC$2:$AC$1181))))&gt;0), $E$1, "")</f>
        <v/>
      </c>
      <c r="T49" s="296" t="str">
        <f t="array" ref="T49">IFERROR(INDEX(IM!$AM$2:$AM$9382, MATCH(1, (IM!$F$2:$F$9382=A49) * (ISNUMBER(SEARCH($E$1, IM!$AC$2:$AC$9382))), 0)), "")</f>
        <v/>
      </c>
      <c r="U49" s="299" t="str">
        <f t="array" ref="U49">IF(AND(SUMPRODUCT((IM!$F$2:$F$1181=A49)*(ISNUMBER(SEARCH($F$1, IM!$AC$2:$AC$1181))))&gt;0), $F$1, "")</f>
        <v/>
      </c>
      <c r="V49" s="369" t="str">
        <f t="array" ref="V49">IFERROR(INDEX(IM!$AM$2:$AM$9382, MATCH(1, (IM!$F$2:$F$9382=A49) * (ISNUMBER(SEARCH($F$1, IM!$AC$2:$AC$9382))), 0)), "")</f>
        <v/>
      </c>
      <c r="W49" s="261">
        <f t="shared" si="19"/>
        <v>0</v>
      </c>
      <c r="X49" s="261"/>
      <c r="Y49" s="376">
        <f t="shared" si="20"/>
        <v>0</v>
      </c>
      <c r="Z49" s="253" t="str">
        <f>IF(VLOOKUP(A49,'0919門市清單主檔'!B:AH,4,FALSE)=0,"",VLOOKUP(A49,'0919門市清單主檔'!B:AH,4,FALSE))</f>
        <v/>
      </c>
      <c r="AA49" s="370"/>
      <c r="AB49" s="192"/>
      <c r="AC49" s="192" t="s">
        <v>49</v>
      </c>
    </row>
    <row r="50" spans="1:29" ht="15.75" customHeight="1">
      <c r="A50" s="148">
        <v>4084</v>
      </c>
      <c r="B50" s="149" t="str">
        <f>VLOOKUP(A50,'0919門市清單主檔'!B:C,2,FALSE)</f>
        <v>三重昌隆店</v>
      </c>
      <c r="C50" s="150" t="str">
        <f>VLOOKUP($A50,'0919門市清單主檔'!B:V,20,FALSE)</f>
        <v>新北市</v>
      </c>
      <c r="D50" s="151" t="str">
        <f>VLOOKUP($A50,'0919門市清單主檔'!B:V,21,FALSE)</f>
        <v>三重區</v>
      </c>
      <c r="E50" s="152" t="str">
        <f>VLOOKUP(D50,區域表!A:B,2,FALSE)</f>
        <v>吳宗鴻</v>
      </c>
      <c r="F50" s="153" t="str">
        <f>IFERROR(IF(VLOOKUP(A50,門市狀態!A:D,4,FALSE)=0,"",VLOOKUP(A50,門市狀態!A:D,4,FALSE)),"")</f>
        <v/>
      </c>
      <c r="G50" s="154"/>
      <c r="H50" s="155" t="str">
        <f t="shared" si="16"/>
        <v>PMQ3-4084-三重昌隆店(定保)</v>
      </c>
      <c r="I50" s="157" t="str">
        <f t="array" ref="I50">IF(AND(SUMPRODUCT((IM!$F$2:$F$1181=A50)*(ISNUMBER(SEARCH($C$1, IM!$AC$2:$AC$1181))))&gt;0), $C$1, "")</f>
        <v>PMQ3</v>
      </c>
      <c r="J50" s="356">
        <f t="array" ref="J50">IFERROR(INDEX(IM!$AM$2:$AM$9333, MATCH(1, (IM!$F$2:$F$9333=A50) * (ISNUMBER(SEARCH($C$1, IM!$AC$2:$AC$9333))), 0)), "")</f>
        <v>45848</v>
      </c>
      <c r="K50" s="358">
        <f t="array" ref="K50">SUMPRODUCT((IM!$F$2:$F$9181=A50)*(IM!$AD$2:$AD$9181="O")*(ISNUMBER(SEARCH($C$1, IM!$AC$2:$AC$9181))))</f>
        <v>1</v>
      </c>
      <c r="L50" s="380" t="str">
        <f t="array" ref="L50">IF(K50&gt;0,IFERROR(HYPERLINK("#'IM'!AC"&amp;MATCH(1,(IM!$F$1:$F$6881=A50)*(ISNUMBER(SEARCH($C$1,IM!$AC$1:$AC$6881))),0),"檢核"),"未登錄"),"")</f>
        <v>檢核</v>
      </c>
      <c r="M50" s="323" t="str">
        <f t="shared" si="17"/>
        <v>EDC</v>
      </c>
      <c r="N50" s="383" t="str">
        <f t="array" ref="N50">IF(AND(
    SUMPRODUCT(
        (IM!$F$2:$F$1181=A50) *
        ISNUMBER(SEARCH("HUB", IM!$AC$2:$AC$1181)) *
        (IM!$X$2:$X$1181&gt;=$A$1) *
        (IM!$X$2:$X$1181&lt;=$B$1)*(Z50="HUB")
    ) &gt; 0
), "HUB", "")</f>
        <v/>
      </c>
      <c r="O50" s="363"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25" t="str">
        <f t="shared" si="18"/>
        <v>PMQ3-4084-三重昌隆店(定保)</v>
      </c>
      <c r="Q50" s="275" t="str">
        <f t="array" ref="Q50">IF(AND(SUMPRODUCT((IM!$F$2:$F$1181=A50)*(ISNUMBER(SEARCH($D$1, IM!$AC$2:$AC$1181))))&gt;0), $D$1, "")</f>
        <v>EDC</v>
      </c>
      <c r="R50" s="274">
        <f t="array" ref="R50">IFERROR(INDEX(IM!$AM$2:$AM$9382, MATCH(1, (IM!$F$2:$F$9382=A50) * (ISNUMBER(SEARCH($D$1, IM!$AC$2:$AC$9382))), 0)), "")</f>
        <v>45749</v>
      </c>
      <c r="S50" s="255" t="str">
        <f t="array" ref="S50">IF(AND(SUMPRODUCT((IM!$F$2:$F$1181=A50)*(ISNUMBER(SEARCH($E$1, IM!$AC$2:$AC$1181))))&gt;0), $E$1, "")</f>
        <v/>
      </c>
      <c r="T50" s="296" t="str">
        <f t="array" ref="T50">IFERROR(INDEX(IM!$AM$2:$AM$9382, MATCH(1, (IM!$F$2:$F$9382=A50) * (ISNUMBER(SEARCH($E$1, IM!$AC$2:$AC$9382))), 0)), "")</f>
        <v/>
      </c>
      <c r="U50" s="299" t="str">
        <f t="array" ref="U50">IF(AND(SUMPRODUCT((IM!$F$2:$F$1181=A50)*(ISNUMBER(SEARCH($F$1, IM!$AC$2:$AC$1181))))&gt;0), $F$1, "")</f>
        <v/>
      </c>
      <c r="V50" s="369" t="str">
        <f t="array" ref="V50">IFERROR(INDEX(IM!$AM$2:$AM$9382, MATCH(1, (IM!$F$2:$F$9382=A50) * (ISNUMBER(SEARCH($F$1, IM!$AC$2:$AC$9382))), 0)), "")</f>
        <v/>
      </c>
      <c r="W50" s="261">
        <f t="shared" si="19"/>
        <v>0</v>
      </c>
      <c r="X50" s="261"/>
      <c r="Y50" s="376">
        <f t="shared" si="20"/>
        <v>0</v>
      </c>
      <c r="Z50" s="253" t="str">
        <f>IF(VLOOKUP(A50,'0919門市清單主檔'!B:AH,4,FALSE)=0,"",VLOOKUP(A50,'0919門市清單主檔'!B:AH,4,FALSE))</f>
        <v/>
      </c>
      <c r="AA50" s="370"/>
      <c r="AB50" s="192"/>
      <c r="AC50" s="192" t="s">
        <v>49</v>
      </c>
    </row>
    <row r="51" spans="1:29" ht="15.75" customHeight="1">
      <c r="A51" s="148" t="s">
        <v>56</v>
      </c>
      <c r="B51" s="149" t="str">
        <f>VLOOKUP(A51,'0919門市清單主檔'!B:C,2,FALSE)</f>
        <v>三重重新店</v>
      </c>
      <c r="C51" s="150" t="str">
        <f>VLOOKUP($A51,'0919門市清單主檔'!B:V,20,FALSE)</f>
        <v>新北市</v>
      </c>
      <c r="D51" s="151" t="str">
        <f>VLOOKUP($A51,'0919門市清單主檔'!B:V,21,FALSE)</f>
        <v>三重區</v>
      </c>
      <c r="E51" s="152" t="str">
        <f>VLOOKUP(D51,區域表!A:B,2,FALSE)</f>
        <v>吳宗鴻</v>
      </c>
      <c r="F51" s="153" t="str">
        <f>IFERROR(IF(VLOOKUP(A51,門市狀態!A:D,4,FALSE)=0,"",VLOOKUP(A51,門市狀態!A:D,4,FALSE)),"")</f>
        <v/>
      </c>
      <c r="G51" s="154"/>
      <c r="H51" s="155" t="str">
        <f t="shared" si="16"/>
        <v>PMQ3-D070-三重重新店(定保)</v>
      </c>
      <c r="I51" s="157" t="str">
        <f t="array" ref="I51">IF(AND(SUMPRODUCT((IM!$F$2:$F$1181=A51)*(ISNUMBER(SEARCH($C$1, IM!$AC$2:$AC$1181))))&gt;0), $C$1, "")</f>
        <v>PMQ3</v>
      </c>
      <c r="J51" s="356">
        <f t="array" ref="J51">IFERROR(INDEX(IM!$AM$2:$AM$9333, MATCH(1, (IM!$F$2:$F$9333=A51) * (ISNUMBER(SEARCH($C$1, IM!$AC$2:$AC$9333))), 0)), "")</f>
        <v>45848</v>
      </c>
      <c r="K51" s="358">
        <f t="array" ref="K51">SUMPRODUCT((IM!$F$2:$F$9181=A51)*(IM!$AD$2:$AD$9181="O")*(ISNUMBER(SEARCH($C$1, IM!$AC$2:$AC$9181))))</f>
        <v>1</v>
      </c>
      <c r="L51" s="380" t="str">
        <f t="array" ref="L51">IF(K51&gt;0,IFERROR(HYPERLINK("#'IM'!AC"&amp;MATCH(1,(IM!$F$1:$F$6881=A51)*(ISNUMBER(SEARCH($C$1,IM!$AC$1:$AC$6881))),0),"檢核"),"未登錄"),"")</f>
        <v>檢核</v>
      </c>
      <c r="M51" s="323" t="str">
        <f t="shared" si="17"/>
        <v>EDC</v>
      </c>
      <c r="N51" s="383" t="str">
        <f t="array" ref="N51">IF(AND(
    SUMPRODUCT(
        (IM!$F$2:$F$1181=A51) *
        ISNUMBER(SEARCH("HUB", IM!$AC$2:$AC$1181)) *
        (IM!$X$2:$X$1181&gt;=$A$1) *
        (IM!$X$2:$X$1181&lt;=$B$1)*(Z51="HUB")
    ) &gt; 0
), "HUB", "")</f>
        <v/>
      </c>
      <c r="O51" s="363"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25" t="str">
        <f t="shared" si="18"/>
        <v>PMQ3-D070-三重重新店(定保)</v>
      </c>
      <c r="Q51" s="275" t="str">
        <f t="array" ref="Q51">IF(AND(SUMPRODUCT((IM!$F$2:$F$1181=A51)*(ISNUMBER(SEARCH($D$1, IM!$AC$2:$AC$1181))))&gt;0), $D$1, "")</f>
        <v>EDC</v>
      </c>
      <c r="R51" s="274">
        <f t="array" ref="R51">IFERROR(INDEX(IM!$AM$2:$AM$9382, MATCH(1, (IM!$F$2:$F$9382=A51) * (ISNUMBER(SEARCH($D$1, IM!$AC$2:$AC$9382))), 0)), "")</f>
        <v>45748</v>
      </c>
      <c r="S51" s="255" t="str">
        <f t="array" ref="S51">IF(AND(SUMPRODUCT((IM!$F$2:$F$1181=A51)*(ISNUMBER(SEARCH($E$1, IM!$AC$2:$AC$1181))))&gt;0), $E$1, "")</f>
        <v/>
      </c>
      <c r="T51" s="296" t="str">
        <f t="array" ref="T51">IFERROR(INDEX(IM!$AM$2:$AM$9382, MATCH(1, (IM!$F$2:$F$9382=A51) * (ISNUMBER(SEARCH($E$1, IM!$AC$2:$AC$9382))), 0)), "")</f>
        <v/>
      </c>
      <c r="U51" s="299" t="str">
        <f t="array" ref="U51">IF(AND(SUMPRODUCT((IM!$F$2:$F$1181=A51)*(ISNUMBER(SEARCH($F$1, IM!$AC$2:$AC$1181))))&gt;0), $F$1, "")</f>
        <v/>
      </c>
      <c r="V51" s="369" t="str">
        <f t="array" ref="V51">IFERROR(INDEX(IM!$AM$2:$AM$9382, MATCH(1, (IM!$F$2:$F$9382=A51) * (ISNUMBER(SEARCH($F$1, IM!$AC$2:$AC$9382))), 0)), "")</f>
        <v/>
      </c>
      <c r="W51" s="261">
        <f t="shared" si="19"/>
        <v>0</v>
      </c>
      <c r="X51" s="261"/>
      <c r="Y51" s="376">
        <f t="shared" si="20"/>
        <v>0</v>
      </c>
      <c r="Z51" s="253" t="str">
        <f>IF(VLOOKUP(A51,'0919門市清單主檔'!B:AH,4,FALSE)=0,"",VLOOKUP(A51,'0919門市清單主檔'!B:AH,4,FALSE))</f>
        <v/>
      </c>
      <c r="AA51" s="372"/>
      <c r="AB51" s="192"/>
      <c r="AC51" s="192" t="s">
        <v>49</v>
      </c>
    </row>
    <row r="52" spans="1:29" ht="15.75" customHeight="1">
      <c r="A52" s="148">
        <v>3627</v>
      </c>
      <c r="B52" s="149" t="str">
        <f>VLOOKUP(A52,'0919門市清單主檔'!B:C,2,FALSE)</f>
        <v>三重重新橋</v>
      </c>
      <c r="C52" s="150" t="str">
        <f>VLOOKUP($A52,'0919門市清單主檔'!B:V,20,FALSE)</f>
        <v>新北市</v>
      </c>
      <c r="D52" s="151" t="str">
        <f>VLOOKUP($A52,'0919門市清單主檔'!B:V,21,FALSE)</f>
        <v>三重區</v>
      </c>
      <c r="E52" s="152" t="str">
        <f>VLOOKUP(D52,區域表!A:B,2,FALSE)</f>
        <v>吳宗鴻</v>
      </c>
      <c r="F52" s="153" t="str">
        <f>IFERROR(IF(VLOOKUP(A52,門市狀態!A:D,4,FALSE)=0,"",VLOOKUP(A52,門市狀態!A:D,4,FALSE)),"")</f>
        <v/>
      </c>
      <c r="G52" s="154"/>
      <c r="H52" s="155" t="str">
        <f t="shared" si="16"/>
        <v>PMQ3-3627-三重重新橋(定保)</v>
      </c>
      <c r="I52" s="157" t="str">
        <f t="array" ref="I52">IF(AND(SUMPRODUCT((IM!$F$2:$F$1181=A52)*(ISNUMBER(SEARCH($C$1, IM!$AC$2:$AC$1181))))&gt;0), $C$1, "")</f>
        <v>PMQ3</v>
      </c>
      <c r="J52" s="356">
        <f t="array" ref="J52">IFERROR(INDEX(IM!$AM$2:$AM$9333, MATCH(1, (IM!$F$2:$F$9333=A52) * (ISNUMBER(SEARCH($C$1, IM!$AC$2:$AC$9333))), 0)), "")</f>
        <v>45848</v>
      </c>
      <c r="K52" s="358">
        <f t="array" ref="K52">SUMPRODUCT((IM!$F$2:$F$9181=A52)*(IM!$AD$2:$AD$9181="O")*(ISNUMBER(SEARCH($C$1, IM!$AC$2:$AC$9181))))</f>
        <v>1</v>
      </c>
      <c r="L52" s="380" t="str">
        <f t="array" ref="L52">IF(K52&gt;0,IFERROR(HYPERLINK("#'IM'!AC"&amp;MATCH(1,(IM!$F$1:$F$6881=A52)*(ISNUMBER(SEARCH($C$1,IM!$AC$1:$AC$6881))),0),"檢核"),"未登錄"),"")</f>
        <v>檢核</v>
      </c>
      <c r="M52" s="323" t="str">
        <f t="shared" si="17"/>
        <v>EDC+TVV</v>
      </c>
      <c r="N52" s="383" t="str">
        <f t="array" ref="N52">IF(AND(
    SUMPRODUCT(
        (IM!$F$2:$F$1181=A52) *
        ISNUMBER(SEARCH("HUB", IM!$AC$2:$AC$1181)) *
        (IM!$X$2:$X$1181&gt;=$A$1) *
        (IM!$X$2:$X$1181&lt;=$B$1)*(Z52="HUB")
    ) &gt; 0
), "HUB", "")</f>
        <v/>
      </c>
      <c r="O52" s="363"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25" t="str">
        <f t="shared" si="18"/>
        <v>PMQ3-3627-三重重新橋(定保)</v>
      </c>
      <c r="Q52" s="275" t="str">
        <f t="array" ref="Q52">IF(AND(SUMPRODUCT((IM!$F$2:$F$1181=A52)*(ISNUMBER(SEARCH($D$1, IM!$AC$2:$AC$1181))))&gt;0), $D$1, "")</f>
        <v>EDC</v>
      </c>
      <c r="R52" s="274">
        <f t="array" ref="R52">IFERROR(INDEX(IM!$AM$2:$AM$9382, MATCH(1, (IM!$F$2:$F$9382=A52) * (ISNUMBER(SEARCH($D$1, IM!$AC$2:$AC$9382))), 0)), "")</f>
        <v>45749</v>
      </c>
      <c r="S52" s="255" t="str">
        <f t="array" ref="S52">IF(AND(SUMPRODUCT((IM!$F$2:$F$1181=A52)*(ISNUMBER(SEARCH($E$1, IM!$AC$2:$AC$1181))))&gt;0), $E$1, "")</f>
        <v/>
      </c>
      <c r="T52" s="296" t="str">
        <f t="array" ref="T52">IFERROR(INDEX(IM!$AM$2:$AM$9382, MATCH(1, (IM!$F$2:$F$9382=A52) * (ISNUMBER(SEARCH($E$1, IM!$AC$2:$AC$9382))), 0)), "")</f>
        <v/>
      </c>
      <c r="U52" s="299" t="str">
        <f t="array" ref="U52">IF(AND(SUMPRODUCT((IM!$F$2:$F$1181=A52)*(ISNUMBER(SEARCH($F$1, IM!$AC$2:$AC$1181))))&gt;0), $F$1, "")</f>
        <v>TVV</v>
      </c>
      <c r="V52" s="369">
        <f t="array" ref="V52">IFERROR(INDEX(IM!$AM$2:$AM$9382, MATCH(1, (IM!$F$2:$F$9382=A52) * (ISNUMBER(SEARCH($F$1, IM!$AC$2:$AC$9382))), 0)), "")</f>
        <v>45848</v>
      </c>
      <c r="W52" s="261">
        <f t="shared" si="19"/>
        <v>0</v>
      </c>
      <c r="X52" s="261"/>
      <c r="Y52" s="376">
        <f t="shared" si="20"/>
        <v>0</v>
      </c>
      <c r="Z52" s="253" t="str">
        <f>IF(VLOOKUP(A52,'0919門市清單主檔'!B:AH,4,FALSE)=0,"",VLOOKUP(A52,'0919門市清單主檔'!B:AH,4,FALSE))</f>
        <v/>
      </c>
      <c r="AA52" s="370"/>
      <c r="AB52" s="192"/>
      <c r="AC52" s="192" t="s">
        <v>49</v>
      </c>
    </row>
    <row r="53" spans="1:29" ht="15.75" customHeight="1">
      <c r="A53" s="148">
        <v>2259</v>
      </c>
      <c r="B53" s="149" t="str">
        <f>VLOOKUP(A53,'0919門市清單主檔'!B:C,2,FALSE)</f>
        <v>三重興華店</v>
      </c>
      <c r="C53" s="150" t="str">
        <f>VLOOKUP($A53,'0919門市清單主檔'!B:V,20,FALSE)</f>
        <v>新北市</v>
      </c>
      <c r="D53" s="151" t="str">
        <f>VLOOKUP($A53,'0919門市清單主檔'!B:V,21,FALSE)</f>
        <v>三重區</v>
      </c>
      <c r="E53" s="152" t="str">
        <f>VLOOKUP(D53,區域表!A:B,2,FALSE)</f>
        <v>吳宗鴻</v>
      </c>
      <c r="F53" s="153" t="str">
        <f>IFERROR(IF(VLOOKUP(A53,門市狀態!A:D,4,FALSE)=0,"",VLOOKUP(A53,門市狀態!A:D,4,FALSE)),"")</f>
        <v/>
      </c>
      <c r="G53" s="154"/>
      <c r="H53" s="155" t="str">
        <f t="shared" si="16"/>
        <v>PMQ3-2259-三重興華店(定保)</v>
      </c>
      <c r="I53" s="157" t="str">
        <f t="array" ref="I53">IF(AND(SUMPRODUCT((IM!$F$2:$F$1181=A53)*(ISNUMBER(SEARCH($C$1, IM!$AC$2:$AC$1181))))&gt;0), $C$1, "")</f>
        <v>PMQ3</v>
      </c>
      <c r="J53" s="356">
        <f t="array" ref="J53">IFERROR(INDEX(IM!$AM$2:$AM$9333, MATCH(1, (IM!$F$2:$F$9333=A53) * (ISNUMBER(SEARCH($C$1, IM!$AC$2:$AC$9333))), 0)), "")</f>
        <v>45848</v>
      </c>
      <c r="K53" s="358">
        <f t="array" ref="K53">SUMPRODUCT((IM!$F$2:$F$9181=A53)*(IM!$AD$2:$AD$9181="O")*(ISNUMBER(SEARCH($C$1, IM!$AC$2:$AC$9181))))</f>
        <v>1</v>
      </c>
      <c r="L53" s="380" t="str">
        <f t="array" ref="L53">IF(K53&gt;0,IFERROR(HYPERLINK("#'IM'!AC"&amp;MATCH(1,(IM!$F$1:$F$6881=A53)*(ISNUMBER(SEARCH($C$1,IM!$AC$1:$AC$6881))),0),"檢核"),"未登錄"),"")</f>
        <v>檢核</v>
      </c>
      <c r="M53" s="323" t="str">
        <f t="shared" si="17"/>
        <v>EDC</v>
      </c>
      <c r="N53" s="383" t="str">
        <f t="array" ref="N53">IF(AND(
    SUMPRODUCT(
        (IM!$F$2:$F$1181=A53) *
        ISNUMBER(SEARCH("HUB", IM!$AC$2:$AC$1181)) *
        (IM!$X$2:$X$1181&gt;=$A$1) *
        (IM!$X$2:$X$1181&lt;=$B$1)*(Z53="HUB")
    ) &gt; 0
), "HUB", "")</f>
        <v/>
      </c>
      <c r="O53" s="363"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25" t="str">
        <f t="shared" si="18"/>
        <v>PMQ3-2259-三重興華店(定保)</v>
      </c>
      <c r="Q53" s="275" t="str">
        <f t="array" ref="Q53">IF(AND(SUMPRODUCT((IM!$F$2:$F$1181=A53)*(ISNUMBER(SEARCH($D$1, IM!$AC$2:$AC$1181))))&gt;0), $D$1, "")</f>
        <v>EDC</v>
      </c>
      <c r="R53" s="274">
        <f t="array" ref="R53">IFERROR(INDEX(IM!$AM$2:$AM$9382, MATCH(1, (IM!$F$2:$F$9382=A53) * (ISNUMBER(SEARCH($D$1, IM!$AC$2:$AC$9382))), 0)), "")</f>
        <v>45755</v>
      </c>
      <c r="S53" s="255" t="str">
        <f t="array" ref="S53">IF(AND(SUMPRODUCT((IM!$F$2:$F$1181=A53)*(ISNUMBER(SEARCH($E$1, IM!$AC$2:$AC$1181))))&gt;0), $E$1, "")</f>
        <v/>
      </c>
      <c r="T53" s="296" t="str">
        <f t="array" ref="T53">IFERROR(INDEX(IM!$AM$2:$AM$9382, MATCH(1, (IM!$F$2:$F$9382=A53) * (ISNUMBER(SEARCH($E$1, IM!$AC$2:$AC$9382))), 0)), "")</f>
        <v/>
      </c>
      <c r="U53" s="299" t="str">
        <f t="array" ref="U53">IF(AND(SUMPRODUCT((IM!$F$2:$F$1181=A53)*(ISNUMBER(SEARCH($F$1, IM!$AC$2:$AC$1181))))&gt;0), $F$1, "")</f>
        <v/>
      </c>
      <c r="V53" s="369" t="str">
        <f t="array" ref="V53">IFERROR(INDEX(IM!$AM$2:$AM$9382, MATCH(1, (IM!$F$2:$F$9382=A53) * (ISNUMBER(SEARCH($F$1, IM!$AC$2:$AC$9382))), 0)), "")</f>
        <v/>
      </c>
      <c r="W53" s="261">
        <f t="shared" si="19"/>
        <v>0</v>
      </c>
      <c r="X53" s="261"/>
      <c r="Y53" s="376">
        <f t="shared" si="20"/>
        <v>0</v>
      </c>
      <c r="Z53" s="253" t="str">
        <f>IF(VLOOKUP(A53,'0919門市清單主檔'!B:AH,4,FALSE)=0,"",VLOOKUP(A53,'0919門市清單主檔'!B:AH,4,FALSE))</f>
        <v/>
      </c>
      <c r="AA53" s="370"/>
      <c r="AB53" s="192"/>
      <c r="AC53" s="192" t="s">
        <v>49</v>
      </c>
    </row>
    <row r="54" spans="1:29" ht="15.75" customHeight="1">
      <c r="A54" s="148">
        <v>2837</v>
      </c>
      <c r="B54" s="149" t="str">
        <f>VLOOKUP(A54,'0919門市清單主檔'!B:C,2,FALSE)</f>
        <v>北縣重萬店</v>
      </c>
      <c r="C54" s="150" t="str">
        <f>VLOOKUP($A54,'0919門市清單主檔'!B:V,20,FALSE)</f>
        <v>新北市</v>
      </c>
      <c r="D54" s="151" t="str">
        <f>VLOOKUP($A54,'0919門市清單主檔'!B:V,21,FALSE)</f>
        <v>三重區</v>
      </c>
      <c r="E54" s="152" t="str">
        <f>VLOOKUP(D54,區域表!A:B,2,FALSE)</f>
        <v>吳宗鴻</v>
      </c>
      <c r="F54" s="153" t="str">
        <f>IFERROR(IF(VLOOKUP(A54,門市狀態!A:D,4,FALSE)=0,"",VLOOKUP(A54,門市狀態!A:D,4,FALSE)),"")</f>
        <v/>
      </c>
      <c r="G54" s="154"/>
      <c r="H54" s="155" t="str">
        <f t="shared" si="16"/>
        <v>PMQ3-2837-北縣重萬店(定保)</v>
      </c>
      <c r="I54" s="157" t="str">
        <f t="array" ref="I54">IF(AND(SUMPRODUCT((IM!$F$2:$F$1181=A54)*(ISNUMBER(SEARCH($C$1, IM!$AC$2:$AC$1181))))&gt;0), $C$1, "")</f>
        <v>PMQ3</v>
      </c>
      <c r="J54" s="356">
        <f t="array" ref="J54">IFERROR(INDEX(IM!$AM$2:$AM$9333, MATCH(1, (IM!$F$2:$F$9333=A54) * (ISNUMBER(SEARCH($C$1, IM!$AC$2:$AC$9333))), 0)), "")</f>
        <v>45848</v>
      </c>
      <c r="K54" s="358">
        <f t="array" ref="K54">SUMPRODUCT((IM!$F$2:$F$9181=A54)*(IM!$AD$2:$AD$9181="O")*(ISNUMBER(SEARCH($C$1, IM!$AC$2:$AC$9181))))</f>
        <v>1</v>
      </c>
      <c r="L54" s="380" t="str">
        <f t="array" ref="L54">IF(K54&gt;0,IFERROR(HYPERLINK("#'IM'!AC"&amp;MATCH(1,(IM!$F$1:$F$6881=A54)*(ISNUMBER(SEARCH($C$1,IM!$AC$1:$AC$6881))),0),"檢核"),"未登錄"),"")</f>
        <v>檢核</v>
      </c>
      <c r="M54" s="323" t="str">
        <f t="shared" si="17"/>
        <v>EDC</v>
      </c>
      <c r="N54" s="383" t="str">
        <f t="array" ref="N54">IF(AND(
    SUMPRODUCT(
        (IM!$F$2:$F$1181=A54) *
        ISNUMBER(SEARCH("HUB", IM!$AC$2:$AC$1181)) *
        (IM!$X$2:$X$1181&gt;=$A$1) *
        (IM!$X$2:$X$1181&lt;=$B$1)*(Z54="HUB")
    ) &gt; 0
), "HUB", "")</f>
        <v/>
      </c>
      <c r="O54" s="363"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25" t="str">
        <f t="shared" si="18"/>
        <v>PMQ3-2837-北縣重萬店(定保)</v>
      </c>
      <c r="Q54" s="275" t="str">
        <f t="array" ref="Q54">IF(AND(SUMPRODUCT((IM!$F$2:$F$1181=A54)*(ISNUMBER(SEARCH($D$1, IM!$AC$2:$AC$1181))))&gt;0), $D$1, "")</f>
        <v>EDC</v>
      </c>
      <c r="R54" s="274">
        <f t="array" ref="R54">IFERROR(INDEX(IM!$AM$2:$AM$9382, MATCH(1, (IM!$F$2:$F$9382=A54) * (ISNUMBER(SEARCH($D$1, IM!$AC$2:$AC$9382))), 0)), "")</f>
        <v>45755</v>
      </c>
      <c r="S54" s="255" t="str">
        <f t="array" ref="S54">IF(AND(SUMPRODUCT((IM!$F$2:$F$1181=A54)*(ISNUMBER(SEARCH($E$1, IM!$AC$2:$AC$1181))))&gt;0), $E$1, "")</f>
        <v/>
      </c>
      <c r="T54" s="296" t="str">
        <f t="array" ref="T54">IFERROR(INDEX(IM!$AM$2:$AM$9382, MATCH(1, (IM!$F$2:$F$9382=A54) * (ISNUMBER(SEARCH($E$1, IM!$AC$2:$AC$9382))), 0)), "")</f>
        <v/>
      </c>
      <c r="U54" s="299" t="str">
        <f t="array" ref="U54">IF(AND(SUMPRODUCT((IM!$F$2:$F$1181=A54)*(ISNUMBER(SEARCH($F$1, IM!$AC$2:$AC$1181))))&gt;0), $F$1, "")</f>
        <v/>
      </c>
      <c r="V54" s="369" t="str">
        <f t="array" ref="V54">IFERROR(INDEX(IM!$AM$2:$AM$9382, MATCH(1, (IM!$F$2:$F$9382=A54) * (ISNUMBER(SEARCH($F$1, IM!$AC$2:$AC$9382))), 0)), "")</f>
        <v/>
      </c>
      <c r="W54" s="261">
        <f t="shared" si="19"/>
        <v>0</v>
      </c>
      <c r="X54" s="261"/>
      <c r="Y54" s="376">
        <f t="shared" si="20"/>
        <v>0</v>
      </c>
      <c r="Z54" s="253" t="str">
        <f>IF(VLOOKUP(A54,'0919門市清單主檔'!B:AH,4,FALSE)=0,"",VLOOKUP(A54,'0919門市清單主檔'!B:AH,4,FALSE))</f>
        <v/>
      </c>
      <c r="AA54" s="370"/>
      <c r="AB54" s="192"/>
      <c r="AC54" s="192" t="s">
        <v>49</v>
      </c>
    </row>
    <row r="55" spans="1:29" ht="15.75" customHeight="1">
      <c r="A55" s="148" t="s">
        <v>57</v>
      </c>
      <c r="B55" s="149" t="str">
        <f>VLOOKUP(A55,'0919門市清單主檔'!B:C,2,FALSE)</f>
        <v>三重三民店</v>
      </c>
      <c r="C55" s="150" t="str">
        <f>VLOOKUP($A55,'0919門市清單主檔'!B:V,20,FALSE)</f>
        <v>新北市</v>
      </c>
      <c r="D55" s="151" t="str">
        <f>VLOOKUP($A55,'0919門市清單主檔'!B:V,21,FALSE)</f>
        <v>三重區</v>
      </c>
      <c r="E55" s="152" t="str">
        <f>VLOOKUP(D55,區域表!A:B,2,FALSE)</f>
        <v>吳宗鴻</v>
      </c>
      <c r="F55" s="153" t="str">
        <f>IFERROR(IF(VLOOKUP(A55,門市狀態!A:D,4,FALSE)=0,"",VLOOKUP(A55,門市狀態!A:D,4,FALSE)),"")</f>
        <v/>
      </c>
      <c r="G55" s="154"/>
      <c r="H55" s="155" t="str">
        <f t="shared" si="16"/>
        <v>PMQ3-D024-三重三民店(定保)</v>
      </c>
      <c r="I55" s="157" t="str">
        <f t="array" ref="I55">IF(AND(SUMPRODUCT((IM!$F$2:$F$1181=A55)*(ISNUMBER(SEARCH($C$1, IM!$AC$2:$AC$1181))))&gt;0), $C$1, "")</f>
        <v>PMQ3</v>
      </c>
      <c r="J55" s="356">
        <f t="array" ref="J55">IFERROR(INDEX(IM!$AM$2:$AM$9333, MATCH(1, (IM!$F$2:$F$9333=A55) * (ISNUMBER(SEARCH($C$1, IM!$AC$2:$AC$9333))), 0)), "")</f>
        <v>45848</v>
      </c>
      <c r="K55" s="358">
        <f t="array" ref="K55">SUMPRODUCT((IM!$F$2:$F$9181=A55)*(IM!$AD$2:$AD$9181="O")*(ISNUMBER(SEARCH($C$1, IM!$AC$2:$AC$9181))))</f>
        <v>1</v>
      </c>
      <c r="L55" s="380" t="str">
        <f t="array" ref="L55">IF(K55&gt;0,IFERROR(HYPERLINK("#'IM'!AC"&amp;MATCH(1,(IM!$F$1:$F$6881=A55)*(ISNUMBER(SEARCH($C$1,IM!$AC$1:$AC$6881))),0),"檢核"),"未登錄"),"")</f>
        <v>檢核</v>
      </c>
      <c r="M55" s="323" t="str">
        <f t="shared" si="17"/>
        <v>EDC</v>
      </c>
      <c r="N55" s="383" t="str">
        <f t="array" ref="N55">IF(AND(
    SUMPRODUCT(
        (IM!$F$2:$F$1181=A55) *
        ISNUMBER(SEARCH("HUB", IM!$AC$2:$AC$1181)) *
        (IM!$X$2:$X$1181&gt;=$A$1) *
        (IM!$X$2:$X$1181&lt;=$B$1)*(Z55="HUB")
    ) &gt; 0
), "HUB", "")</f>
        <v/>
      </c>
      <c r="O55" s="363"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25" t="str">
        <f t="shared" si="18"/>
        <v>PMQ3-D024-三重三民店(定保)</v>
      </c>
      <c r="Q55" s="275" t="str">
        <f t="array" ref="Q55">IF(AND(SUMPRODUCT((IM!$F$2:$F$1181=A55)*(ISNUMBER(SEARCH($D$1, IM!$AC$2:$AC$1181))))&gt;0), $D$1, "")</f>
        <v>EDC</v>
      </c>
      <c r="R55" s="274">
        <f t="array" ref="R55">IFERROR(INDEX(IM!$AM$2:$AM$9382, MATCH(1, (IM!$F$2:$F$9382=A55) * (ISNUMBER(SEARCH($D$1, IM!$AC$2:$AC$9382))), 0)), "")</f>
        <v>45758</v>
      </c>
      <c r="S55" s="255" t="str">
        <f t="array" ref="S55">IF(AND(SUMPRODUCT((IM!$F$2:$F$1181=A55)*(ISNUMBER(SEARCH($E$1, IM!$AC$2:$AC$1181))))&gt;0), $E$1, "")</f>
        <v/>
      </c>
      <c r="T55" s="296" t="str">
        <f t="array" ref="T55">IFERROR(INDEX(IM!$AM$2:$AM$9382, MATCH(1, (IM!$F$2:$F$9382=A55) * (ISNUMBER(SEARCH($E$1, IM!$AC$2:$AC$9382))), 0)), "")</f>
        <v/>
      </c>
      <c r="U55" s="299" t="str">
        <f t="array" ref="U55">IF(AND(SUMPRODUCT((IM!$F$2:$F$1181=A55)*(ISNUMBER(SEARCH($F$1, IM!$AC$2:$AC$1181))))&gt;0), $F$1, "")</f>
        <v/>
      </c>
      <c r="V55" s="369" t="str">
        <f t="array" ref="V55">IFERROR(INDEX(IM!$AM$2:$AM$9382, MATCH(1, (IM!$F$2:$F$9382=A55) * (ISNUMBER(SEARCH($F$1, IM!$AC$2:$AC$9382))), 0)), "")</f>
        <v/>
      </c>
      <c r="W55" s="261">
        <f t="shared" si="19"/>
        <v>0</v>
      </c>
      <c r="X55" s="261"/>
      <c r="Y55" s="376">
        <f t="shared" si="20"/>
        <v>0</v>
      </c>
      <c r="Z55" s="253" t="str">
        <f>IF(VLOOKUP(A55,'0919門市清單主檔'!B:AH,4,FALSE)=0,"",VLOOKUP(A55,'0919門市清單主檔'!B:AH,4,FALSE))</f>
        <v/>
      </c>
      <c r="AA55" s="370"/>
      <c r="AB55" s="192"/>
      <c r="AC55" s="192" t="s">
        <v>49</v>
      </c>
    </row>
    <row r="56" spans="1:29" ht="15.75" customHeight="1">
      <c r="A56" s="148">
        <v>3676</v>
      </c>
      <c r="B56" s="149" t="str">
        <f>VLOOKUP(A56,'0919門市清單主檔'!B:C,2,FALSE)</f>
        <v>三重田心店</v>
      </c>
      <c r="C56" s="150" t="str">
        <f>VLOOKUP($A56,'0919門市清單主檔'!B:V,20,FALSE)</f>
        <v>新北市</v>
      </c>
      <c r="D56" s="151" t="str">
        <f>VLOOKUP($A56,'0919門市清單主檔'!B:V,21,FALSE)</f>
        <v>三重區</v>
      </c>
      <c r="E56" s="152" t="str">
        <f>VLOOKUP(D56,區域表!A:B,2,FALSE)</f>
        <v>吳宗鴻</v>
      </c>
      <c r="F56" s="153" t="str">
        <f>IFERROR(IF(VLOOKUP(A56,門市狀態!A:D,4,FALSE)=0,"",VLOOKUP(A56,門市狀態!A:D,4,FALSE)),"")</f>
        <v/>
      </c>
      <c r="G56" s="154"/>
      <c r="H56" s="155" t="str">
        <f t="shared" si="16"/>
        <v>PMQ3-3676-三重田心店(定保)</v>
      </c>
      <c r="I56" s="157" t="str">
        <f t="array" ref="I56">IF(AND(SUMPRODUCT((IM!$F$2:$F$1181=A56)*(ISNUMBER(SEARCH($C$1, IM!$AC$2:$AC$1181))))&gt;0), $C$1, "")</f>
        <v>PMQ3</v>
      </c>
      <c r="J56" s="356">
        <f t="array" ref="J56">IFERROR(INDEX(IM!$AM$2:$AM$9333, MATCH(1, (IM!$F$2:$F$9333=A56) * (ISNUMBER(SEARCH($C$1, IM!$AC$2:$AC$9333))), 0)), "")</f>
        <v>45848</v>
      </c>
      <c r="K56" s="358">
        <f t="array" ref="K56">SUMPRODUCT((IM!$F$2:$F$9181=A56)*(IM!$AD$2:$AD$9181="O")*(ISNUMBER(SEARCH($C$1, IM!$AC$2:$AC$9181))))</f>
        <v>1</v>
      </c>
      <c r="L56" s="380" t="str">
        <f t="array" ref="L56">IF(K56&gt;0,IFERROR(HYPERLINK("#'IM'!AC"&amp;MATCH(1,(IM!$F$1:$F$6881=A56)*(ISNUMBER(SEARCH($C$1,IM!$AC$1:$AC$6881))),0),"檢核"),"未登錄"),"")</f>
        <v>檢核</v>
      </c>
      <c r="M56" s="323" t="str">
        <f t="shared" si="17"/>
        <v>EDC</v>
      </c>
      <c r="N56" s="383" t="str">
        <f t="array" ref="N56">IF(AND(
    SUMPRODUCT(
        (IM!$F$2:$F$1181=A56) *
        ISNUMBER(SEARCH("HUB", IM!$AC$2:$AC$1181)) *
        (IM!$X$2:$X$1181&gt;=$A$1) *
        (IM!$X$2:$X$1181&lt;=$B$1)*(Z56="HUB")
    ) &gt; 0
), "HUB", "")</f>
        <v/>
      </c>
      <c r="O56" s="363"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25" t="str">
        <f t="shared" si="18"/>
        <v>PMQ3-3676-三重田心店(定保)</v>
      </c>
      <c r="Q56" s="275" t="str">
        <f t="array" ref="Q56">IF(AND(SUMPRODUCT((IM!$F$2:$F$1181=A56)*(ISNUMBER(SEARCH($D$1, IM!$AC$2:$AC$1181))))&gt;0), $D$1, "")</f>
        <v>EDC</v>
      </c>
      <c r="R56" s="274">
        <f t="array" ref="R56">IFERROR(INDEX(IM!$AM$2:$AM$9382, MATCH(1, (IM!$F$2:$F$9382=A56) * (ISNUMBER(SEARCH($D$1, IM!$AC$2:$AC$9382))), 0)), "")</f>
        <v>45758</v>
      </c>
      <c r="S56" s="255" t="str">
        <f t="array" ref="S56">IF(AND(SUMPRODUCT((IM!$F$2:$F$1181=A56)*(ISNUMBER(SEARCH($E$1, IM!$AC$2:$AC$1181))))&gt;0), $E$1, "")</f>
        <v/>
      </c>
      <c r="T56" s="296" t="str">
        <f t="array" ref="T56">IFERROR(INDEX(IM!$AM$2:$AM$9382, MATCH(1, (IM!$F$2:$F$9382=A56) * (ISNUMBER(SEARCH($E$1, IM!$AC$2:$AC$9382))), 0)), "")</f>
        <v/>
      </c>
      <c r="U56" s="299" t="str">
        <f t="array" ref="U56">IF(AND(SUMPRODUCT((IM!$F$2:$F$1181=A56)*(ISNUMBER(SEARCH($F$1, IM!$AC$2:$AC$1181))))&gt;0), $F$1, "")</f>
        <v/>
      </c>
      <c r="V56" s="369" t="str">
        <f t="array" ref="V56">IFERROR(INDEX(IM!$AM$2:$AM$9382, MATCH(1, (IM!$F$2:$F$9382=A56) * (ISNUMBER(SEARCH($F$1, IM!$AC$2:$AC$9382))), 0)), "")</f>
        <v/>
      </c>
      <c r="W56" s="261">
        <f t="shared" si="19"/>
        <v>0</v>
      </c>
      <c r="X56" s="261"/>
      <c r="Y56" s="376">
        <f t="shared" si="20"/>
        <v>0</v>
      </c>
      <c r="Z56" s="253" t="str">
        <f>IF(VLOOKUP(A56,'0919門市清單主檔'!B:AH,4,FALSE)=0,"",VLOOKUP(A56,'0919門市清單主檔'!B:AH,4,FALSE))</f>
        <v/>
      </c>
      <c r="AA56" s="370"/>
      <c r="AB56" s="192"/>
      <c r="AC56" s="192" t="s">
        <v>49</v>
      </c>
    </row>
    <row r="57" spans="1:29" ht="15.75" customHeight="1">
      <c r="A57" s="148" t="s">
        <v>58</v>
      </c>
      <c r="B57" s="149" t="str">
        <f>VLOOKUP(A57,'0919門市清單主檔'!B:C,2,FALSE)</f>
        <v>田倉新樹店</v>
      </c>
      <c r="C57" s="150" t="str">
        <f>VLOOKUP($A57,'0919門市清單主檔'!B:V,20,FALSE)</f>
        <v>新北市</v>
      </c>
      <c r="D57" s="151" t="str">
        <f>VLOOKUP($A57,'0919門市清單主檔'!B:V,21,FALSE)</f>
        <v>新莊區</v>
      </c>
      <c r="E57" s="152" t="str">
        <f>VLOOKUP(D57,區域表!A:B,2,FALSE)</f>
        <v>湯家瑋</v>
      </c>
      <c r="F57" s="153" t="str">
        <f>IFERROR(IF(VLOOKUP(A57,門市狀態!A:D,4,FALSE)=0,"",VLOOKUP(A57,門市狀態!A:D,4,FALSE)),"")</f>
        <v/>
      </c>
      <c r="G57" s="154" t="s">
        <v>54</v>
      </c>
      <c r="H57" s="155" t="str">
        <f t="shared" si="16"/>
        <v>PMQ3-L535-田倉新樹店(定保)</v>
      </c>
      <c r="I57" s="157" t="str">
        <f t="array" ref="I57">IF(AND(SUMPRODUCT((IM!$F$2:$F$1181=A57)*(ISNUMBER(SEARCH($C$1, IM!$AC$2:$AC$1181))))&gt;0), $C$1, "")</f>
        <v>PMQ3</v>
      </c>
      <c r="J57" s="356">
        <f t="array" ref="J57">IFERROR(INDEX(IM!$AM$2:$AM$9333, MATCH(1, (IM!$F$2:$F$9333=A57) * (ISNUMBER(SEARCH($C$1, IM!$AC$2:$AC$9333))), 0)), "")</f>
        <v>45848</v>
      </c>
      <c r="K57" s="358">
        <f t="array" ref="K57">SUMPRODUCT((IM!$F$2:$F$9181=A57)*(IM!$AD$2:$AD$9181="O")*(ISNUMBER(SEARCH($C$1, IM!$AC$2:$AC$9181))))</f>
        <v>2</v>
      </c>
      <c r="L57" s="380" t="str">
        <f t="array" ref="L57">IF(K57&gt;0,IFERROR(HYPERLINK("#'IM'!AC"&amp;MATCH(1,(IM!$F$1:$F$6881=A57)*(ISNUMBER(SEARCH($C$1,IM!$AC$1:$AC$6881))),0),"檢核"),"未登錄"),"")</f>
        <v>檢核</v>
      </c>
      <c r="M57" s="323" t="str">
        <f t="shared" si="17"/>
        <v/>
      </c>
      <c r="N57" s="383" t="str">
        <f t="array" ref="N57">IF(AND(
    SUMPRODUCT(
        (IM!$F$2:$F$1181=A57) *
        ISNUMBER(SEARCH("HUB", IM!$AC$2:$AC$1181)) *
        (IM!$X$2:$X$1181&gt;=$A$1) *
        (IM!$X$2:$X$1181&lt;=$B$1)*(Z57="HUB")
    ) &gt; 0
), "HUB", "")</f>
        <v/>
      </c>
      <c r="O57" s="363"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25" t="str">
        <f t="shared" si="18"/>
        <v>PMQ3-L535-田倉新樹店(定保)</v>
      </c>
      <c r="Q57" s="275" t="str">
        <f t="array" ref="Q57">IF(AND(SUMPRODUCT((IM!$F$2:$F$1181=A57)*(ISNUMBER(SEARCH($D$1, IM!$AC$2:$AC$1181))))&gt;0), $D$1, "")</f>
        <v/>
      </c>
      <c r="R57" s="274" t="str">
        <f t="array" ref="R57">IFERROR(INDEX(IM!$AM$2:$AM$9382, MATCH(1, (IM!$F$2:$F$9382=A57) * (ISNUMBER(SEARCH($D$1, IM!$AC$2:$AC$9382))), 0)), "")</f>
        <v/>
      </c>
      <c r="S57" s="255" t="str">
        <f t="array" ref="S57">IF(AND(SUMPRODUCT((IM!$F$2:$F$1181=A57)*(ISNUMBER(SEARCH($E$1, IM!$AC$2:$AC$1181))))&gt;0), $E$1, "")</f>
        <v/>
      </c>
      <c r="T57" s="296" t="str">
        <f t="array" ref="T57">IFERROR(INDEX(IM!$AM$2:$AM$9382, MATCH(1, (IM!$F$2:$F$9382=A57) * (ISNUMBER(SEARCH($E$1, IM!$AC$2:$AC$9382))), 0)), "")</f>
        <v/>
      </c>
      <c r="U57" s="299" t="str">
        <f t="array" ref="U57">IF(AND(SUMPRODUCT((IM!$F$2:$F$1181=A57)*(ISNUMBER(SEARCH($F$1, IM!$AC$2:$AC$1181))))&gt;0), $F$1, "")</f>
        <v/>
      </c>
      <c r="V57" s="369" t="str">
        <f t="array" ref="V57">IFERROR(INDEX(IM!$AM$2:$AM$9382, MATCH(1, (IM!$F$2:$F$9382=A57) * (ISNUMBER(SEARCH($F$1, IM!$AC$2:$AC$9382))), 0)), "")</f>
        <v/>
      </c>
      <c r="W57" s="261">
        <f t="shared" si="19"/>
        <v>0</v>
      </c>
      <c r="X57" s="261"/>
      <c r="Y57" s="376">
        <f t="shared" si="20"/>
        <v>0</v>
      </c>
      <c r="Z57" s="253" t="str">
        <f>IF(VLOOKUP(A57,'0919門市清單主檔'!B:AH,4,FALSE)=0,"",VLOOKUP(A57,'0919門市清單主檔'!B:AH,4,FALSE))</f>
        <v/>
      </c>
      <c r="AA57" s="370"/>
      <c r="AB57" s="192"/>
      <c r="AC57" s="192" t="s">
        <v>49</v>
      </c>
    </row>
    <row r="58" spans="1:29" ht="15.75" customHeight="1">
      <c r="A58" s="148">
        <v>2109</v>
      </c>
      <c r="B58" s="149" t="str">
        <f>VLOOKUP(A58,'0919門市清單主檔'!B:C,2,FALSE)</f>
        <v>北縣瓊林南店</v>
      </c>
      <c r="C58" s="150" t="str">
        <f>VLOOKUP($A58,'0919門市清單主檔'!B:V,20,FALSE)</f>
        <v>新北市</v>
      </c>
      <c r="D58" s="151" t="str">
        <f>VLOOKUP($A58,'0919門市清單主檔'!B:V,21,FALSE)</f>
        <v>新莊區</v>
      </c>
      <c r="E58" s="152" t="str">
        <f>VLOOKUP(D58,區域表!A:B,2,FALSE)</f>
        <v>湯家瑋</v>
      </c>
      <c r="F58" s="153" t="str">
        <f>IFERROR(IF(VLOOKUP(A58,門市狀態!A:D,4,FALSE)=0,"",VLOOKUP(A58,門市狀態!A:D,4,FALSE)),"")</f>
        <v/>
      </c>
      <c r="G58" s="154"/>
      <c r="H58" s="155" t="str">
        <f t="shared" si="16"/>
        <v>PMQ3-2109-北縣瓊林南店(定保)</v>
      </c>
      <c r="I58" s="157" t="str">
        <f t="array" ref="I58">IF(AND(SUMPRODUCT((IM!$F$2:$F$1181=A58)*(ISNUMBER(SEARCH($C$1, IM!$AC$2:$AC$1181))))&gt;0), $C$1, "")</f>
        <v>PMQ3</v>
      </c>
      <c r="J58" s="356">
        <f t="array" ref="J58">IFERROR(INDEX(IM!$AM$2:$AM$9333, MATCH(1, (IM!$F$2:$F$9333=A58) * (ISNUMBER(SEARCH($C$1, IM!$AC$2:$AC$9333))), 0)), "")</f>
        <v>45848</v>
      </c>
      <c r="K58" s="358">
        <f t="array" ref="K58">SUMPRODUCT((IM!$F$2:$F$9181=A58)*(IM!$AD$2:$AD$9181="O")*(ISNUMBER(SEARCH($C$1, IM!$AC$2:$AC$9181))))</f>
        <v>1</v>
      </c>
      <c r="L58" s="380" t="str">
        <f t="array" ref="L58">IF(K58&gt;0,IFERROR(HYPERLINK("#'IM'!AC"&amp;MATCH(1,(IM!$F$1:$F$6881=A58)*(ISNUMBER(SEARCH($C$1,IM!$AC$1:$AC$6881))),0),"檢核"),"未登錄"),"")</f>
        <v>檢核</v>
      </c>
      <c r="M58" s="323" t="str">
        <f t="shared" si="17"/>
        <v>EDC</v>
      </c>
      <c r="N58" s="383" t="str">
        <f t="array" ref="N58">IF(AND(
    SUMPRODUCT(
        (IM!$F$2:$F$1181=A58) *
        ISNUMBER(SEARCH("HUB", IM!$AC$2:$AC$1181)) *
        (IM!$X$2:$X$1181&gt;=$A$1) *
        (IM!$X$2:$X$1181&lt;=$B$1)*(Z58="HUB")
    ) &gt; 0
), "HUB", "")</f>
        <v/>
      </c>
      <c r="O58" s="363"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25" t="str">
        <f t="shared" si="18"/>
        <v>PMQ3-2109-北縣瓊林南店(定保)</v>
      </c>
      <c r="Q58" s="275" t="str">
        <f t="array" ref="Q58">IF(AND(SUMPRODUCT((IM!$F$2:$F$1181=A58)*(ISNUMBER(SEARCH($D$1, IM!$AC$2:$AC$1181))))&gt;0), $D$1, "")</f>
        <v>EDC</v>
      </c>
      <c r="R58" s="274">
        <f t="array" ref="R58">IFERROR(INDEX(IM!$AM$2:$AM$9382, MATCH(1, (IM!$F$2:$F$9382=A58) * (ISNUMBER(SEARCH($D$1, IM!$AC$2:$AC$9382))), 0)), "")</f>
        <v>45786</v>
      </c>
      <c r="S58" s="255" t="str">
        <f t="array" ref="S58">IF(AND(SUMPRODUCT((IM!$F$2:$F$1181=A58)*(ISNUMBER(SEARCH($E$1, IM!$AC$2:$AC$1181))))&gt;0), $E$1, "")</f>
        <v/>
      </c>
      <c r="T58" s="296" t="str">
        <f t="array" ref="T58">IFERROR(INDEX(IM!$AM$2:$AM$9382, MATCH(1, (IM!$F$2:$F$9382=A58) * (ISNUMBER(SEARCH($E$1, IM!$AC$2:$AC$9382))), 0)), "")</f>
        <v/>
      </c>
      <c r="U58" s="299" t="str">
        <f t="array" ref="U58">IF(AND(SUMPRODUCT((IM!$F$2:$F$1181=A58)*(ISNUMBER(SEARCH($F$1, IM!$AC$2:$AC$1181))))&gt;0), $F$1, "")</f>
        <v/>
      </c>
      <c r="V58" s="369" t="str">
        <f t="array" ref="V58">IFERROR(INDEX(IM!$AM$2:$AM$9382, MATCH(1, (IM!$F$2:$F$9382=A58) * (ISNUMBER(SEARCH($F$1, IM!$AC$2:$AC$9382))), 0)), "")</f>
        <v/>
      </c>
      <c r="W58" s="261">
        <f t="shared" si="19"/>
        <v>0</v>
      </c>
      <c r="X58" s="261"/>
      <c r="Y58" s="376">
        <f t="shared" si="20"/>
        <v>0</v>
      </c>
      <c r="Z58" s="253" t="str">
        <f>IF(VLOOKUP(A58,'0919門市清單主檔'!B:AH,4,FALSE)=0,"",VLOOKUP(A58,'0919門市清單主檔'!B:AH,4,FALSE))</f>
        <v/>
      </c>
      <c r="AA58" s="370"/>
      <c r="AB58" s="192"/>
      <c r="AC58" s="192" t="s">
        <v>49</v>
      </c>
    </row>
    <row r="59" spans="1:29" ht="15.75" customHeight="1">
      <c r="A59" s="148">
        <v>5291</v>
      </c>
      <c r="B59" s="149" t="str">
        <f>VLOOKUP(A59,'0919門市清單主檔'!B:C,2,FALSE)</f>
        <v>新莊國家置地</v>
      </c>
      <c r="C59" s="150" t="str">
        <f>VLOOKUP($A59,'0919門市清單主檔'!B:V,20,FALSE)</f>
        <v>新北市</v>
      </c>
      <c r="D59" s="151" t="str">
        <f>VLOOKUP($A59,'0919門市清單主檔'!B:V,21,FALSE)</f>
        <v>新莊區</v>
      </c>
      <c r="E59" s="152" t="str">
        <f>VLOOKUP(D59,區域表!A:B,2,FALSE)</f>
        <v>湯家瑋</v>
      </c>
      <c r="F59" s="153" t="str">
        <f>IFERROR(IF(VLOOKUP(A59,門市狀態!A:D,4,FALSE)=0,"",VLOOKUP(A59,門市狀態!A:D,4,FALSE)),"")</f>
        <v/>
      </c>
      <c r="G59" s="154"/>
      <c r="H59" s="155" t="str">
        <f t="shared" si="16"/>
        <v>PMQ3-5291-新莊國家置地(定保)</v>
      </c>
      <c r="I59" s="157" t="str">
        <f t="array" ref="I59">IF(AND(SUMPRODUCT((IM!$F$2:$F$1181=A59)*(ISNUMBER(SEARCH($C$1, IM!$AC$2:$AC$1181))))&gt;0), $C$1, "")</f>
        <v>PMQ3</v>
      </c>
      <c r="J59" s="356">
        <f t="array" ref="J59">IFERROR(INDEX(IM!$AM$2:$AM$9333, MATCH(1, (IM!$F$2:$F$9333=A59) * (ISNUMBER(SEARCH($C$1, IM!$AC$2:$AC$9333))), 0)), "")</f>
        <v>45848</v>
      </c>
      <c r="K59" s="358">
        <f t="array" ref="K59">SUMPRODUCT((IM!$F$2:$F$9181=A59)*(IM!$AD$2:$AD$9181="O")*(ISNUMBER(SEARCH($C$1, IM!$AC$2:$AC$9181))))</f>
        <v>1</v>
      </c>
      <c r="L59" s="380" t="str">
        <f t="array" ref="L59">IF(K59&gt;0,IFERROR(HYPERLINK("#'IM'!AC"&amp;MATCH(1,(IM!$F$1:$F$6881=A59)*(ISNUMBER(SEARCH($C$1,IM!$AC$1:$AC$6881))),0),"檢核"),"未登錄"),"")</f>
        <v>檢核</v>
      </c>
      <c r="M59" s="323" t="str">
        <f t="shared" si="17"/>
        <v>EDC+TVV</v>
      </c>
      <c r="N59" s="383" t="str">
        <f t="array" ref="N59">IF(AND(
    SUMPRODUCT(
        (IM!$F$2:$F$1181=A59) *
        ISNUMBER(SEARCH("HUB", IM!$AC$2:$AC$1181)) *
        (IM!$X$2:$X$1181&gt;=$A$1) *
        (IM!$X$2:$X$1181&lt;=$B$1)*(Z59="HUB")
    ) &gt; 0
), "HUB", "")</f>
        <v/>
      </c>
      <c r="O59" s="363"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325" t="str">
        <f t="shared" si="18"/>
        <v>PMQ3-5291-新莊國家置地(定保)</v>
      </c>
      <c r="Q59" s="275" t="str">
        <f t="array" ref="Q59">IF(AND(SUMPRODUCT((IM!$F$2:$F$1181=A59)*(ISNUMBER(SEARCH($D$1, IM!$AC$2:$AC$1181))))&gt;0), $D$1, "")</f>
        <v>EDC</v>
      </c>
      <c r="R59" s="274">
        <f t="array" ref="R59">IFERROR(INDEX(IM!$AM$2:$AM$9382, MATCH(1, (IM!$F$2:$F$9382=A59) * (ISNUMBER(SEARCH($D$1, IM!$AC$2:$AC$9382))), 0)), "")</f>
        <v>45789</v>
      </c>
      <c r="S59" s="255" t="str">
        <f t="array" ref="S59">IF(AND(SUMPRODUCT((IM!$F$2:$F$1181=A59)*(ISNUMBER(SEARCH($E$1, IM!$AC$2:$AC$1181))))&gt;0), $E$1, "")</f>
        <v/>
      </c>
      <c r="T59" s="296" t="str">
        <f t="array" ref="T59">IFERROR(INDEX(IM!$AM$2:$AM$9382, MATCH(1, (IM!$F$2:$F$9382=A59) * (ISNUMBER(SEARCH($E$1, IM!$AC$2:$AC$9382))), 0)), "")</f>
        <v/>
      </c>
      <c r="U59" s="299" t="str">
        <f t="array" ref="U59">IF(AND(SUMPRODUCT((IM!$F$2:$F$1181=A59)*(ISNUMBER(SEARCH($F$1, IM!$AC$2:$AC$1181))))&gt;0), $F$1, "")</f>
        <v>TVV</v>
      </c>
      <c r="V59" s="369">
        <f t="array" ref="V59">IFERROR(INDEX(IM!$AM$2:$AM$9382, MATCH(1, (IM!$F$2:$F$9382=A59) * (ISNUMBER(SEARCH($F$1, IM!$AC$2:$AC$9382))), 0)), "")</f>
        <v>45848</v>
      </c>
      <c r="W59" s="261">
        <f t="shared" si="19"/>
        <v>0</v>
      </c>
      <c r="X59" s="261"/>
      <c r="Y59" s="376">
        <f t="shared" si="20"/>
        <v>0</v>
      </c>
      <c r="Z59" s="253" t="str">
        <f>IF(VLOOKUP(A59,'0919門市清單主檔'!B:AH,4,FALSE)=0,"",VLOOKUP(A59,'0919門市清單主檔'!B:AH,4,FALSE))</f>
        <v/>
      </c>
      <c r="AA59" s="370"/>
      <c r="AB59" s="192"/>
      <c r="AC59" s="192"/>
    </row>
    <row r="60" spans="1:29" ht="15.75" customHeight="1">
      <c r="A60" s="148">
        <v>2014</v>
      </c>
      <c r="B60" s="149" t="str">
        <f>VLOOKUP(A60,'0919門市清單主檔'!B:C,2,FALSE)</f>
        <v>三重果菜市場</v>
      </c>
      <c r="C60" s="150" t="str">
        <f>VLOOKUP($A60,'0919門市清單主檔'!B:V,20,FALSE)</f>
        <v>新北市</v>
      </c>
      <c r="D60" s="151" t="str">
        <f>VLOOKUP($A60,'0919門市清單主檔'!B:V,21,FALSE)</f>
        <v>三重區</v>
      </c>
      <c r="E60" s="152" t="str">
        <f>VLOOKUP(D60,區域表!A:B,2,FALSE)</f>
        <v>吳宗鴻</v>
      </c>
      <c r="F60" s="153" t="str">
        <f>IFERROR(IF(VLOOKUP(A60,門市狀態!A:D,4,FALSE)=0,"",VLOOKUP(A60,門市狀態!A:D,4,FALSE)),"")</f>
        <v/>
      </c>
      <c r="G60" s="154"/>
      <c r="H60" s="155" t="str">
        <f t="shared" si="16"/>
        <v>PMQ3-2014-三重果菜市場(定保)</v>
      </c>
      <c r="I60" s="157" t="str">
        <f t="array" ref="I60">IF(AND(SUMPRODUCT((IM!$F$2:$F$1181=A60)*(ISNUMBER(SEARCH($C$1, IM!$AC$2:$AC$1181))))&gt;0), $C$1, "")</f>
        <v>PMQ3</v>
      </c>
      <c r="J60" s="356">
        <f t="array" ref="J60">IFERROR(INDEX(IM!$AM$2:$AM$9333, MATCH(1, (IM!$F$2:$F$9333=A60) * (ISNUMBER(SEARCH($C$1, IM!$AC$2:$AC$9333))), 0)), "")</f>
        <v>45848</v>
      </c>
      <c r="K60" s="358">
        <f t="array" ref="K60">SUMPRODUCT((IM!$F$2:$F$9181=A60)*(IM!$AD$2:$AD$9181="O")*(ISNUMBER(SEARCH($C$1, IM!$AC$2:$AC$9181))))</f>
        <v>1</v>
      </c>
      <c r="L60" s="380" t="str">
        <f t="array" ref="L60">IF(K60&gt;0,IFERROR(HYPERLINK("#'IM'!AC"&amp;MATCH(1,(IM!$F$1:$F$6881=A60)*(ISNUMBER(SEARCH($C$1,IM!$AC$1:$AC$6881))),0),"檢核"),"未登錄"),"")</f>
        <v>檢核</v>
      </c>
      <c r="M60" s="323" t="str">
        <f t="shared" si="17"/>
        <v>EDC</v>
      </c>
      <c r="N60" s="383" t="str">
        <f t="array" ref="N60">IF(AND(
    SUMPRODUCT(
        (IM!$F$2:$F$1181=A60) *
        ISNUMBER(SEARCH("HUB", IM!$AC$2:$AC$1181)) *
        (IM!$X$2:$X$1181&gt;=$A$1) *
        (IM!$X$2:$X$1181&lt;=$B$1)*(Z60="HUB")
    ) &gt; 0
), "HUB", "")</f>
        <v/>
      </c>
      <c r="O60" s="363"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25" t="str">
        <f t="shared" si="18"/>
        <v>PMQ3-2014-三重果菜市場(定保)</v>
      </c>
      <c r="Q60" s="275" t="str">
        <f t="array" ref="Q60">IF(AND(SUMPRODUCT((IM!$F$2:$F$1181=A60)*(ISNUMBER(SEARCH($D$1, IM!$AC$2:$AC$1181))))&gt;0), $D$1, "")</f>
        <v>EDC</v>
      </c>
      <c r="R60" s="274">
        <f t="array" ref="R60">IFERROR(INDEX(IM!$AM$2:$AM$9382, MATCH(1, (IM!$F$2:$F$9382=A60) * (ISNUMBER(SEARCH($D$1, IM!$AC$2:$AC$9382))), 0)), "")</f>
        <v>45761</v>
      </c>
      <c r="S60" s="255" t="str">
        <f t="array" ref="S60">IF(AND(SUMPRODUCT((IM!$F$2:$F$1181=A60)*(ISNUMBER(SEARCH($E$1, IM!$AC$2:$AC$1181))))&gt;0), $E$1, "")</f>
        <v/>
      </c>
      <c r="T60" s="296" t="str">
        <f t="array" ref="T60">IFERROR(INDEX(IM!$AM$2:$AM$9382, MATCH(1, (IM!$F$2:$F$9382=A60) * (ISNUMBER(SEARCH($E$1, IM!$AC$2:$AC$9382))), 0)), "")</f>
        <v/>
      </c>
      <c r="U60" s="299" t="str">
        <f t="array" ref="U60">IF(AND(SUMPRODUCT((IM!$F$2:$F$1181=A60)*(ISNUMBER(SEARCH($F$1, IM!$AC$2:$AC$1181))))&gt;0), $F$1, "")</f>
        <v/>
      </c>
      <c r="V60" s="369" t="str">
        <f t="array" ref="V60">IFERROR(INDEX(IM!$AM$2:$AM$9382, MATCH(1, (IM!$F$2:$F$9382=A60) * (ISNUMBER(SEARCH($F$1, IM!$AC$2:$AC$9382))), 0)), "")</f>
        <v/>
      </c>
      <c r="W60" s="261">
        <f t="shared" si="19"/>
        <v>0</v>
      </c>
      <c r="X60" s="261"/>
      <c r="Y60" s="376">
        <f t="shared" si="20"/>
        <v>0</v>
      </c>
      <c r="Z60" s="253" t="str">
        <f>IF(VLOOKUP(A60,'0919門市清單主檔'!B:AH,4,FALSE)=0,"",VLOOKUP(A60,'0919門市清單主檔'!B:AH,4,FALSE))</f>
        <v/>
      </c>
      <c r="AA60" s="370"/>
      <c r="AB60" s="192"/>
      <c r="AC60" s="192" t="s">
        <v>49</v>
      </c>
    </row>
    <row r="61" spans="1:29" ht="15.75" customHeight="1">
      <c r="A61" s="148">
        <v>3380</v>
      </c>
      <c r="B61" s="149" t="str">
        <f>VLOOKUP(A61,'0919門市清單主檔'!B:C,2,FALSE)</f>
        <v>北縣莊勝店</v>
      </c>
      <c r="C61" s="150" t="str">
        <f>VLOOKUP($A61,'0919門市清單主檔'!B:V,20,FALSE)</f>
        <v>新北市</v>
      </c>
      <c r="D61" s="151" t="str">
        <f>VLOOKUP($A61,'0919門市清單主檔'!B:V,21,FALSE)</f>
        <v>新莊區</v>
      </c>
      <c r="E61" s="152" t="str">
        <f>VLOOKUP(D61,區域表!A:B,2,FALSE)</f>
        <v>湯家瑋</v>
      </c>
      <c r="F61" s="153" t="str">
        <f>IFERROR(IF(VLOOKUP(A61,門市狀態!A:D,4,FALSE)=0,"",VLOOKUP(A61,門市狀態!A:D,4,FALSE)),"")</f>
        <v/>
      </c>
      <c r="G61" s="154"/>
      <c r="H61" s="155" t="str">
        <f t="shared" si="16"/>
        <v>PMQ3-3380-北縣莊勝店(定保)</v>
      </c>
      <c r="I61" s="157" t="str">
        <f t="array" ref="I61">IF(AND(SUMPRODUCT((IM!$F$2:$F$1181=A61)*(ISNUMBER(SEARCH($C$1, IM!$AC$2:$AC$1181))))&gt;0), $C$1, "")</f>
        <v>PMQ3</v>
      </c>
      <c r="J61" s="356">
        <f t="array" ref="J61">IFERROR(INDEX(IM!$AM$2:$AM$9333, MATCH(1, (IM!$F$2:$F$9333=A61) * (ISNUMBER(SEARCH($C$1, IM!$AC$2:$AC$9333))), 0)), "")</f>
        <v>45849</v>
      </c>
      <c r="K61" s="358">
        <f t="array" ref="K61">SUMPRODUCT((IM!$F$2:$F$9181=A61)*(IM!$AD$2:$AD$9181="O")*(ISNUMBER(SEARCH($C$1, IM!$AC$2:$AC$9181))))</f>
        <v>1</v>
      </c>
      <c r="L61" s="380" t="str">
        <f t="array" ref="L61">IF(K61&gt;0,IFERROR(HYPERLINK("#'IM'!AC"&amp;MATCH(1,(IM!$F$1:$F$6881=A61)*(ISNUMBER(SEARCH($C$1,IM!$AC$1:$AC$6881))),0),"檢核"),"未登錄"),"")</f>
        <v>檢核</v>
      </c>
      <c r="M61" s="323" t="str">
        <f t="shared" si="17"/>
        <v>EDC</v>
      </c>
      <c r="N61" s="383" t="str">
        <f t="array" ref="N61">IF(AND(
    SUMPRODUCT(
        (IM!$F$2:$F$1181=A61) *
        ISNUMBER(SEARCH("HUB", IM!$AC$2:$AC$1181)) *
        (IM!$X$2:$X$1181&gt;=$A$1) *
        (IM!$X$2:$X$1181&lt;=$B$1)*(Z61="HUB")
    ) &gt; 0
), "HUB", "")</f>
        <v/>
      </c>
      <c r="O61" s="363"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25" t="str">
        <f t="shared" si="18"/>
        <v>PMQ3-3380-北縣莊勝店(定保)</v>
      </c>
      <c r="Q61" s="275" t="str">
        <f t="array" ref="Q61">IF(AND(SUMPRODUCT((IM!$F$2:$F$1181=A61)*(ISNUMBER(SEARCH($D$1, IM!$AC$2:$AC$1181))))&gt;0), $D$1, "")</f>
        <v>EDC</v>
      </c>
      <c r="R61" s="274">
        <f t="array" ref="R61">IFERROR(INDEX(IM!$AM$2:$AM$9382, MATCH(1, (IM!$F$2:$F$9382=A61) * (ISNUMBER(SEARCH($D$1, IM!$AC$2:$AC$9382))), 0)), "")</f>
        <v>45796</v>
      </c>
      <c r="S61" s="255" t="str">
        <f t="array" ref="S61">IF(AND(SUMPRODUCT((IM!$F$2:$F$1181=A61)*(ISNUMBER(SEARCH($E$1, IM!$AC$2:$AC$1181))))&gt;0), $E$1, "")</f>
        <v/>
      </c>
      <c r="T61" s="296" t="str">
        <f t="array" ref="T61">IFERROR(INDEX(IM!$AM$2:$AM$9382, MATCH(1, (IM!$F$2:$F$9382=A61) * (ISNUMBER(SEARCH($E$1, IM!$AC$2:$AC$9382))), 0)), "")</f>
        <v/>
      </c>
      <c r="U61" s="299" t="str">
        <f t="array" ref="U61">IF(AND(SUMPRODUCT((IM!$F$2:$F$1181=A61)*(ISNUMBER(SEARCH($F$1, IM!$AC$2:$AC$1181))))&gt;0), $F$1, "")</f>
        <v/>
      </c>
      <c r="V61" s="369" t="str">
        <f t="array" ref="V61">IFERROR(INDEX(IM!$AM$2:$AM$9382, MATCH(1, (IM!$F$2:$F$9382=A61) * (ISNUMBER(SEARCH($F$1, IM!$AC$2:$AC$9382))), 0)), "")</f>
        <v/>
      </c>
      <c r="W61" s="261">
        <f t="shared" si="19"/>
        <v>0</v>
      </c>
      <c r="X61" s="261"/>
      <c r="Y61" s="376">
        <f t="shared" si="20"/>
        <v>0</v>
      </c>
      <c r="Z61" s="253" t="str">
        <f>IF(VLOOKUP(A61,'0919門市清單主檔'!B:AH,4,FALSE)=0,"",VLOOKUP(A61,'0919門市清單主檔'!B:AH,4,FALSE))</f>
        <v/>
      </c>
      <c r="AA61" s="370"/>
      <c r="AB61" s="192"/>
      <c r="AC61" s="192" t="s">
        <v>49</v>
      </c>
    </row>
    <row r="62" spans="1:29" ht="15.75" customHeight="1">
      <c r="A62" s="148">
        <v>4144</v>
      </c>
      <c r="B62" s="149" t="str">
        <f>VLOOKUP(A62,'0919門市清單主檔'!B:C,2,FALSE)</f>
        <v>新莊頭前店</v>
      </c>
      <c r="C62" s="150" t="str">
        <f>VLOOKUP($A62,'0919門市清單主檔'!B:V,20,FALSE)</f>
        <v>新北市</v>
      </c>
      <c r="D62" s="151" t="str">
        <f>VLOOKUP($A62,'0919門市清單主檔'!B:V,21,FALSE)</f>
        <v>新莊區</v>
      </c>
      <c r="E62" s="152" t="str">
        <f>VLOOKUP(D62,區域表!A:B,2,FALSE)</f>
        <v>湯家瑋</v>
      </c>
      <c r="F62" s="153" t="str">
        <f>IFERROR(IF(VLOOKUP(A62,門市狀態!A:D,4,FALSE)=0,"",VLOOKUP(A62,門市狀態!A:D,4,FALSE)),"")</f>
        <v/>
      </c>
      <c r="G62" s="154"/>
      <c r="H62" s="155" t="str">
        <f t="shared" si="16"/>
        <v>PMQ3-4144-新莊頭前店(定保)</v>
      </c>
      <c r="I62" s="157" t="str">
        <f t="array" ref="I62">IF(AND(SUMPRODUCT((IM!$F$2:$F$1181=A62)*(ISNUMBER(SEARCH($C$1, IM!$AC$2:$AC$1181))))&gt;0), $C$1, "")</f>
        <v>PMQ3</v>
      </c>
      <c r="J62" s="356">
        <f t="array" ref="J62">IFERROR(INDEX(IM!$AM$2:$AM$9333, MATCH(1, (IM!$F$2:$F$9333=A62) * (ISNUMBER(SEARCH($C$1, IM!$AC$2:$AC$9333))), 0)), "")</f>
        <v>45849</v>
      </c>
      <c r="K62" s="358">
        <f t="array" ref="K62">SUMPRODUCT((IM!$F$2:$F$9181=A62)*(IM!$AD$2:$AD$9181="O")*(ISNUMBER(SEARCH($C$1, IM!$AC$2:$AC$9181))))</f>
        <v>1</v>
      </c>
      <c r="L62" s="380" t="str">
        <f t="array" ref="L62">IF(K62&gt;0,IFERROR(HYPERLINK("#'IM'!AC"&amp;MATCH(1,(IM!$F$1:$F$6881=A62)*(ISNUMBER(SEARCH($C$1,IM!$AC$1:$AC$6881))),0),"檢核"),"未登錄"),"")</f>
        <v>檢核</v>
      </c>
      <c r="M62" s="323" t="str">
        <f t="shared" si="17"/>
        <v>EDC</v>
      </c>
      <c r="N62" s="383" t="str">
        <f t="array" ref="N62">IF(AND(
    SUMPRODUCT(
        (IM!$F$2:$F$1181=A62) *
        ISNUMBER(SEARCH("HUB", IM!$AC$2:$AC$1181)) *
        (IM!$X$2:$X$1181&gt;=$A$1) *
        (IM!$X$2:$X$1181&lt;=$B$1)*(Z62="HUB")
    ) &gt; 0
), "HUB", "")</f>
        <v/>
      </c>
      <c r="O62" s="363"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25" t="str">
        <f t="shared" si="18"/>
        <v>PMQ3-4144-新莊頭前店(定保)</v>
      </c>
      <c r="Q62" s="275" t="str">
        <f t="array" ref="Q62">IF(AND(SUMPRODUCT((IM!$F$2:$F$1181=A62)*(ISNUMBER(SEARCH($D$1, IM!$AC$2:$AC$1181))))&gt;0), $D$1, "")</f>
        <v>EDC</v>
      </c>
      <c r="R62" s="274">
        <f t="array" ref="R62">IFERROR(INDEX(IM!$AM$2:$AM$9382, MATCH(1, (IM!$F$2:$F$9382=A62) * (ISNUMBER(SEARCH($D$1, IM!$AC$2:$AC$9382))), 0)), "")</f>
        <v>45817</v>
      </c>
      <c r="S62" s="255" t="str">
        <f t="array" ref="S62">IF(AND(SUMPRODUCT((IM!$F$2:$F$1181=A62)*(ISNUMBER(SEARCH($E$1, IM!$AC$2:$AC$1181))))&gt;0), $E$1, "")</f>
        <v/>
      </c>
      <c r="T62" s="296" t="str">
        <f t="array" ref="T62">IFERROR(INDEX(IM!$AM$2:$AM$9382, MATCH(1, (IM!$F$2:$F$9382=A62) * (ISNUMBER(SEARCH($E$1, IM!$AC$2:$AC$9382))), 0)), "")</f>
        <v/>
      </c>
      <c r="U62" s="299" t="str">
        <f t="array" ref="U62">IF(AND(SUMPRODUCT((IM!$F$2:$F$1181=A62)*(ISNUMBER(SEARCH($F$1, IM!$AC$2:$AC$1181))))&gt;0), $F$1, "")</f>
        <v/>
      </c>
      <c r="V62" s="369" t="str">
        <f t="array" ref="V62">IFERROR(INDEX(IM!$AM$2:$AM$9382, MATCH(1, (IM!$F$2:$F$9382=A62) * (ISNUMBER(SEARCH($F$1, IM!$AC$2:$AC$9382))), 0)), "")</f>
        <v/>
      </c>
      <c r="W62" s="261">
        <f t="shared" si="19"/>
        <v>0</v>
      </c>
      <c r="X62" s="261"/>
      <c r="Y62" s="376">
        <f t="shared" si="20"/>
        <v>0</v>
      </c>
      <c r="Z62" s="253" t="str">
        <f>IF(VLOOKUP(A62,'0919門市清單主檔'!B:AH,4,FALSE)=0,"",VLOOKUP(A62,'0919門市清單主檔'!B:AH,4,FALSE))</f>
        <v/>
      </c>
      <c r="AA62" s="370"/>
      <c r="AB62" s="192"/>
      <c r="AC62" s="192" t="s">
        <v>49</v>
      </c>
    </row>
    <row r="63" spans="1:29" ht="15.75" customHeight="1">
      <c r="A63" s="148">
        <v>4528</v>
      </c>
      <c r="B63" s="149" t="str">
        <f>VLOOKUP(A63,'0919門市清單主檔'!B:C,2,FALSE)</f>
        <v>八里鐵塔店</v>
      </c>
      <c r="C63" s="150" t="str">
        <f>VLOOKUP($A63,'0919門市清單主檔'!B:V,20,FALSE)</f>
        <v>新北市</v>
      </c>
      <c r="D63" s="151" t="str">
        <f>VLOOKUP($A63,'0919門市清單主檔'!B:V,21,FALSE)</f>
        <v>八里區</v>
      </c>
      <c r="E63" s="152" t="str">
        <f>VLOOKUP(D63,區域表!A:B,2,FALSE)</f>
        <v>吳宗鴻</v>
      </c>
      <c r="F63" s="153" t="str">
        <f>IFERROR(IF(VLOOKUP(A63,門市狀態!A:D,4,FALSE)=0,"",VLOOKUP(A63,門市狀態!A:D,4,FALSE)),"")</f>
        <v/>
      </c>
      <c r="G63" s="154"/>
      <c r="H63" s="155" t="str">
        <f t="shared" si="16"/>
        <v>PMQ3-4528-八里鐵塔店(定保)</v>
      </c>
      <c r="I63" s="157" t="str">
        <f t="array" ref="I63">IF(AND(SUMPRODUCT((IM!$F$2:$F$1181=A63)*(ISNUMBER(SEARCH($C$1, IM!$AC$2:$AC$1181))))&gt;0), $C$1, "")</f>
        <v>PMQ3</v>
      </c>
      <c r="J63" s="356">
        <f t="array" ref="J63">IFERROR(INDEX(IM!$AM$2:$AM$9333, MATCH(1, (IM!$F$2:$F$9333=A63) * (ISNUMBER(SEARCH($C$1, IM!$AC$2:$AC$9333))), 0)), "")</f>
        <v>45852</v>
      </c>
      <c r="K63" s="358">
        <f t="array" ref="K63">SUMPRODUCT((IM!$F$2:$F$9181=A63)*(IM!$AD$2:$AD$9181="O")*(ISNUMBER(SEARCH($C$1, IM!$AC$2:$AC$9181))))</f>
        <v>1</v>
      </c>
      <c r="L63" s="380" t="str">
        <f t="array" ref="L63">IF(K63&gt;0,IFERROR(HYPERLINK("#'IM'!AC"&amp;MATCH(1,(IM!$F$1:$F$6881=A63)*(ISNUMBER(SEARCH($C$1,IM!$AC$1:$AC$6881))),0),"檢核"),"未登錄"),"")</f>
        <v>檢核</v>
      </c>
      <c r="M63" s="323" t="str">
        <f t="shared" si="17"/>
        <v>EDC+TVV</v>
      </c>
      <c r="N63" s="383" t="str">
        <f t="array" ref="N63">IF(AND(
    SUMPRODUCT(
        (IM!$F$2:$F$1181=A63) *
        ISNUMBER(SEARCH("HUB", IM!$AC$2:$AC$1181)) *
        (IM!$X$2:$X$1181&gt;=$A$1) *
        (IM!$X$2:$X$1181&lt;=$B$1)*(Z63="HUB")
    ) &gt; 0
), "HUB", "")</f>
        <v/>
      </c>
      <c r="O63" s="363"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25" t="str">
        <f t="shared" si="18"/>
        <v>PMQ3-4528-八里鐵塔店(定保)</v>
      </c>
      <c r="Q63" s="275" t="str">
        <f t="array" ref="Q63">IF(AND(SUMPRODUCT((IM!$F$2:$F$1181=A63)*(ISNUMBER(SEARCH($D$1, IM!$AC$2:$AC$1181))))&gt;0), $D$1, "")</f>
        <v>EDC</v>
      </c>
      <c r="R63" s="274">
        <f t="array" ref="R63">IFERROR(INDEX(IM!$AM$2:$AM$9382, MATCH(1, (IM!$F$2:$F$9382=A63) * (ISNUMBER(SEARCH($D$1, IM!$AC$2:$AC$9382))), 0)), "")</f>
        <v>45757</v>
      </c>
      <c r="S63" s="255" t="str">
        <f t="array" ref="S63">IF(AND(SUMPRODUCT((IM!$F$2:$F$1181=A63)*(ISNUMBER(SEARCH($E$1, IM!$AC$2:$AC$1181))))&gt;0), $E$1, "")</f>
        <v/>
      </c>
      <c r="T63" s="296" t="str">
        <f t="array" ref="T63">IFERROR(INDEX(IM!$AM$2:$AM$9382, MATCH(1, (IM!$F$2:$F$9382=A63) * (ISNUMBER(SEARCH($E$1, IM!$AC$2:$AC$9382))), 0)), "")</f>
        <v/>
      </c>
      <c r="U63" s="299" t="str">
        <f t="array" ref="U63">IF(AND(SUMPRODUCT((IM!$F$2:$F$1181=A63)*(ISNUMBER(SEARCH($F$1, IM!$AC$2:$AC$1181))))&gt;0), $F$1, "")</f>
        <v>TVV</v>
      </c>
      <c r="V63" s="369">
        <f t="array" ref="V63">IFERROR(INDEX(IM!$AM$2:$AM$9382, MATCH(1, (IM!$F$2:$F$9382=A63) * (ISNUMBER(SEARCH($F$1, IM!$AC$2:$AC$9382))), 0)), "")</f>
        <v>45852</v>
      </c>
      <c r="W63" s="261">
        <f t="shared" si="19"/>
        <v>0</v>
      </c>
      <c r="X63" s="261"/>
      <c r="Y63" s="376">
        <f t="shared" si="20"/>
        <v>0</v>
      </c>
      <c r="Z63" s="253" t="str">
        <f>IF(VLOOKUP(A63,'0919門市清單主檔'!B:AH,4,FALSE)=0,"",VLOOKUP(A63,'0919門市清單主檔'!B:AH,4,FALSE))</f>
        <v/>
      </c>
      <c r="AA63" s="370"/>
      <c r="AB63" s="192"/>
      <c r="AC63" s="192"/>
    </row>
    <row r="64" spans="1:29" ht="15.75" customHeight="1">
      <c r="A64" s="148">
        <v>4259</v>
      </c>
      <c r="B64" s="149" t="str">
        <f>VLOOKUP(A64,'0919門市清單主檔'!B:C,2,FALSE)</f>
        <v>八里水灣店</v>
      </c>
      <c r="C64" s="150" t="str">
        <f>VLOOKUP($A64,'0919門市清單主檔'!B:V,20,FALSE)</f>
        <v>新北市</v>
      </c>
      <c r="D64" s="151" t="str">
        <f>VLOOKUP($A64,'0919門市清單主檔'!B:V,21,FALSE)</f>
        <v>八里區</v>
      </c>
      <c r="E64" s="152" t="str">
        <f>VLOOKUP(D64,區域表!A:B,2,FALSE)</f>
        <v>吳宗鴻</v>
      </c>
      <c r="F64" s="153" t="str">
        <f>IFERROR(IF(VLOOKUP(A64,門市狀態!A:D,4,FALSE)=0,"",VLOOKUP(A64,門市狀態!A:D,4,FALSE)),"")</f>
        <v/>
      </c>
      <c r="G64" s="154"/>
      <c r="H64" s="155" t="str">
        <f t="shared" si="16"/>
        <v>PMQ3-4259-八里水灣店(定保)</v>
      </c>
      <c r="I64" s="157" t="str">
        <f t="array" ref="I64">IF(AND(SUMPRODUCT((IM!$F$2:$F$1181=A64)*(ISNUMBER(SEARCH($C$1, IM!$AC$2:$AC$1181))))&gt;0), $C$1, "")</f>
        <v>PMQ3</v>
      </c>
      <c r="J64" s="356">
        <f t="array" ref="J64">IFERROR(INDEX(IM!$AM$2:$AM$9333, MATCH(1, (IM!$F$2:$F$9333=A64) * (ISNUMBER(SEARCH($C$1, IM!$AC$2:$AC$9333))), 0)), "")</f>
        <v>45852</v>
      </c>
      <c r="K64" s="358">
        <f t="array" ref="K64">SUMPRODUCT((IM!$F$2:$F$9181=A64)*(IM!$AD$2:$AD$9181="O")*(ISNUMBER(SEARCH($C$1, IM!$AC$2:$AC$9181))))</f>
        <v>1</v>
      </c>
      <c r="L64" s="380" t="str">
        <f t="array" ref="L64">IF(K64&gt;0,IFERROR(HYPERLINK("#'IM'!AC"&amp;MATCH(1,(IM!$F$1:$F$6881=A64)*(ISNUMBER(SEARCH($C$1,IM!$AC$1:$AC$6881))),0),"檢核"),"未登錄"),"")</f>
        <v>檢核</v>
      </c>
      <c r="M64" s="323" t="str">
        <f t="shared" si="17"/>
        <v>EDC</v>
      </c>
      <c r="N64" s="383" t="str">
        <f t="array" ref="N64">IF(AND(
    SUMPRODUCT(
        (IM!$F$2:$F$1181=A64) *
        ISNUMBER(SEARCH("HUB", IM!$AC$2:$AC$1181)) *
        (IM!$X$2:$X$1181&gt;=$A$1) *
        (IM!$X$2:$X$1181&lt;=$B$1)*(Z64="HUB")
    ) &gt; 0
), "HUB", "")</f>
        <v/>
      </c>
      <c r="O64" s="363"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25" t="str">
        <f t="shared" si="18"/>
        <v>PMQ3-4259-八里水灣店(定保)</v>
      </c>
      <c r="Q64" s="275" t="str">
        <f t="array" ref="Q64">IF(AND(SUMPRODUCT((IM!$F$2:$F$1181=A64)*(ISNUMBER(SEARCH($D$1, IM!$AC$2:$AC$1181))))&gt;0), $D$1, "")</f>
        <v>EDC</v>
      </c>
      <c r="R64" s="274">
        <f t="array" ref="R64">IFERROR(INDEX(IM!$AM$2:$AM$9382, MATCH(1, (IM!$F$2:$F$9382=A64) * (ISNUMBER(SEARCH($D$1, IM!$AC$2:$AC$9382))), 0)), "")</f>
        <v>45757</v>
      </c>
      <c r="S64" s="255" t="str">
        <f t="array" ref="S64">IF(AND(SUMPRODUCT((IM!$F$2:$F$1181=A64)*(ISNUMBER(SEARCH($E$1, IM!$AC$2:$AC$1181))))&gt;0), $E$1, "")</f>
        <v/>
      </c>
      <c r="T64" s="296" t="str">
        <f t="array" ref="T64">IFERROR(INDEX(IM!$AM$2:$AM$9382, MATCH(1, (IM!$F$2:$F$9382=A64) * (ISNUMBER(SEARCH($E$1, IM!$AC$2:$AC$9382))), 0)), "")</f>
        <v/>
      </c>
      <c r="U64" s="299" t="str">
        <f t="array" ref="U64">IF(AND(SUMPRODUCT((IM!$F$2:$F$1181=A64)*(ISNUMBER(SEARCH($F$1, IM!$AC$2:$AC$1181))))&gt;0), $F$1, "")</f>
        <v/>
      </c>
      <c r="V64" s="369" t="str">
        <f t="array" ref="V64">IFERROR(INDEX(IM!$AM$2:$AM$9382, MATCH(1, (IM!$F$2:$F$9382=A64) * (ISNUMBER(SEARCH($F$1, IM!$AC$2:$AC$9382))), 0)), "")</f>
        <v/>
      </c>
      <c r="W64" s="261">
        <f t="shared" si="19"/>
        <v>0</v>
      </c>
      <c r="X64" s="261"/>
      <c r="Y64" s="376">
        <f t="shared" si="20"/>
        <v>0</v>
      </c>
      <c r="Z64" s="253" t="str">
        <f>IF(VLOOKUP(A64,'0919門市清單主檔'!B:AH,4,FALSE)=0,"",VLOOKUP(A64,'0919門市清單主檔'!B:AH,4,FALSE))</f>
        <v/>
      </c>
      <c r="AA64" s="370"/>
      <c r="AB64" s="192"/>
      <c r="AC64" s="192" t="s">
        <v>49</v>
      </c>
    </row>
    <row r="65" spans="1:29" ht="15.75" customHeight="1">
      <c r="A65" s="148">
        <v>2306</v>
      </c>
      <c r="B65" s="149" t="str">
        <f>VLOOKUP(A65,'0919門市清單主檔'!B:C,2,FALSE)</f>
        <v>八里凱旋門</v>
      </c>
      <c r="C65" s="150" t="str">
        <f>VLOOKUP($A65,'0919門市清單主檔'!B:V,20,FALSE)</f>
        <v>新北市</v>
      </c>
      <c r="D65" s="151" t="str">
        <f>VLOOKUP($A65,'0919門市清單主檔'!B:V,21,FALSE)</f>
        <v>八里區</v>
      </c>
      <c r="E65" s="152" t="str">
        <f>VLOOKUP(D65,區域表!A:B,2,FALSE)</f>
        <v>吳宗鴻</v>
      </c>
      <c r="F65" s="153" t="str">
        <f>IFERROR(IF(VLOOKUP(A65,門市狀態!A:D,4,FALSE)=0,"",VLOOKUP(A65,門市狀態!A:D,4,FALSE)),"")</f>
        <v/>
      </c>
      <c r="G65" s="154"/>
      <c r="H65" s="155" t="str">
        <f t="shared" si="16"/>
        <v>PMQ3-2306-八里凱旋門(定保)</v>
      </c>
      <c r="I65" s="157" t="str">
        <f t="array" ref="I65">IF(AND(SUMPRODUCT((IM!$F$2:$F$1181=A65)*(ISNUMBER(SEARCH($C$1, IM!$AC$2:$AC$1181))))&gt;0), $C$1, "")</f>
        <v>PMQ3</v>
      </c>
      <c r="J65" s="356">
        <f t="array" ref="J65">IFERROR(INDEX(IM!$AM$2:$AM$9333, MATCH(1, (IM!$F$2:$F$9333=A65) * (ISNUMBER(SEARCH($C$1, IM!$AC$2:$AC$9333))), 0)), "")</f>
        <v>45852</v>
      </c>
      <c r="K65" s="358">
        <f t="array" ref="K65">SUMPRODUCT((IM!$F$2:$F$9181=A65)*(IM!$AD$2:$AD$9181="O")*(ISNUMBER(SEARCH($C$1, IM!$AC$2:$AC$9181))))</f>
        <v>1</v>
      </c>
      <c r="L65" s="380" t="str">
        <f t="array" ref="L65">IF(K65&gt;0,IFERROR(HYPERLINK("#'IM'!AC"&amp;MATCH(1,(IM!$F$1:$F$6881=A65)*(ISNUMBER(SEARCH($C$1,IM!$AC$1:$AC$6881))),0),"檢核"),"未登錄"),"")</f>
        <v>檢核</v>
      </c>
      <c r="M65" s="323" t="str">
        <f t="shared" si="17"/>
        <v>EDC</v>
      </c>
      <c r="N65" s="383" t="str">
        <f t="array" ref="N65">IF(AND(
    SUMPRODUCT(
        (IM!$F$2:$F$1181=A65) *
        ISNUMBER(SEARCH("HUB", IM!$AC$2:$AC$1181)) *
        (IM!$X$2:$X$1181&gt;=$A$1) *
        (IM!$X$2:$X$1181&lt;=$B$1)*(Z65="HUB")
    ) &gt; 0
), "HUB", "")</f>
        <v/>
      </c>
      <c r="O65" s="363"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25" t="str">
        <f t="shared" si="18"/>
        <v>PMQ3-2306-八里凱旋門(定保)</v>
      </c>
      <c r="Q65" s="275" t="str">
        <f t="array" ref="Q65">IF(AND(SUMPRODUCT((IM!$F$2:$F$1181=A65)*(ISNUMBER(SEARCH($D$1, IM!$AC$2:$AC$1181))))&gt;0), $D$1, "")</f>
        <v>EDC</v>
      </c>
      <c r="R65" s="274">
        <f t="array" ref="R65">IFERROR(INDEX(IM!$AM$2:$AM$9382, MATCH(1, (IM!$F$2:$F$9382=A65) * (ISNUMBER(SEARCH($D$1, IM!$AC$2:$AC$9382))), 0)), "")</f>
        <v>45757</v>
      </c>
      <c r="S65" s="255" t="str">
        <f t="array" ref="S65">IF(AND(SUMPRODUCT((IM!$F$2:$F$1181=A65)*(ISNUMBER(SEARCH($E$1, IM!$AC$2:$AC$1181))))&gt;0), $E$1, "")</f>
        <v/>
      </c>
      <c r="T65" s="296" t="str">
        <f t="array" ref="T65">IFERROR(INDEX(IM!$AM$2:$AM$9382, MATCH(1, (IM!$F$2:$F$9382=A65) * (ISNUMBER(SEARCH($E$1, IM!$AC$2:$AC$9382))), 0)), "")</f>
        <v/>
      </c>
      <c r="U65" s="299" t="str">
        <f t="array" ref="U65">IF(AND(SUMPRODUCT((IM!$F$2:$F$1181=A65)*(ISNUMBER(SEARCH($F$1, IM!$AC$2:$AC$1181))))&gt;0), $F$1, "")</f>
        <v/>
      </c>
      <c r="V65" s="369" t="str">
        <f t="array" ref="V65">IFERROR(INDEX(IM!$AM$2:$AM$9382, MATCH(1, (IM!$F$2:$F$9382=A65) * (ISNUMBER(SEARCH($F$1, IM!$AC$2:$AC$9382))), 0)), "")</f>
        <v/>
      </c>
      <c r="W65" s="261">
        <f t="shared" si="19"/>
        <v>0</v>
      </c>
      <c r="X65" s="261"/>
      <c r="Y65" s="376">
        <f t="shared" si="20"/>
        <v>0</v>
      </c>
      <c r="Z65" s="253" t="str">
        <f>IF(VLOOKUP(A65,'0919門市清單主檔'!B:AH,4,FALSE)=0,"",VLOOKUP(A65,'0919門市清單主檔'!B:AH,4,FALSE))</f>
        <v/>
      </c>
      <c r="AA65" s="370"/>
      <c r="AB65" s="192"/>
      <c r="AC65" s="192" t="s">
        <v>49</v>
      </c>
    </row>
    <row r="66" spans="1:29" ht="15.75" customHeight="1">
      <c r="A66" s="148">
        <v>4764</v>
      </c>
      <c r="B66" s="149" t="str">
        <f>VLOOKUP(A66,'0919門市清單主檔'!B:C,2,FALSE)</f>
        <v>八里大船店</v>
      </c>
      <c r="C66" s="150" t="str">
        <f>VLOOKUP($A66,'0919門市清單主檔'!B:V,20,FALSE)</f>
        <v>新北市</v>
      </c>
      <c r="D66" s="151" t="str">
        <f>VLOOKUP($A66,'0919門市清單主檔'!B:V,21,FALSE)</f>
        <v>八里區</v>
      </c>
      <c r="E66" s="152" t="str">
        <f>VLOOKUP(D66,區域表!A:B,2,FALSE)</f>
        <v>吳宗鴻</v>
      </c>
      <c r="F66" s="153" t="str">
        <f>IFERROR(IF(VLOOKUP(A66,門市狀態!A:D,4,FALSE)=0,"",VLOOKUP(A66,門市狀態!A:D,4,FALSE)),"")</f>
        <v/>
      </c>
      <c r="G66" s="154"/>
      <c r="H66" s="155" t="str">
        <f t="shared" si="16"/>
        <v>PMQ3-4764-八里大船店(定保)</v>
      </c>
      <c r="I66" s="157" t="str">
        <f t="array" ref="I66">IF(AND(SUMPRODUCT((IM!$F$2:$F$1181=A66)*(ISNUMBER(SEARCH($C$1, IM!$AC$2:$AC$1181))))&gt;0), $C$1, "")</f>
        <v>PMQ3</v>
      </c>
      <c r="J66" s="356">
        <f t="array" ref="J66">IFERROR(INDEX(IM!$AM$2:$AM$9333, MATCH(1, (IM!$F$2:$F$9333=A66) * (ISNUMBER(SEARCH($C$1, IM!$AC$2:$AC$9333))), 0)), "")</f>
        <v>45852</v>
      </c>
      <c r="K66" s="358">
        <f t="array" ref="K66">SUMPRODUCT((IM!$F$2:$F$9181=A66)*(IM!$AD$2:$AD$9181="O")*(ISNUMBER(SEARCH($C$1, IM!$AC$2:$AC$9181))))</f>
        <v>1</v>
      </c>
      <c r="L66" s="380" t="str">
        <f t="array" ref="L66">IF(K66&gt;0,IFERROR(HYPERLINK("#'IM'!AC"&amp;MATCH(1,(IM!$F$1:$F$6881=A66)*(ISNUMBER(SEARCH($C$1,IM!$AC$1:$AC$6881))),0),"檢核"),"未登錄"),"")</f>
        <v>檢核</v>
      </c>
      <c r="M66" s="323" t="str">
        <f t="shared" si="17"/>
        <v>EDC+TVV</v>
      </c>
      <c r="N66" s="383" t="str">
        <f t="array" ref="N66">IF(AND(
    SUMPRODUCT(
        (IM!$F$2:$F$1181=A66) *
        ISNUMBER(SEARCH("HUB", IM!$AC$2:$AC$1181)) *
        (IM!$X$2:$X$1181&gt;=$A$1) *
        (IM!$X$2:$X$1181&lt;=$B$1)*(Z66="HUB")
    ) &gt; 0
), "HUB", "")</f>
        <v/>
      </c>
      <c r="O66" s="363"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25" t="str">
        <f t="shared" si="18"/>
        <v>PMQ3-4764-八里大船店(定保)</v>
      </c>
      <c r="Q66" s="275" t="str">
        <f t="array" ref="Q66">IF(AND(SUMPRODUCT((IM!$F$2:$F$1181=A66)*(ISNUMBER(SEARCH($D$1, IM!$AC$2:$AC$1181))))&gt;0), $D$1, "")</f>
        <v>EDC</v>
      </c>
      <c r="R66" s="274">
        <f t="array" ref="R66">IFERROR(INDEX(IM!$AM$2:$AM$9382, MATCH(1, (IM!$F$2:$F$9382=A66) * (ISNUMBER(SEARCH($D$1, IM!$AC$2:$AC$9382))), 0)), "")</f>
        <v>45757</v>
      </c>
      <c r="S66" s="255" t="str">
        <f t="array" ref="S66">IF(AND(SUMPRODUCT((IM!$F$2:$F$1181=A66)*(ISNUMBER(SEARCH($E$1, IM!$AC$2:$AC$1181))))&gt;0), $E$1, "")</f>
        <v/>
      </c>
      <c r="T66" s="296" t="str">
        <f t="array" ref="T66">IFERROR(INDEX(IM!$AM$2:$AM$9382, MATCH(1, (IM!$F$2:$F$9382=A66) * (ISNUMBER(SEARCH($E$1, IM!$AC$2:$AC$9382))), 0)), "")</f>
        <v/>
      </c>
      <c r="U66" s="299" t="str">
        <f t="array" ref="U66">IF(AND(SUMPRODUCT((IM!$F$2:$F$1181=A66)*(ISNUMBER(SEARCH($F$1, IM!$AC$2:$AC$1181))))&gt;0), $F$1, "")</f>
        <v>TVV</v>
      </c>
      <c r="V66" s="369">
        <f t="array" ref="V66">IFERROR(INDEX(IM!$AM$2:$AM$9382, MATCH(1, (IM!$F$2:$F$9382=A66) * (ISNUMBER(SEARCH($F$1, IM!$AC$2:$AC$9382))), 0)), "")</f>
        <v>45852</v>
      </c>
      <c r="W66" s="261">
        <f t="shared" si="19"/>
        <v>0</v>
      </c>
      <c r="X66" s="261"/>
      <c r="Y66" s="376">
        <f t="shared" si="20"/>
        <v>0</v>
      </c>
      <c r="Z66" s="253" t="str">
        <f>IF(VLOOKUP(A66,'0919門市清單主檔'!B:AH,4,FALSE)=0,"",VLOOKUP(A66,'0919門市清單主檔'!B:AH,4,FALSE))</f>
        <v/>
      </c>
      <c r="AA66" s="370"/>
      <c r="AB66" s="192"/>
      <c r="AC66" s="192"/>
    </row>
    <row r="67" spans="1:29" ht="15.75" customHeight="1">
      <c r="A67" s="148">
        <v>4167</v>
      </c>
      <c r="B67" s="149" t="str">
        <f>VLOOKUP(A67,'0919門市清單主檔'!B:C,2,FALSE)</f>
        <v>板橋松翠店</v>
      </c>
      <c r="C67" s="150" t="str">
        <f>VLOOKUP($A67,'0919門市清單主檔'!B:V,20,FALSE)</f>
        <v>新北市</v>
      </c>
      <c r="D67" s="151" t="str">
        <f>VLOOKUP($A67,'0919門市清單主檔'!B:V,21,FALSE)</f>
        <v>板橋區</v>
      </c>
      <c r="E67" s="152" t="str">
        <f>VLOOKUP(D67,區域表!A:B,2,FALSE)</f>
        <v>狄澤洋</v>
      </c>
      <c r="F67" s="153" t="str">
        <f>IFERROR(IF(VLOOKUP(A67,門市狀態!A:D,4,FALSE)=0,"",VLOOKUP(A67,門市狀態!A:D,4,FALSE)),"")</f>
        <v/>
      </c>
      <c r="G67" s="154"/>
      <c r="H67" s="155" t="str">
        <f t="shared" si="16"/>
        <v>PMQ3-4167-板橋松翠店(定保)</v>
      </c>
      <c r="I67" s="157" t="str">
        <f t="array" ref="I67">IF(AND(SUMPRODUCT((IM!$F$2:$F$1181=A67)*(ISNUMBER(SEARCH($C$1, IM!$AC$2:$AC$1181))))&gt;0), $C$1, "")</f>
        <v>PMQ3</v>
      </c>
      <c r="J67" s="356">
        <f t="array" ref="J67">IFERROR(INDEX(IM!$AM$2:$AM$9333, MATCH(1, (IM!$F$2:$F$9333=A67) * (ISNUMBER(SEARCH($C$1, IM!$AC$2:$AC$9333))), 0)), "")</f>
        <v>45852</v>
      </c>
      <c r="K67" s="358">
        <f t="array" ref="K67">SUMPRODUCT((IM!$F$2:$F$9181=A67)*(IM!$AD$2:$AD$9181="O")*(ISNUMBER(SEARCH($C$1, IM!$AC$2:$AC$9181))))</f>
        <v>1</v>
      </c>
      <c r="L67" s="380" t="str">
        <f t="array" ref="L67">IF(K67&gt;0,IFERROR(HYPERLINK("#'IM'!AC"&amp;MATCH(1,(IM!$F$1:$F$6881=A67)*(ISNUMBER(SEARCH($C$1,IM!$AC$1:$AC$6881))),0),"檢核"),"未登錄"),"")</f>
        <v>檢核</v>
      </c>
      <c r="M67" s="323" t="str">
        <f t="shared" si="17"/>
        <v>EDC</v>
      </c>
      <c r="N67" s="383" t="str">
        <f t="array" ref="N67">IF(AND(
    SUMPRODUCT(
        (IM!$F$2:$F$1181=A67) *
        ISNUMBER(SEARCH("HUB", IM!$AC$2:$AC$1181)) *
        (IM!$X$2:$X$1181&gt;=$A$1) *
        (IM!$X$2:$X$1181&lt;=$B$1)*(Z67="HUB")
    ) &gt; 0
), "HUB", "")</f>
        <v/>
      </c>
      <c r="O67" s="363"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25" t="str">
        <f t="shared" si="18"/>
        <v>PMQ3-4167-板橋松翠店(定保)</v>
      </c>
      <c r="Q67" s="275" t="str">
        <f t="array" ref="Q67">IF(AND(SUMPRODUCT((IM!$F$2:$F$1181=A67)*(ISNUMBER(SEARCH($D$1, IM!$AC$2:$AC$1181))))&gt;0), $D$1, "")</f>
        <v>EDC</v>
      </c>
      <c r="R67" s="274">
        <f t="array" ref="R67">IFERROR(INDEX(IM!$AM$2:$AM$9382, MATCH(1, (IM!$F$2:$F$9382=A67) * (ISNUMBER(SEARCH($D$1, IM!$AC$2:$AC$9382))), 0)), "")</f>
        <v>45796</v>
      </c>
      <c r="S67" s="255" t="str">
        <f t="array" ref="S67">IF(AND(SUMPRODUCT((IM!$F$2:$F$1181=A67)*(ISNUMBER(SEARCH($E$1, IM!$AC$2:$AC$1181))))&gt;0), $E$1, "")</f>
        <v/>
      </c>
      <c r="T67" s="296" t="str">
        <f t="array" ref="T67">IFERROR(INDEX(IM!$AM$2:$AM$9382, MATCH(1, (IM!$F$2:$F$9382=A67) * (ISNUMBER(SEARCH($E$1, IM!$AC$2:$AC$9382))), 0)), "")</f>
        <v/>
      </c>
      <c r="U67" s="299" t="str">
        <f t="array" ref="U67">IF(AND(SUMPRODUCT((IM!$F$2:$F$1181=A67)*(ISNUMBER(SEARCH($F$1, IM!$AC$2:$AC$1181))))&gt;0), $F$1, "")</f>
        <v/>
      </c>
      <c r="V67" s="369" t="str">
        <f t="array" ref="V67">IFERROR(INDEX(IM!$AM$2:$AM$9382, MATCH(1, (IM!$F$2:$F$9382=A67) * (ISNUMBER(SEARCH($F$1, IM!$AC$2:$AC$9382))), 0)), "")</f>
        <v/>
      </c>
      <c r="W67" s="261">
        <f t="shared" si="19"/>
        <v>0</v>
      </c>
      <c r="X67" s="261"/>
      <c r="Y67" s="376">
        <f t="shared" si="20"/>
        <v>0</v>
      </c>
      <c r="Z67" s="253" t="str">
        <f>IF(VLOOKUP(A67,'0919門市清單主檔'!B:AH,4,FALSE)=0,"",VLOOKUP(A67,'0919門市清單主檔'!B:AH,4,FALSE))</f>
        <v/>
      </c>
      <c r="AA67" s="370"/>
      <c r="AB67" s="192"/>
      <c r="AC67" s="192" t="s">
        <v>49</v>
      </c>
    </row>
    <row r="68" spans="1:29" ht="15.75" customHeight="1">
      <c r="A68" s="148">
        <v>5074</v>
      </c>
      <c r="B68" s="149" t="str">
        <f>VLOOKUP(A68,'0919門市清單主檔'!B:C,2,FALSE)</f>
        <v>八里福德新村</v>
      </c>
      <c r="C68" s="150" t="str">
        <f>VLOOKUP($A68,'0919門市清單主檔'!B:V,20,FALSE)</f>
        <v>新北市</v>
      </c>
      <c r="D68" s="151" t="str">
        <f>VLOOKUP($A68,'0919門市清單主檔'!B:V,21,FALSE)</f>
        <v>八里區</v>
      </c>
      <c r="E68" s="152" t="str">
        <f>VLOOKUP(D68,區域表!A:B,2,FALSE)</f>
        <v>吳宗鴻</v>
      </c>
      <c r="F68" s="153" t="str">
        <f>IFERROR(IF(VLOOKUP(A68,門市狀態!A:D,4,FALSE)=0,"",VLOOKUP(A68,門市狀態!A:D,4,FALSE)),"")</f>
        <v/>
      </c>
      <c r="G68" s="154"/>
      <c r="H68" s="155" t="str">
        <f t="shared" si="16"/>
        <v>PMQ3-5074-八里福德新村(定保)</v>
      </c>
      <c r="I68" s="157" t="str">
        <f t="array" ref="I68">IF(AND(SUMPRODUCT((IM!$F$2:$F$1181=A68)*(ISNUMBER(SEARCH($C$1, IM!$AC$2:$AC$1181))))&gt;0), $C$1, "")</f>
        <v>PMQ3</v>
      </c>
      <c r="J68" s="356">
        <f t="array" ref="J68">IFERROR(INDEX(IM!$AM$2:$AM$9333, MATCH(1, (IM!$F$2:$F$9333=A68) * (ISNUMBER(SEARCH($C$1, IM!$AC$2:$AC$9333))), 0)), "")</f>
        <v>45852</v>
      </c>
      <c r="K68" s="358">
        <f t="array" ref="K68">SUMPRODUCT((IM!$F$2:$F$9181=A68)*(IM!$AD$2:$AD$9181="O")*(ISNUMBER(SEARCH($C$1, IM!$AC$2:$AC$9181))))</f>
        <v>1</v>
      </c>
      <c r="L68" s="380" t="str">
        <f t="array" ref="L68">IF(K68&gt;0,IFERROR(HYPERLINK("#'IM'!AC"&amp;MATCH(1,(IM!$F$1:$F$6881=A68)*(ISNUMBER(SEARCH($C$1,IM!$AC$1:$AC$6881))),0),"檢核"),"未登錄"),"")</f>
        <v>檢核</v>
      </c>
      <c r="M68" s="323" t="str">
        <f t="shared" si="17"/>
        <v>EDC</v>
      </c>
      <c r="N68" s="383" t="str">
        <f t="array" ref="N68">IF(AND(
    SUMPRODUCT(
        (IM!$F$2:$F$1181=A68) *
        ISNUMBER(SEARCH("HUB", IM!$AC$2:$AC$1181)) *
        (IM!$X$2:$X$1181&gt;=$A$1) *
        (IM!$X$2:$X$1181&lt;=$B$1)*(Z68="HUB")
    ) &gt; 0
), "HUB", "")</f>
        <v/>
      </c>
      <c r="O68" s="363"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25" t="str">
        <f t="shared" si="18"/>
        <v>PMQ3-5074-八里福德新村(定保)</v>
      </c>
      <c r="Q68" s="275" t="str">
        <f t="array" ref="Q68">IF(AND(SUMPRODUCT((IM!$F$2:$F$1181=A68)*(ISNUMBER(SEARCH($D$1, IM!$AC$2:$AC$1181))))&gt;0), $D$1, "")</f>
        <v>EDC</v>
      </c>
      <c r="R68" s="274">
        <f t="array" ref="R68">IFERROR(INDEX(IM!$AM$2:$AM$9382, MATCH(1, (IM!$F$2:$F$9382=A68) * (ISNUMBER(SEARCH($D$1, IM!$AC$2:$AC$9382))), 0)), "")</f>
        <v>45757</v>
      </c>
      <c r="S68" s="255" t="str">
        <f t="array" ref="S68">IF(AND(SUMPRODUCT((IM!$F$2:$F$1181=A68)*(ISNUMBER(SEARCH($E$1, IM!$AC$2:$AC$1181))))&gt;0), $E$1, "")</f>
        <v/>
      </c>
      <c r="T68" s="296" t="str">
        <f t="array" ref="T68">IFERROR(INDEX(IM!$AM$2:$AM$9382, MATCH(1, (IM!$F$2:$F$9382=A68) * (ISNUMBER(SEARCH($E$1, IM!$AC$2:$AC$9382))), 0)), "")</f>
        <v/>
      </c>
      <c r="U68" s="299" t="str">
        <f t="array" ref="U68">IF(AND(SUMPRODUCT((IM!$F$2:$F$1181=A68)*(ISNUMBER(SEARCH($F$1, IM!$AC$2:$AC$1181))))&gt;0), $F$1, "")</f>
        <v/>
      </c>
      <c r="V68" s="369" t="str">
        <f t="array" ref="V68">IFERROR(INDEX(IM!$AM$2:$AM$9382, MATCH(1, (IM!$F$2:$F$9382=A68) * (ISNUMBER(SEARCH($F$1, IM!$AC$2:$AC$9382))), 0)), "")</f>
        <v/>
      </c>
      <c r="W68" s="261">
        <f t="shared" si="19"/>
        <v>0</v>
      </c>
      <c r="X68" s="261"/>
      <c r="Y68" s="376">
        <f t="shared" si="20"/>
        <v>0</v>
      </c>
      <c r="Z68" s="253" t="str">
        <f>IF(VLOOKUP(A68,'0919門市清單主檔'!B:AH,4,FALSE)=0,"",VLOOKUP(A68,'0919門市清單主檔'!B:AH,4,FALSE))</f>
        <v/>
      </c>
      <c r="AA68" s="370"/>
      <c r="AB68" s="192"/>
      <c r="AC68" s="192"/>
    </row>
    <row r="69" spans="1:29" ht="15.75" customHeight="1">
      <c r="A69" s="148">
        <v>3458</v>
      </c>
      <c r="B69" s="149" t="str">
        <f>VLOOKUP(A69,'0919門市清單主檔'!B:C,2,FALSE)</f>
        <v>八里龍米店</v>
      </c>
      <c r="C69" s="150" t="str">
        <f>VLOOKUP($A69,'0919門市清單主檔'!B:V,20,FALSE)</f>
        <v>新北市</v>
      </c>
      <c r="D69" s="151" t="str">
        <f>VLOOKUP($A69,'0919門市清單主檔'!B:V,21,FALSE)</f>
        <v>八里區</v>
      </c>
      <c r="E69" s="152" t="str">
        <f>VLOOKUP(D69,區域表!A:B,2,FALSE)</f>
        <v>吳宗鴻</v>
      </c>
      <c r="F69" s="153" t="str">
        <f>IFERROR(IF(VLOOKUP(A69,門市狀態!A:D,4,FALSE)=0,"",VLOOKUP(A69,門市狀態!A:D,4,FALSE)),"")</f>
        <v/>
      </c>
      <c r="G69" s="154"/>
      <c r="H69" s="155" t="str">
        <f t="shared" si="16"/>
        <v>PMQ3-3458-八里龍米店(定保)</v>
      </c>
      <c r="I69" s="157" t="str">
        <f t="array" ref="I69">IF(AND(SUMPRODUCT((IM!$F$2:$F$1181=A69)*(ISNUMBER(SEARCH($C$1, IM!$AC$2:$AC$1181))))&gt;0), $C$1, "")</f>
        <v>PMQ3</v>
      </c>
      <c r="J69" s="356">
        <f t="array" ref="J69">IFERROR(INDEX(IM!$AM$2:$AM$9333, MATCH(1, (IM!$F$2:$F$9333=A69) * (ISNUMBER(SEARCH($C$1, IM!$AC$2:$AC$9333))), 0)), "")</f>
        <v>45852</v>
      </c>
      <c r="K69" s="358">
        <f t="array" ref="K69">SUMPRODUCT((IM!$F$2:$F$9181=A69)*(IM!$AD$2:$AD$9181="O")*(ISNUMBER(SEARCH($C$1, IM!$AC$2:$AC$9181))))</f>
        <v>1</v>
      </c>
      <c r="L69" s="380" t="str">
        <f t="array" ref="L69">IF(K69&gt;0,IFERROR(HYPERLINK("#'IM'!AC"&amp;MATCH(1,(IM!$F$1:$F$6881=A69)*(ISNUMBER(SEARCH($C$1,IM!$AC$1:$AC$6881))),0),"檢核"),"未登錄"),"")</f>
        <v>檢核</v>
      </c>
      <c r="M69" s="323" t="str">
        <f t="shared" si="17"/>
        <v>EDC</v>
      </c>
      <c r="N69" s="383" t="str">
        <f t="array" ref="N69">IF(AND(
    SUMPRODUCT(
        (IM!$F$2:$F$1181=A69) *
        ISNUMBER(SEARCH("HUB", IM!$AC$2:$AC$1181)) *
        (IM!$X$2:$X$1181&gt;=$A$1) *
        (IM!$X$2:$X$1181&lt;=$B$1)*(Z69="HUB")
    ) &gt; 0
), "HUB", "")</f>
        <v/>
      </c>
      <c r="O69" s="363"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25" t="str">
        <f t="shared" si="18"/>
        <v>PMQ3-3458-八里龍米店(定保)</v>
      </c>
      <c r="Q69" s="275" t="str">
        <f t="array" ref="Q69">IF(AND(SUMPRODUCT((IM!$F$2:$F$1181=A69)*(ISNUMBER(SEARCH($D$1, IM!$AC$2:$AC$1181))))&gt;0), $D$1, "")</f>
        <v>EDC</v>
      </c>
      <c r="R69" s="274">
        <f t="array" ref="R69">IFERROR(INDEX(IM!$AM$2:$AM$9382, MATCH(1, (IM!$F$2:$F$9382=A69) * (ISNUMBER(SEARCH($D$1, IM!$AC$2:$AC$9382))), 0)), "")</f>
        <v>45757</v>
      </c>
      <c r="S69" s="255" t="str">
        <f t="array" ref="S69">IF(AND(SUMPRODUCT((IM!$F$2:$F$1181=A69)*(ISNUMBER(SEARCH($E$1, IM!$AC$2:$AC$1181))))&gt;0), $E$1, "")</f>
        <v/>
      </c>
      <c r="T69" s="296" t="str">
        <f t="array" ref="T69">IFERROR(INDEX(IM!$AM$2:$AM$9382, MATCH(1, (IM!$F$2:$F$9382=A69) * (ISNUMBER(SEARCH($E$1, IM!$AC$2:$AC$9382))), 0)), "")</f>
        <v/>
      </c>
      <c r="U69" s="299" t="str">
        <f t="array" ref="U69">IF(AND(SUMPRODUCT((IM!$F$2:$F$1181=A69)*(ISNUMBER(SEARCH($F$1, IM!$AC$2:$AC$1181))))&gt;0), $F$1, "")</f>
        <v/>
      </c>
      <c r="V69" s="369" t="str">
        <f t="array" ref="V69">IFERROR(INDEX(IM!$AM$2:$AM$9382, MATCH(1, (IM!$F$2:$F$9382=A69) * (ISNUMBER(SEARCH($F$1, IM!$AC$2:$AC$9382))), 0)), "")</f>
        <v/>
      </c>
      <c r="W69" s="261">
        <f t="shared" si="19"/>
        <v>0</v>
      </c>
      <c r="X69" s="261"/>
      <c r="Y69" s="376">
        <f t="shared" si="20"/>
        <v>0</v>
      </c>
      <c r="Z69" s="253" t="str">
        <f>IF(VLOOKUP(A69,'0919門市清單主檔'!B:AH,4,FALSE)=0,"",VLOOKUP(A69,'0919門市清單主檔'!B:AH,4,FALSE))</f>
        <v/>
      </c>
      <c r="AA69" s="370"/>
      <c r="AB69" s="192"/>
      <c r="AC69" s="192" t="s">
        <v>49</v>
      </c>
    </row>
    <row r="70" spans="1:29" ht="15.75" customHeight="1">
      <c r="A70" s="148">
        <v>4341</v>
      </c>
      <c r="B70" s="149" t="str">
        <f>VLOOKUP(A70,'0919門市清單主檔'!B:C,2,FALSE)</f>
        <v>新莊莊美店</v>
      </c>
      <c r="C70" s="150" t="str">
        <f>VLOOKUP($A70,'0919門市清單主檔'!B:V,20,FALSE)</f>
        <v>新北市</v>
      </c>
      <c r="D70" s="151" t="str">
        <f>VLOOKUP($A70,'0919門市清單主檔'!B:V,21,FALSE)</f>
        <v>新莊區</v>
      </c>
      <c r="E70" s="152" t="str">
        <f>VLOOKUP(D70,區域表!A:B,2,FALSE)</f>
        <v>湯家瑋</v>
      </c>
      <c r="F70" s="153" t="str">
        <f>IFERROR(IF(VLOOKUP(A70,門市狀態!A:D,4,FALSE)=0,"",VLOOKUP(A70,門市狀態!A:D,4,FALSE)),"")</f>
        <v/>
      </c>
      <c r="G70" s="154"/>
      <c r="H70" s="155" t="str">
        <f t="shared" si="16"/>
        <v>PMQ3-4341-新莊莊美店(定保)</v>
      </c>
      <c r="I70" s="157" t="str">
        <f t="array" ref="I70">IF(AND(SUMPRODUCT((IM!$F$2:$F$1181=A70)*(ISNUMBER(SEARCH($C$1, IM!$AC$2:$AC$1181))))&gt;0), $C$1, "")</f>
        <v>PMQ3</v>
      </c>
      <c r="J70" s="356">
        <f t="array" ref="J70">IFERROR(INDEX(IM!$AM$2:$AM$9333, MATCH(1, (IM!$F$2:$F$9333=A70) * (ISNUMBER(SEARCH($C$1, IM!$AC$2:$AC$9333))), 0)), "")</f>
        <v>45852</v>
      </c>
      <c r="K70" s="358">
        <f t="array" ref="K70">SUMPRODUCT((IM!$F$2:$F$9181=A70)*(IM!$AD$2:$AD$9181="O")*(ISNUMBER(SEARCH($C$1, IM!$AC$2:$AC$9181))))</f>
        <v>1</v>
      </c>
      <c r="L70" s="380" t="str">
        <f t="array" ref="L70">IF(K70&gt;0,IFERROR(HYPERLINK("#'IM'!AC"&amp;MATCH(1,(IM!$F$1:$F$6881=A70)*(ISNUMBER(SEARCH($C$1,IM!$AC$1:$AC$6881))),0),"檢核"),"未登錄"),"")</f>
        <v>檢核</v>
      </c>
      <c r="M70" s="323" t="str">
        <f t="shared" si="17"/>
        <v>EDC</v>
      </c>
      <c r="N70" s="383" t="str">
        <f t="array" ref="N70">IF(AND(
    SUMPRODUCT(
        (IM!$F$2:$F$1181=A70) *
        ISNUMBER(SEARCH("HUB", IM!$AC$2:$AC$1181)) *
        (IM!$X$2:$X$1181&gt;=$A$1) *
        (IM!$X$2:$X$1181&lt;=$B$1)*(Z70="HUB")
    ) &gt; 0
), "HUB", "")</f>
        <v/>
      </c>
      <c r="O70" s="363"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25" t="str">
        <f t="shared" si="18"/>
        <v>PMQ3-4341-新莊莊美店(定保)</v>
      </c>
      <c r="Q70" s="275" t="str">
        <f t="array" ref="Q70">IF(AND(SUMPRODUCT((IM!$F$2:$F$1181=A70)*(ISNUMBER(SEARCH($D$1, IM!$AC$2:$AC$1181))))&gt;0), $D$1, "")</f>
        <v>EDC</v>
      </c>
      <c r="R70" s="274">
        <f t="array" ref="R70">IFERROR(INDEX(IM!$AM$2:$AM$9382, MATCH(1, (IM!$F$2:$F$9382=A70) * (ISNUMBER(SEARCH($D$1, IM!$AC$2:$AC$9382))), 0)), "")</f>
        <v>45803</v>
      </c>
      <c r="S70" s="255" t="str">
        <f t="array" ref="S70">IF(AND(SUMPRODUCT((IM!$F$2:$F$1181=A70)*(ISNUMBER(SEARCH($E$1, IM!$AC$2:$AC$1181))))&gt;0), $E$1, "")</f>
        <v/>
      </c>
      <c r="T70" s="296" t="str">
        <f t="array" ref="T70">IFERROR(INDEX(IM!$AM$2:$AM$9382, MATCH(1, (IM!$F$2:$F$9382=A70) * (ISNUMBER(SEARCH($E$1, IM!$AC$2:$AC$9382))), 0)), "")</f>
        <v/>
      </c>
      <c r="U70" s="299" t="str">
        <f t="array" ref="U70">IF(AND(SUMPRODUCT((IM!$F$2:$F$1181=A70)*(ISNUMBER(SEARCH($F$1, IM!$AC$2:$AC$1181))))&gt;0), $F$1, "")</f>
        <v/>
      </c>
      <c r="V70" s="369" t="str">
        <f t="array" ref="V70">IFERROR(INDEX(IM!$AM$2:$AM$9382, MATCH(1, (IM!$F$2:$F$9382=A70) * (ISNUMBER(SEARCH($F$1, IM!$AC$2:$AC$9382))), 0)), "")</f>
        <v/>
      </c>
      <c r="W70" s="261">
        <f t="shared" si="19"/>
        <v>0</v>
      </c>
      <c r="X70" s="261"/>
      <c r="Y70" s="376">
        <f t="shared" si="20"/>
        <v>0</v>
      </c>
      <c r="Z70" s="253" t="str">
        <f>IF(VLOOKUP(A70,'0919門市清單主檔'!B:AH,4,FALSE)=0,"",VLOOKUP(A70,'0919門市清單主檔'!B:AH,4,FALSE))</f>
        <v/>
      </c>
      <c r="AA70" s="370"/>
      <c r="AB70" s="192"/>
      <c r="AC70" s="192" t="s">
        <v>49</v>
      </c>
    </row>
    <row r="71" spans="1:29" ht="15.75" customHeight="1">
      <c r="A71" s="148">
        <v>4539</v>
      </c>
      <c r="B71" s="149" t="str">
        <f>VLOOKUP(A71,'0919門市清單主檔'!B:C,2,FALSE)</f>
        <v>三重自信店</v>
      </c>
      <c r="C71" s="150" t="str">
        <f>VLOOKUP($A71,'0919門市清單主檔'!B:V,20,FALSE)</f>
        <v>新北市</v>
      </c>
      <c r="D71" s="151" t="str">
        <f>VLOOKUP($A71,'0919門市清單主檔'!B:V,21,FALSE)</f>
        <v>三重區</v>
      </c>
      <c r="E71" s="152" t="str">
        <f>VLOOKUP(D71,區域表!A:B,2,FALSE)</f>
        <v>吳宗鴻</v>
      </c>
      <c r="F71" s="153" t="str">
        <f>IFERROR(IF(VLOOKUP(A71,門市狀態!A:D,4,FALSE)=0,"",VLOOKUP(A71,門市狀態!A:D,4,FALSE)),"")</f>
        <v/>
      </c>
      <c r="G71" s="154"/>
      <c r="H71" s="155" t="str">
        <f t="shared" si="16"/>
        <v>PMQ3-4539-三重自信店(定保)</v>
      </c>
      <c r="I71" s="157" t="str">
        <f t="array" ref="I71">IF(AND(SUMPRODUCT((IM!$F$2:$F$1181=A71)*(ISNUMBER(SEARCH($C$1, IM!$AC$2:$AC$1181))))&gt;0), $C$1, "")</f>
        <v>PMQ3</v>
      </c>
      <c r="J71" s="356">
        <f t="array" ref="J71">IFERROR(INDEX(IM!$AM$2:$AM$9333, MATCH(1, (IM!$F$2:$F$9333=A71) * (ISNUMBER(SEARCH($C$1, IM!$AC$2:$AC$9333))), 0)), "")</f>
        <v>45854</v>
      </c>
      <c r="K71" s="358">
        <f t="array" ref="K71">SUMPRODUCT((IM!$F$2:$F$9181=A71)*(IM!$AD$2:$AD$9181="O")*(ISNUMBER(SEARCH($C$1, IM!$AC$2:$AC$9181))))</f>
        <v>1</v>
      </c>
      <c r="L71" s="380" t="str">
        <f t="array" ref="L71">IF(K71&gt;0,IFERROR(HYPERLINK("#'IM'!AC"&amp;MATCH(1,(IM!$F$1:$F$6881=A71)*(ISNUMBER(SEARCH($C$1,IM!$AC$1:$AC$6881))),0),"檢核"),"未登錄"),"")</f>
        <v>檢核</v>
      </c>
      <c r="M71" s="323" t="str">
        <f t="shared" si="17"/>
        <v>EDC+TVV</v>
      </c>
      <c r="N71" s="383" t="str">
        <f t="array" ref="N71">IF(AND(
    SUMPRODUCT(
        (IM!$F$2:$F$1181=A71) *
        ISNUMBER(SEARCH("HUB", IM!$AC$2:$AC$1181)) *
        (IM!$X$2:$X$1181&gt;=$A$1) *
        (IM!$X$2:$X$1181&lt;=$B$1)*(Z71="HUB")
    ) &gt; 0
), "HUB", "")</f>
        <v/>
      </c>
      <c r="O71" s="363"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25" t="str">
        <f t="shared" si="18"/>
        <v>PMQ3-4539-三重自信店(定保)</v>
      </c>
      <c r="Q71" s="275" t="str">
        <f t="array" ref="Q71">IF(AND(SUMPRODUCT((IM!$F$2:$F$1181=A71)*(ISNUMBER(SEARCH($D$1, IM!$AC$2:$AC$1181))))&gt;0), $D$1, "")</f>
        <v>EDC</v>
      </c>
      <c r="R71" s="274">
        <f t="array" ref="R71">IFERROR(INDEX(IM!$AM$2:$AM$9382, MATCH(1, (IM!$F$2:$F$9382=A71) * (ISNUMBER(SEARCH($D$1, IM!$AC$2:$AC$9382))), 0)), "")</f>
        <v>45763</v>
      </c>
      <c r="S71" s="255" t="str">
        <f t="array" ref="S71">IF(AND(SUMPRODUCT((IM!$F$2:$F$1181=A71)*(ISNUMBER(SEARCH($E$1, IM!$AC$2:$AC$1181))))&gt;0), $E$1, "")</f>
        <v/>
      </c>
      <c r="T71" s="296" t="str">
        <f t="array" ref="T71">IFERROR(INDEX(IM!$AM$2:$AM$9382, MATCH(1, (IM!$F$2:$F$9382=A71) * (ISNUMBER(SEARCH($E$1, IM!$AC$2:$AC$9382))), 0)), "")</f>
        <v/>
      </c>
      <c r="U71" s="299" t="str">
        <f t="array" ref="U71">IF(AND(SUMPRODUCT((IM!$F$2:$F$1181=A71)*(ISNUMBER(SEARCH($F$1, IM!$AC$2:$AC$1181))))&gt;0), $F$1, "")</f>
        <v>TVV</v>
      </c>
      <c r="V71" s="369">
        <f t="array" ref="V71">IFERROR(INDEX(IM!$AM$2:$AM$9382, MATCH(1, (IM!$F$2:$F$9382=A71) * (ISNUMBER(SEARCH($F$1, IM!$AC$2:$AC$9382))), 0)), "")</f>
        <v>45854</v>
      </c>
      <c r="W71" s="261">
        <f t="shared" si="19"/>
        <v>0</v>
      </c>
      <c r="X71" s="261"/>
      <c r="Y71" s="376">
        <f t="shared" si="20"/>
        <v>0</v>
      </c>
      <c r="Z71" s="253" t="str">
        <f>IF(VLOOKUP(A71,'0919門市清單主檔'!B:AH,4,FALSE)=0,"",VLOOKUP(A71,'0919門市清單主檔'!B:AH,4,FALSE))</f>
        <v/>
      </c>
      <c r="AA71" s="370"/>
      <c r="AB71" s="192"/>
      <c r="AC71" s="192" t="s">
        <v>49</v>
      </c>
    </row>
    <row r="72" spans="1:29" ht="15.75" customHeight="1">
      <c r="A72" s="148">
        <v>2209</v>
      </c>
      <c r="B72" s="149" t="str">
        <f>VLOOKUP(A72,'0919門市清單主檔'!B:C,2,FALSE)</f>
        <v>三重圖書館</v>
      </c>
      <c r="C72" s="150" t="str">
        <f>VLOOKUP($A72,'0919門市清單主檔'!B:V,20,FALSE)</f>
        <v>新北市</v>
      </c>
      <c r="D72" s="151" t="str">
        <f>VLOOKUP($A72,'0919門市清單主檔'!B:V,21,FALSE)</f>
        <v>三重區</v>
      </c>
      <c r="E72" s="152" t="str">
        <f>VLOOKUP(D72,區域表!A:B,2,FALSE)</f>
        <v>吳宗鴻</v>
      </c>
      <c r="F72" s="153" t="str">
        <f>IFERROR(IF(VLOOKUP(A72,門市狀態!A:D,4,FALSE)=0,"",VLOOKUP(A72,門市狀態!A:D,4,FALSE)),"")</f>
        <v/>
      </c>
      <c r="G72" s="154"/>
      <c r="H72" s="155" t="str">
        <f t="shared" si="16"/>
        <v>PMQ3-2209-三重圖書館(定保)</v>
      </c>
      <c r="I72" s="157" t="str">
        <f t="array" ref="I72">IF(AND(SUMPRODUCT((IM!$F$2:$F$1181=A72)*(ISNUMBER(SEARCH($C$1, IM!$AC$2:$AC$1181))))&gt;0), $C$1, "")</f>
        <v>PMQ3</v>
      </c>
      <c r="J72" s="356">
        <f t="array" ref="J72">IFERROR(INDEX(IM!$AM$2:$AM$9333, MATCH(1, (IM!$F$2:$F$9333=A72) * (ISNUMBER(SEARCH($C$1, IM!$AC$2:$AC$9333))), 0)), "")</f>
        <v>45854</v>
      </c>
      <c r="K72" s="358">
        <f t="array" ref="K72">SUMPRODUCT((IM!$F$2:$F$9181=A72)*(IM!$AD$2:$AD$9181="O")*(ISNUMBER(SEARCH($C$1, IM!$AC$2:$AC$9181))))</f>
        <v>1</v>
      </c>
      <c r="L72" s="380" t="str">
        <f t="array" ref="L72">IF(K72&gt;0,IFERROR(HYPERLINK("#'IM'!AC"&amp;MATCH(1,(IM!$F$1:$F$6881=A72)*(ISNUMBER(SEARCH($C$1,IM!$AC$1:$AC$6881))),0),"檢核"),"未登錄"),"")</f>
        <v>檢核</v>
      </c>
      <c r="M72" s="323" t="str">
        <f t="shared" si="17"/>
        <v>EDC</v>
      </c>
      <c r="N72" s="383" t="str">
        <f t="array" ref="N72">IF(AND(
    SUMPRODUCT(
        (IM!$F$2:$F$1181=A72) *
        ISNUMBER(SEARCH("HUB", IM!$AC$2:$AC$1181)) *
        (IM!$X$2:$X$1181&gt;=$A$1) *
        (IM!$X$2:$X$1181&lt;=$B$1)*(Z72="HUB")
    ) &gt; 0
), "HUB", "")</f>
        <v/>
      </c>
      <c r="O72" s="363"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25" t="str">
        <f t="shared" si="18"/>
        <v>PMQ3-2209-三重圖書館(定保)</v>
      </c>
      <c r="Q72" s="275" t="str">
        <f t="array" ref="Q72">IF(AND(SUMPRODUCT((IM!$F$2:$F$1181=A72)*(ISNUMBER(SEARCH($D$1, IM!$AC$2:$AC$1181))))&gt;0), $D$1, "")</f>
        <v>EDC</v>
      </c>
      <c r="R72" s="274">
        <f t="array" ref="R72">IFERROR(INDEX(IM!$AM$2:$AM$9382, MATCH(1, (IM!$F$2:$F$9382=A72) * (ISNUMBER(SEARCH($D$1, IM!$AC$2:$AC$9382))), 0)), "")</f>
        <v>45784</v>
      </c>
      <c r="S72" s="255" t="str">
        <f t="array" ref="S72">IF(AND(SUMPRODUCT((IM!$F$2:$F$1181=A72)*(ISNUMBER(SEARCH($E$1, IM!$AC$2:$AC$1181))))&gt;0), $E$1, "")</f>
        <v/>
      </c>
      <c r="T72" s="296" t="str">
        <f t="array" ref="T72">IFERROR(INDEX(IM!$AM$2:$AM$9382, MATCH(1, (IM!$F$2:$F$9382=A72) * (ISNUMBER(SEARCH($E$1, IM!$AC$2:$AC$9382))), 0)), "")</f>
        <v/>
      </c>
      <c r="U72" s="299" t="str">
        <f t="array" ref="U72">IF(AND(SUMPRODUCT((IM!$F$2:$F$1181=A72)*(ISNUMBER(SEARCH($F$1, IM!$AC$2:$AC$1181))))&gt;0), $F$1, "")</f>
        <v/>
      </c>
      <c r="V72" s="369" t="str">
        <f t="array" ref="V72">IFERROR(INDEX(IM!$AM$2:$AM$9382, MATCH(1, (IM!$F$2:$F$9382=A72) * (ISNUMBER(SEARCH($F$1, IM!$AC$2:$AC$9382))), 0)), "")</f>
        <v/>
      </c>
      <c r="W72" s="261">
        <f t="shared" si="19"/>
        <v>0</v>
      </c>
      <c r="X72" s="261"/>
      <c r="Y72" s="376">
        <f t="shared" si="20"/>
        <v>0</v>
      </c>
      <c r="Z72" s="253" t="str">
        <f>IF(VLOOKUP(A72,'0919門市清單主檔'!B:AH,4,FALSE)=0,"",VLOOKUP(A72,'0919門市清單主檔'!B:AH,4,FALSE))</f>
        <v/>
      </c>
      <c r="AA72" s="370"/>
      <c r="AB72" s="192"/>
      <c r="AC72" s="192" t="s">
        <v>49</v>
      </c>
    </row>
    <row r="73" spans="1:29" ht="15.75" customHeight="1">
      <c r="A73" s="148">
        <v>3741</v>
      </c>
      <c r="B73" s="149" t="str">
        <f>VLOOKUP(A73,'0919門市清單主檔'!B:C,2,FALSE)</f>
        <v>三重重新三</v>
      </c>
      <c r="C73" s="150" t="str">
        <f>VLOOKUP($A73,'0919門市清單主檔'!B:V,20,FALSE)</f>
        <v>新北市</v>
      </c>
      <c r="D73" s="151" t="str">
        <f>VLOOKUP($A73,'0919門市清單主檔'!B:V,21,FALSE)</f>
        <v>三重區</v>
      </c>
      <c r="E73" s="152" t="str">
        <f>VLOOKUP(D73,區域表!A:B,2,FALSE)</f>
        <v>吳宗鴻</v>
      </c>
      <c r="F73" s="153" t="str">
        <f>IFERROR(IF(VLOOKUP(A73,門市狀態!A:D,4,FALSE)=0,"",VLOOKUP(A73,門市狀態!A:D,4,FALSE)),"")</f>
        <v/>
      </c>
      <c r="G73" s="154"/>
      <c r="H73" s="155" t="str">
        <f t="shared" si="16"/>
        <v>PMQ3-3741-三重重新三(定保)</v>
      </c>
      <c r="I73" s="157" t="str">
        <f t="array" ref="I73">IF(AND(SUMPRODUCT((IM!$F$2:$F$1181=A73)*(ISNUMBER(SEARCH($C$1, IM!$AC$2:$AC$1181))))&gt;0), $C$1, "")</f>
        <v>PMQ3</v>
      </c>
      <c r="J73" s="356">
        <f t="array" ref="J73">IFERROR(INDEX(IM!$AM$2:$AM$9333, MATCH(1, (IM!$F$2:$F$9333=A73) * (ISNUMBER(SEARCH($C$1, IM!$AC$2:$AC$9333))), 0)), "")</f>
        <v>45854</v>
      </c>
      <c r="K73" s="358">
        <f t="array" ref="K73">SUMPRODUCT((IM!$F$2:$F$9181=A73)*(IM!$AD$2:$AD$9181="O")*(ISNUMBER(SEARCH($C$1, IM!$AC$2:$AC$9181))))</f>
        <v>1</v>
      </c>
      <c r="L73" s="380" t="str">
        <f t="array" ref="L73">IF(K73&gt;0,IFERROR(HYPERLINK("#'IM'!AC"&amp;MATCH(1,(IM!$F$1:$F$6881=A73)*(ISNUMBER(SEARCH($C$1,IM!$AC$1:$AC$6881))),0),"檢核"),"未登錄"),"")</f>
        <v>檢核</v>
      </c>
      <c r="M73" s="323" t="str">
        <f t="shared" si="17"/>
        <v>EDC+TVV</v>
      </c>
      <c r="N73" s="383" t="str">
        <f t="array" ref="N73">IF(AND(
    SUMPRODUCT(
        (IM!$F$2:$F$1181=A73) *
        ISNUMBER(SEARCH("HUB", IM!$AC$2:$AC$1181)) *
        (IM!$X$2:$X$1181&gt;=$A$1) *
        (IM!$X$2:$X$1181&lt;=$B$1)*(Z73="HUB")
    ) &gt; 0
), "HUB", "")</f>
        <v/>
      </c>
      <c r="O73" s="363"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25" t="str">
        <f t="shared" si="18"/>
        <v>PMQ3-3741-三重重新三(定保)</v>
      </c>
      <c r="Q73" s="275" t="str">
        <f t="array" ref="Q73">IF(AND(SUMPRODUCT((IM!$F$2:$F$1181=A73)*(ISNUMBER(SEARCH($D$1, IM!$AC$2:$AC$1181))))&gt;0), $D$1, "")</f>
        <v>EDC</v>
      </c>
      <c r="R73" s="274">
        <f t="array" ref="R73">IFERROR(INDEX(IM!$AM$2:$AM$9382, MATCH(1, (IM!$F$2:$F$9382=A73) * (ISNUMBER(SEARCH($D$1, IM!$AC$2:$AC$9382))), 0)), "")</f>
        <v>45756</v>
      </c>
      <c r="S73" s="255" t="str">
        <f t="array" ref="S73">IF(AND(SUMPRODUCT((IM!$F$2:$F$1181=A73)*(ISNUMBER(SEARCH($E$1, IM!$AC$2:$AC$1181))))&gt;0), $E$1, "")</f>
        <v/>
      </c>
      <c r="T73" s="296" t="str">
        <f t="array" ref="T73">IFERROR(INDEX(IM!$AM$2:$AM$9382, MATCH(1, (IM!$F$2:$F$9382=A73) * (ISNUMBER(SEARCH($E$1, IM!$AC$2:$AC$9382))), 0)), "")</f>
        <v/>
      </c>
      <c r="U73" s="299" t="str">
        <f t="array" ref="U73">IF(AND(SUMPRODUCT((IM!$F$2:$F$1181=A73)*(ISNUMBER(SEARCH($F$1, IM!$AC$2:$AC$1181))))&gt;0), $F$1, "")</f>
        <v>TVV</v>
      </c>
      <c r="V73" s="369">
        <f t="array" ref="V73">IFERROR(INDEX(IM!$AM$2:$AM$9382, MATCH(1, (IM!$F$2:$F$9382=A73) * (ISNUMBER(SEARCH($F$1, IM!$AC$2:$AC$9382))), 0)), "")</f>
        <v>45854</v>
      </c>
      <c r="W73" s="261">
        <f t="shared" si="19"/>
        <v>0</v>
      </c>
      <c r="X73" s="261"/>
      <c r="Y73" s="376">
        <f t="shared" si="20"/>
        <v>0</v>
      </c>
      <c r="Z73" s="253" t="str">
        <f>IF(VLOOKUP(A73,'0919門市清單主檔'!B:AH,4,FALSE)=0,"",VLOOKUP(A73,'0919門市清單主檔'!B:AH,4,FALSE))</f>
        <v/>
      </c>
      <c r="AA73" s="370"/>
      <c r="AB73" s="192"/>
      <c r="AC73" s="192" t="s">
        <v>49</v>
      </c>
    </row>
    <row r="74" spans="1:29" ht="15.75" customHeight="1">
      <c r="A74" s="148">
        <v>2442</v>
      </c>
      <c r="B74" s="149" t="str">
        <f>VLOOKUP(A74,'0919門市清單主檔'!B:C,2,FALSE)</f>
        <v>北縣商港店</v>
      </c>
      <c r="C74" s="150" t="str">
        <f>VLOOKUP($A74,'0919門市清單主檔'!B:V,20,FALSE)</f>
        <v>新北市</v>
      </c>
      <c r="D74" s="151" t="str">
        <f>VLOOKUP($A74,'0919門市清單主檔'!B:V,21,FALSE)</f>
        <v>八里區</v>
      </c>
      <c r="E74" s="152" t="str">
        <f>VLOOKUP(D74,區域表!A:B,2,FALSE)</f>
        <v>吳宗鴻</v>
      </c>
      <c r="F74" s="153" t="str">
        <f>IFERROR(IF(VLOOKUP(A74,門市狀態!A:D,4,FALSE)=0,"",VLOOKUP(A74,門市狀態!A:D,4,FALSE)),"")</f>
        <v/>
      </c>
      <c r="G74" s="154"/>
      <c r="H74" s="155" t="str">
        <f t="shared" si="16"/>
        <v>PMQ3-2442-北縣商港店(定保)</v>
      </c>
      <c r="I74" s="157" t="str">
        <f t="array" ref="I74">IF(AND(SUMPRODUCT((IM!$F$2:$F$1181=A74)*(ISNUMBER(SEARCH($C$1, IM!$AC$2:$AC$1181))))&gt;0), $C$1, "")</f>
        <v>PMQ3</v>
      </c>
      <c r="J74" s="356">
        <f t="array" ref="J74">IFERROR(INDEX(IM!$AM$2:$AM$9333, MATCH(1, (IM!$F$2:$F$9333=A74) * (ISNUMBER(SEARCH($C$1, IM!$AC$2:$AC$9333))), 0)), "")</f>
        <v>45854</v>
      </c>
      <c r="K74" s="358">
        <f t="array" ref="K74">SUMPRODUCT((IM!$F$2:$F$9181=A74)*(IM!$AD$2:$AD$9181="O")*(ISNUMBER(SEARCH($C$1, IM!$AC$2:$AC$9181))))</f>
        <v>1</v>
      </c>
      <c r="L74" s="380" t="str">
        <f t="array" ref="L74">IF(K74&gt;0,IFERROR(HYPERLINK("#'IM'!AC"&amp;MATCH(1,(IM!$F$1:$F$6881=A74)*(ISNUMBER(SEARCH($C$1,IM!$AC$1:$AC$6881))),0),"檢核"),"未登錄"),"")</f>
        <v>檢核</v>
      </c>
      <c r="M74" s="323" t="str">
        <f t="shared" si="17"/>
        <v>EDC</v>
      </c>
      <c r="N74" s="383" t="str">
        <f t="array" ref="N74">IF(AND(
    SUMPRODUCT(
        (IM!$F$2:$F$1181=A74) *
        ISNUMBER(SEARCH("HUB", IM!$AC$2:$AC$1181)) *
        (IM!$X$2:$X$1181&gt;=$A$1) *
        (IM!$X$2:$X$1181&lt;=$B$1)*(Z74="HUB")
    ) &gt; 0
), "HUB", "")</f>
        <v/>
      </c>
      <c r="O74" s="363"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25" t="str">
        <f t="shared" si="18"/>
        <v>PMQ3-2442-北縣商港店(定保)</v>
      </c>
      <c r="Q74" s="275" t="str">
        <f t="array" ref="Q74">IF(AND(SUMPRODUCT((IM!$F$2:$F$1181=A74)*(ISNUMBER(SEARCH($D$1, IM!$AC$2:$AC$1181))))&gt;0), $D$1, "")</f>
        <v>EDC</v>
      </c>
      <c r="R74" s="274">
        <f t="array" ref="R74">IFERROR(INDEX(IM!$AM$2:$AM$9382, MATCH(1, (IM!$F$2:$F$9382=A74) * (ISNUMBER(SEARCH($D$1, IM!$AC$2:$AC$9382))), 0)), "")</f>
        <v>45757</v>
      </c>
      <c r="S74" s="255" t="str">
        <f t="array" ref="S74">IF(AND(SUMPRODUCT((IM!$F$2:$F$1181=A74)*(ISNUMBER(SEARCH($E$1, IM!$AC$2:$AC$1181))))&gt;0), $E$1, "")</f>
        <v/>
      </c>
      <c r="T74" s="296" t="str">
        <f t="array" ref="T74">IFERROR(INDEX(IM!$AM$2:$AM$9382, MATCH(1, (IM!$F$2:$F$9382=A74) * (ISNUMBER(SEARCH($E$1, IM!$AC$2:$AC$9382))), 0)), "")</f>
        <v/>
      </c>
      <c r="U74" s="299" t="str">
        <f t="array" ref="U74">IF(AND(SUMPRODUCT((IM!$F$2:$F$1181=A74)*(ISNUMBER(SEARCH($F$1, IM!$AC$2:$AC$1181))))&gt;0), $F$1, "")</f>
        <v/>
      </c>
      <c r="V74" s="369" t="str">
        <f t="array" ref="V74">IFERROR(INDEX(IM!$AM$2:$AM$9382, MATCH(1, (IM!$F$2:$F$9382=A74) * (ISNUMBER(SEARCH($F$1, IM!$AC$2:$AC$9382))), 0)), "")</f>
        <v/>
      </c>
      <c r="W74" s="261">
        <f t="shared" si="19"/>
        <v>0</v>
      </c>
      <c r="X74" s="261"/>
      <c r="Y74" s="376">
        <f t="shared" si="20"/>
        <v>0</v>
      </c>
      <c r="Z74" s="253" t="str">
        <f>IF(VLOOKUP(A74,'0919門市清單主檔'!B:AH,4,FALSE)=0,"",VLOOKUP(A74,'0919門市清單主檔'!B:AH,4,FALSE))</f>
        <v/>
      </c>
      <c r="AA74" s="370"/>
      <c r="AB74" s="192"/>
      <c r="AC74" s="192" t="s">
        <v>49</v>
      </c>
    </row>
    <row r="75" spans="1:29" ht="15.75" customHeight="1">
      <c r="A75" s="148">
        <v>4243</v>
      </c>
      <c r="B75" s="149" t="str">
        <f>VLOOKUP(A75,'0919門市清單主檔'!B:C,2,FALSE)</f>
        <v>八里聖心店</v>
      </c>
      <c r="C75" s="150" t="str">
        <f>VLOOKUP($A75,'0919門市清單主檔'!B:V,20,FALSE)</f>
        <v>新北市</v>
      </c>
      <c r="D75" s="151" t="str">
        <f>VLOOKUP($A75,'0919門市清單主檔'!B:V,21,FALSE)</f>
        <v>八里區</v>
      </c>
      <c r="E75" s="152" t="str">
        <f>VLOOKUP(D75,區域表!A:B,2,FALSE)</f>
        <v>吳宗鴻</v>
      </c>
      <c r="F75" s="153" t="str">
        <f>IFERROR(IF(VLOOKUP(A75,門市狀態!A:D,4,FALSE)=0,"",VLOOKUP(A75,門市狀態!A:D,4,FALSE)),"")</f>
        <v/>
      </c>
      <c r="G75" s="154"/>
      <c r="H75" s="155" t="str">
        <f t="shared" si="16"/>
        <v>PMQ3-4243-八里聖心店(定保)</v>
      </c>
      <c r="I75" s="157" t="str">
        <f t="array" ref="I75">IF(AND(SUMPRODUCT((IM!$F$2:$F$1181=A75)*(ISNUMBER(SEARCH($C$1, IM!$AC$2:$AC$1181))))&gt;0), $C$1, "")</f>
        <v>PMQ3</v>
      </c>
      <c r="J75" s="356">
        <f t="array" ref="J75">IFERROR(INDEX(IM!$AM$2:$AM$9333, MATCH(1, (IM!$F$2:$F$9333=A75) * (ISNUMBER(SEARCH($C$1, IM!$AC$2:$AC$9333))), 0)), "")</f>
        <v>45854</v>
      </c>
      <c r="K75" s="358">
        <f t="array" ref="K75">SUMPRODUCT((IM!$F$2:$F$9181=A75)*(IM!$AD$2:$AD$9181="O")*(ISNUMBER(SEARCH($C$1, IM!$AC$2:$AC$9181))))</f>
        <v>1</v>
      </c>
      <c r="L75" s="380" t="str">
        <f t="array" ref="L75">IF(K75&gt;0,IFERROR(HYPERLINK("#'IM'!AC"&amp;MATCH(1,(IM!$F$1:$F$6881=A75)*(ISNUMBER(SEARCH($C$1,IM!$AC$1:$AC$6881))),0),"檢核"),"未登錄"),"")</f>
        <v>檢核</v>
      </c>
      <c r="M75" s="323" t="str">
        <f t="shared" si="17"/>
        <v>EDC</v>
      </c>
      <c r="N75" s="383" t="str">
        <f t="array" ref="N75">IF(AND(
    SUMPRODUCT(
        (IM!$F$2:$F$1181=A75) *
        ISNUMBER(SEARCH("HUB", IM!$AC$2:$AC$1181)) *
        (IM!$X$2:$X$1181&gt;=$A$1) *
        (IM!$X$2:$X$1181&lt;=$B$1)*(Z75="HUB")
    ) &gt; 0
), "HUB", "")</f>
        <v/>
      </c>
      <c r="O75" s="363"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25" t="str">
        <f t="shared" si="18"/>
        <v>PMQ3-4243-八里聖心店(定保)</v>
      </c>
      <c r="Q75" s="275" t="str">
        <f t="array" ref="Q75">IF(AND(SUMPRODUCT((IM!$F$2:$F$1181=A75)*(ISNUMBER(SEARCH($D$1, IM!$AC$2:$AC$1181))))&gt;0), $D$1, "")</f>
        <v>EDC</v>
      </c>
      <c r="R75" s="274">
        <f t="array" ref="R75">IFERROR(INDEX(IM!$AM$2:$AM$9382, MATCH(1, (IM!$F$2:$F$9382=A75) * (ISNUMBER(SEARCH($D$1, IM!$AC$2:$AC$9382))), 0)), "")</f>
        <v>45757</v>
      </c>
      <c r="S75" s="255" t="str">
        <f t="array" ref="S75">IF(AND(SUMPRODUCT((IM!$F$2:$F$1181=A75)*(ISNUMBER(SEARCH($E$1, IM!$AC$2:$AC$1181))))&gt;0), $E$1, "")</f>
        <v/>
      </c>
      <c r="T75" s="296" t="str">
        <f t="array" ref="T75">IFERROR(INDEX(IM!$AM$2:$AM$9382, MATCH(1, (IM!$F$2:$F$9382=A75) * (ISNUMBER(SEARCH($E$1, IM!$AC$2:$AC$9382))), 0)), "")</f>
        <v/>
      </c>
      <c r="U75" s="299" t="str">
        <f t="array" ref="U75">IF(AND(SUMPRODUCT((IM!$F$2:$F$1181=A75)*(ISNUMBER(SEARCH($F$1, IM!$AC$2:$AC$1181))))&gt;0), $F$1, "")</f>
        <v/>
      </c>
      <c r="V75" s="369" t="str">
        <f t="array" ref="V75">IFERROR(INDEX(IM!$AM$2:$AM$9382, MATCH(1, (IM!$F$2:$F$9382=A75) * (ISNUMBER(SEARCH($F$1, IM!$AC$2:$AC$9382))), 0)), "")</f>
        <v/>
      </c>
      <c r="W75" s="261">
        <f t="shared" si="19"/>
        <v>0</v>
      </c>
      <c r="X75" s="261"/>
      <c r="Y75" s="376">
        <f t="shared" si="20"/>
        <v>0</v>
      </c>
      <c r="Z75" s="253" t="str">
        <f>IF(VLOOKUP(A75,'0919門市清單主檔'!B:AH,4,FALSE)=0,"",VLOOKUP(A75,'0919門市清單主檔'!B:AH,4,FALSE))</f>
        <v/>
      </c>
      <c r="AA75" s="370"/>
      <c r="AB75" s="192"/>
      <c r="AC75" s="192" t="s">
        <v>49</v>
      </c>
    </row>
    <row r="76" spans="1:29" ht="15.75" customHeight="1">
      <c r="A76" s="148">
        <v>4098</v>
      </c>
      <c r="B76" s="149" t="str">
        <f>VLOOKUP(A76,'0919門市清單主檔'!B:C,2,FALSE)</f>
        <v>三重仁美店</v>
      </c>
      <c r="C76" s="150" t="str">
        <f>VLOOKUP($A76,'0919門市清單主檔'!B:V,20,FALSE)</f>
        <v>新北市</v>
      </c>
      <c r="D76" s="151" t="str">
        <f>VLOOKUP($A76,'0919門市清單主檔'!B:V,21,FALSE)</f>
        <v>三重區</v>
      </c>
      <c r="E76" s="152" t="str">
        <f>VLOOKUP(D76,區域表!A:B,2,FALSE)</f>
        <v>吳宗鴻</v>
      </c>
      <c r="F76" s="153" t="str">
        <f>IFERROR(IF(VLOOKUP(A76,門市狀態!A:D,4,FALSE)=0,"",VLOOKUP(A76,門市狀態!A:D,4,FALSE)),"")</f>
        <v/>
      </c>
      <c r="G76" s="154"/>
      <c r="H76" s="155" t="str">
        <f t="shared" si="16"/>
        <v>PMQ3-4098-三重仁美店(定保)</v>
      </c>
      <c r="I76" s="157" t="str">
        <f t="array" ref="I76">IF(AND(SUMPRODUCT((IM!$F$2:$F$1181=A76)*(ISNUMBER(SEARCH($C$1, IM!$AC$2:$AC$1181))))&gt;0), $C$1, "")</f>
        <v>PMQ3</v>
      </c>
      <c r="J76" s="356">
        <f t="array" ref="J76">IFERROR(INDEX(IM!$AM$2:$AM$9333, MATCH(1, (IM!$F$2:$F$9333=A76) * (ISNUMBER(SEARCH($C$1, IM!$AC$2:$AC$9333))), 0)), "")</f>
        <v>45856</v>
      </c>
      <c r="K76" s="358">
        <f t="array" ref="K76">SUMPRODUCT((IM!$F$2:$F$9181=A76)*(IM!$AD$2:$AD$9181="O")*(ISNUMBER(SEARCH($C$1, IM!$AC$2:$AC$9181))))</f>
        <v>1</v>
      </c>
      <c r="L76" s="380" t="str">
        <f t="array" ref="L76">IF(K76&gt;0,IFERROR(HYPERLINK("#'IM'!AC"&amp;MATCH(1,(IM!$F$1:$F$6881=A76)*(ISNUMBER(SEARCH($C$1,IM!$AC$1:$AC$6881))),0),"檢核"),"未登錄"),"")</f>
        <v>檢核</v>
      </c>
      <c r="M76" s="323" t="str">
        <f t="shared" si="17"/>
        <v>EDC</v>
      </c>
      <c r="N76" s="383" t="str">
        <f t="array" ref="N76">IF(AND(
    SUMPRODUCT(
        (IM!$F$2:$F$1181=A76) *
        ISNUMBER(SEARCH("HUB", IM!$AC$2:$AC$1181)) *
        (IM!$X$2:$X$1181&gt;=$A$1) *
        (IM!$X$2:$X$1181&lt;=$B$1)*(Z76="HUB")
    ) &gt; 0
), "HUB", "")</f>
        <v/>
      </c>
      <c r="O76" s="363"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325" t="str">
        <f t="shared" si="18"/>
        <v>PMQ3-4098-三重仁美店(定保)</v>
      </c>
      <c r="Q76" s="275" t="str">
        <f t="array" ref="Q76">IF(AND(SUMPRODUCT((IM!$F$2:$F$1181=A76)*(ISNUMBER(SEARCH($D$1, IM!$AC$2:$AC$1181))))&gt;0), $D$1, "")</f>
        <v>EDC</v>
      </c>
      <c r="R76" s="274">
        <f t="array" ref="R76">IFERROR(INDEX(IM!$AM$2:$AM$9382, MATCH(1, (IM!$F$2:$F$9382=A76) * (ISNUMBER(SEARCH($D$1, IM!$AC$2:$AC$9382))), 0)), "")</f>
        <v>45810</v>
      </c>
      <c r="S76" s="255" t="str">
        <f t="array" ref="S76">IF(AND(SUMPRODUCT((IM!$F$2:$F$1181=A76)*(ISNUMBER(SEARCH($E$1, IM!$AC$2:$AC$1181))))&gt;0), $E$1, "")</f>
        <v/>
      </c>
      <c r="T76" s="296" t="str">
        <f t="array" ref="T76">IFERROR(INDEX(IM!$AM$2:$AM$9382, MATCH(1, (IM!$F$2:$F$9382=A76) * (ISNUMBER(SEARCH($E$1, IM!$AC$2:$AC$9382))), 0)), "")</f>
        <v/>
      </c>
      <c r="U76" s="299" t="str">
        <f t="array" ref="U76">IF(AND(SUMPRODUCT((IM!$F$2:$F$1181=A76)*(ISNUMBER(SEARCH($F$1, IM!$AC$2:$AC$1181))))&gt;0), $F$1, "")</f>
        <v/>
      </c>
      <c r="V76" s="369" t="str">
        <f t="array" ref="V76">IFERROR(INDEX(IM!$AM$2:$AM$9382, MATCH(1, (IM!$F$2:$F$9382=A76) * (ISNUMBER(SEARCH($F$1, IM!$AC$2:$AC$9382))), 0)), "")</f>
        <v/>
      </c>
      <c r="W76" s="261">
        <f t="shared" si="19"/>
        <v>0</v>
      </c>
      <c r="X76" s="261"/>
      <c r="Y76" s="376">
        <f t="shared" si="20"/>
        <v>0</v>
      </c>
      <c r="Z76" s="253" t="str">
        <f>IF(VLOOKUP(A76,'0919門市清單主檔'!B:AH,4,FALSE)=0,"",VLOOKUP(A76,'0919門市清單主檔'!B:AH,4,FALSE))</f>
        <v/>
      </c>
      <c r="AA76" s="370"/>
      <c r="AB76" s="192"/>
      <c r="AC76" s="192" t="s">
        <v>49</v>
      </c>
    </row>
    <row r="77" spans="1:29" ht="15.75" customHeight="1">
      <c r="A77" s="148">
        <v>4856</v>
      </c>
      <c r="B77" s="149" t="str">
        <f>VLOOKUP(A77,'0919門市清單主檔'!B:C,2,FALSE)</f>
        <v>新莊小胖店</v>
      </c>
      <c r="C77" s="150" t="str">
        <f>VLOOKUP($A77,'0919門市清單主檔'!B:V,20,FALSE)</f>
        <v>新北市</v>
      </c>
      <c r="D77" s="151" t="str">
        <f>VLOOKUP($A77,'0919門市清單主檔'!B:V,21,FALSE)</f>
        <v>新莊區</v>
      </c>
      <c r="E77" s="152" t="str">
        <f>VLOOKUP(D77,區域表!A:B,2,FALSE)</f>
        <v>湯家瑋</v>
      </c>
      <c r="F77" s="153" t="str">
        <f>IFERROR(IF(VLOOKUP(A77,門市狀態!A:D,4,FALSE)=0,"",VLOOKUP(A77,門市狀態!A:D,4,FALSE)),"")</f>
        <v/>
      </c>
      <c r="G77" s="154"/>
      <c r="H77" s="155" t="str">
        <f t="shared" si="16"/>
        <v>PMQ3-4856-新莊小胖店(定保)</v>
      </c>
      <c r="I77" s="157" t="str">
        <f t="array" ref="I77">IF(AND(SUMPRODUCT((IM!$F$2:$F$1181=A77)*(ISNUMBER(SEARCH($C$1, IM!$AC$2:$AC$1181))))&gt;0), $C$1, "")</f>
        <v>PMQ3</v>
      </c>
      <c r="J77" s="356">
        <f t="array" ref="J77">IFERROR(INDEX(IM!$AM$2:$AM$9333, MATCH(1, (IM!$F$2:$F$9333=A77) * (ISNUMBER(SEARCH($C$1, IM!$AC$2:$AC$9333))), 0)), "")</f>
        <v>45859</v>
      </c>
      <c r="K77" s="358">
        <f t="array" ref="K77">SUMPRODUCT((IM!$F$2:$F$9181=A77)*(IM!$AD$2:$AD$9181="O")*(ISNUMBER(SEARCH($C$1, IM!$AC$2:$AC$9181))))</f>
        <v>1</v>
      </c>
      <c r="L77" s="380" t="str">
        <f t="array" ref="L77">IF(K77&gt;0,IFERROR(HYPERLINK("#'IM'!AC"&amp;MATCH(1,(IM!$F$1:$F$6881=A77)*(ISNUMBER(SEARCH($C$1,IM!$AC$1:$AC$6881))),0),"檢核"),"未登錄"),"")</f>
        <v>檢核</v>
      </c>
      <c r="M77" s="323" t="str">
        <f t="shared" si="17"/>
        <v>EDC</v>
      </c>
      <c r="N77" s="383" t="str">
        <f t="array" ref="N77">IF(AND(
    SUMPRODUCT(
        (IM!$F$2:$F$1181=A77) *
        ISNUMBER(SEARCH("HUB", IM!$AC$2:$AC$1181)) *
        (IM!$X$2:$X$1181&gt;=$A$1) *
        (IM!$X$2:$X$1181&lt;=$B$1)*(Z77="HUB")
    ) &gt; 0
), "HUB", "")</f>
        <v/>
      </c>
      <c r="O77" s="363"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325" t="str">
        <f t="shared" si="18"/>
        <v>PMQ3-4856-新莊小胖店(定保)</v>
      </c>
      <c r="Q77" s="275" t="str">
        <f t="array" ref="Q77">IF(AND(SUMPRODUCT((IM!$F$2:$F$1181=A77)*(ISNUMBER(SEARCH($D$1, IM!$AC$2:$AC$1181))))&gt;0), $D$1, "")</f>
        <v>EDC</v>
      </c>
      <c r="R77" s="274">
        <f t="array" ref="R77">IFERROR(INDEX(IM!$AM$2:$AM$9382, MATCH(1, (IM!$F$2:$F$9382=A77) * (ISNUMBER(SEARCH($D$1, IM!$AC$2:$AC$9382))), 0)), "")</f>
        <v>45783</v>
      </c>
      <c r="S77" s="255" t="str">
        <f t="array" ref="S77">IF(AND(SUMPRODUCT((IM!$F$2:$F$1181=A77)*(ISNUMBER(SEARCH($E$1, IM!$AC$2:$AC$1181))))&gt;0), $E$1, "")</f>
        <v/>
      </c>
      <c r="T77" s="296" t="str">
        <f t="array" ref="T77">IFERROR(INDEX(IM!$AM$2:$AM$9382, MATCH(1, (IM!$F$2:$F$9382=A77) * (ISNUMBER(SEARCH($E$1, IM!$AC$2:$AC$9382))), 0)), "")</f>
        <v/>
      </c>
      <c r="U77" s="299" t="str">
        <f t="array" ref="U77">IF(AND(SUMPRODUCT((IM!$F$2:$F$1181=A77)*(ISNUMBER(SEARCH($F$1, IM!$AC$2:$AC$1181))))&gt;0), $F$1, "")</f>
        <v/>
      </c>
      <c r="V77" s="369" t="str">
        <f t="array" ref="V77">IFERROR(INDEX(IM!$AM$2:$AM$9382, MATCH(1, (IM!$F$2:$F$9382=A77) * (ISNUMBER(SEARCH($F$1, IM!$AC$2:$AC$9382))), 0)), "")</f>
        <v/>
      </c>
      <c r="W77" s="261">
        <f t="shared" si="19"/>
        <v>0</v>
      </c>
      <c r="X77" s="261">
        <v>1</v>
      </c>
      <c r="Y77" s="376" t="str">
        <f t="shared" si="20"/>
        <v>總數：0
已維修：1
未更換：-1</v>
      </c>
      <c r="Z77" s="253" t="str">
        <f>IF(VLOOKUP(A77,'0919門市清單主檔'!B:AH,4,FALSE)=0,"",VLOOKUP(A77,'0919門市清單主檔'!B:AH,4,FALSE))</f>
        <v/>
      </c>
      <c r="AA77" s="370"/>
      <c r="AB77" s="192"/>
      <c r="AC77" s="192" t="s">
        <v>49</v>
      </c>
    </row>
    <row r="78" spans="1:29" ht="15.75" customHeight="1">
      <c r="A78" s="148">
        <v>4260</v>
      </c>
      <c r="B78" s="149" t="str">
        <f>VLOOKUP(A78,'0919門市清單主檔'!B:C,2,FALSE)</f>
        <v>三重高中店</v>
      </c>
      <c r="C78" s="150" t="str">
        <f>VLOOKUP($A78,'0919門市清單主檔'!B:V,20,FALSE)</f>
        <v>新北市</v>
      </c>
      <c r="D78" s="151" t="str">
        <f>VLOOKUP($A78,'0919門市清單主檔'!B:V,21,FALSE)</f>
        <v>三重區</v>
      </c>
      <c r="E78" s="152" t="str">
        <f>VLOOKUP(D78,區域表!A:B,2,FALSE)</f>
        <v>吳宗鴻</v>
      </c>
      <c r="F78" s="153" t="str">
        <f>IFERROR(IF(VLOOKUP(A78,門市狀態!A:D,4,FALSE)=0,"",VLOOKUP(A78,門市狀態!A:D,4,FALSE)),"")</f>
        <v/>
      </c>
      <c r="G78" s="154"/>
      <c r="H78" s="155" t="str">
        <f t="shared" si="16"/>
        <v>PMQ3-4260-三重高中店(定保)</v>
      </c>
      <c r="I78" s="157" t="str">
        <f t="array" ref="I78">IF(AND(SUMPRODUCT((IM!$F$2:$F$1181=A78)*(ISNUMBER(SEARCH($C$1, IM!$AC$2:$AC$1181))))&gt;0), $C$1, "")</f>
        <v>PMQ3</v>
      </c>
      <c r="J78" s="356">
        <f t="array" ref="J78">IFERROR(INDEX(IM!$AM$2:$AM$9333, MATCH(1, (IM!$F$2:$F$9333=A78) * (ISNUMBER(SEARCH($C$1, IM!$AC$2:$AC$9333))), 0)), "")</f>
        <v>45860</v>
      </c>
      <c r="K78" s="358">
        <f t="array" ref="K78">SUMPRODUCT((IM!$F$2:$F$9181=A78)*(IM!$AD$2:$AD$9181="O")*(ISNUMBER(SEARCH($C$1, IM!$AC$2:$AC$9181))))</f>
        <v>1</v>
      </c>
      <c r="L78" s="380" t="str">
        <f t="array" ref="L78">IF(K78&gt;0,IFERROR(HYPERLINK("#'IM'!AC"&amp;MATCH(1,(IM!$F$1:$F$6881=A78)*(ISNUMBER(SEARCH($C$1,IM!$AC$1:$AC$6881))),0),"檢核"),"未登錄"),"")</f>
        <v>檢核</v>
      </c>
      <c r="M78" s="323" t="str">
        <f t="shared" si="17"/>
        <v>EDC+TVV</v>
      </c>
      <c r="N78" s="383" t="str">
        <f t="array" ref="N78">IF(AND(
    SUMPRODUCT(
        (IM!$F$2:$F$1181=A78) *
        ISNUMBER(SEARCH("HUB", IM!$AC$2:$AC$1181)) *
        (IM!$X$2:$X$1181&gt;=$A$1) *
        (IM!$X$2:$X$1181&lt;=$B$1)*(Z78="HUB")
    ) &gt; 0
), "HUB", "")</f>
        <v/>
      </c>
      <c r="O78" s="363"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325" t="str">
        <f t="shared" si="18"/>
        <v>PMQ3-4260-三重高中店(定保)</v>
      </c>
      <c r="Q78" s="275" t="str">
        <f t="array" ref="Q78">IF(AND(SUMPRODUCT((IM!$F$2:$F$1181=A78)*(ISNUMBER(SEARCH($D$1, IM!$AC$2:$AC$1181))))&gt;0), $D$1, "")</f>
        <v>EDC</v>
      </c>
      <c r="R78" s="274">
        <f t="array" ref="R78">IFERROR(INDEX(IM!$AM$2:$AM$9382, MATCH(1, (IM!$F$2:$F$9382=A78) * (ISNUMBER(SEARCH($D$1, IM!$AC$2:$AC$9382))), 0)), "")</f>
        <v>45749</v>
      </c>
      <c r="S78" s="255" t="str">
        <f t="array" ref="S78">IF(AND(SUMPRODUCT((IM!$F$2:$F$1181=A78)*(ISNUMBER(SEARCH($E$1, IM!$AC$2:$AC$1181))))&gt;0), $E$1, "")</f>
        <v/>
      </c>
      <c r="T78" s="296" t="str">
        <f t="array" ref="T78">IFERROR(INDEX(IM!$AM$2:$AM$9382, MATCH(1, (IM!$F$2:$F$9382=A78) * (ISNUMBER(SEARCH($E$1, IM!$AC$2:$AC$9382))), 0)), "")</f>
        <v/>
      </c>
      <c r="U78" s="299" t="str">
        <f t="array" ref="U78">IF(AND(SUMPRODUCT((IM!$F$2:$F$1181=A78)*(ISNUMBER(SEARCH($F$1, IM!$AC$2:$AC$1181))))&gt;0), $F$1, "")</f>
        <v>TVV</v>
      </c>
      <c r="V78" s="369">
        <f t="array" ref="V78">IFERROR(INDEX(IM!$AM$2:$AM$9382, MATCH(1, (IM!$F$2:$F$9382=A78) * (ISNUMBER(SEARCH($F$1, IM!$AC$2:$AC$9382))), 0)), "")</f>
        <v>45860</v>
      </c>
      <c r="W78" s="261">
        <f t="shared" si="19"/>
        <v>0</v>
      </c>
      <c r="X78" s="261"/>
      <c r="Y78" s="376">
        <f t="shared" si="20"/>
        <v>0</v>
      </c>
      <c r="Z78" s="253" t="str">
        <f>IF(VLOOKUP(A78,'0919門市清單主檔'!B:AH,4,FALSE)=0,"",VLOOKUP(A78,'0919門市清單主檔'!B:AH,4,FALSE))</f>
        <v/>
      </c>
      <c r="AA78" s="370"/>
      <c r="AB78" s="192"/>
      <c r="AC78" s="192" t="s">
        <v>49</v>
      </c>
    </row>
    <row r="79" spans="1:29" ht="15.75" customHeight="1">
      <c r="A79" s="148" t="s">
        <v>59</v>
      </c>
      <c r="B79" s="149" t="str">
        <f>VLOOKUP(A79,'0919門市清單主檔'!B:C,2,FALSE)</f>
        <v>北縣府中店</v>
      </c>
      <c r="C79" s="150" t="str">
        <f>VLOOKUP($A79,'0919門市清單主檔'!B:V,20,FALSE)</f>
        <v>新北市</v>
      </c>
      <c r="D79" s="151" t="str">
        <f>VLOOKUP($A79,'0919門市清單主檔'!B:V,21,FALSE)</f>
        <v>板橋區</v>
      </c>
      <c r="E79" s="152" t="str">
        <f>VLOOKUP(D79,區域表!A:B,2,FALSE)</f>
        <v>狄澤洋</v>
      </c>
      <c r="F79" s="153" t="str">
        <f>IFERROR(IF(VLOOKUP(A79,門市狀態!A:D,4,FALSE)=0,"",VLOOKUP(A79,門市狀態!A:D,4,FALSE)),"")</f>
        <v/>
      </c>
      <c r="G79" s="154"/>
      <c r="H79" s="155" t="str">
        <f t="shared" si="16"/>
        <v>PMQ3-D111-北縣府中店(定保)</v>
      </c>
      <c r="I79" s="157" t="str">
        <f t="array" ref="I79">IF(AND(SUMPRODUCT((IM!$F$2:$F$1181=A79)*(ISNUMBER(SEARCH($C$1, IM!$AC$2:$AC$1181))))&gt;0), $C$1, "")</f>
        <v>PMQ3</v>
      </c>
      <c r="J79" s="356">
        <f t="array" ref="J79">IFERROR(INDEX(IM!$AM$2:$AM$9333, MATCH(1, (IM!$F$2:$F$9333=A79) * (ISNUMBER(SEARCH($C$1, IM!$AC$2:$AC$9333))), 0)), "")</f>
        <v>45860</v>
      </c>
      <c r="K79" s="358">
        <f t="array" ref="K79">SUMPRODUCT((IM!$F$2:$F$9181=A79)*(IM!$AD$2:$AD$9181="O")*(ISNUMBER(SEARCH($C$1, IM!$AC$2:$AC$9181))))</f>
        <v>1</v>
      </c>
      <c r="L79" s="380" t="str">
        <f t="array" ref="L79">IF(K79&gt;0,IFERROR(HYPERLINK("#'IM'!AC"&amp;MATCH(1,(IM!$F$1:$F$6881=A79)*(ISNUMBER(SEARCH($C$1,IM!$AC$1:$AC$6881))),0),"檢核"),"未登錄"),"")</f>
        <v>檢核</v>
      </c>
      <c r="M79" s="323" t="str">
        <f t="shared" si="17"/>
        <v>EDC+TVV</v>
      </c>
      <c r="N79" s="383" t="str">
        <f t="array" ref="N79">IF(AND(
    SUMPRODUCT(
        (IM!$F$2:$F$1181=A79) *
        ISNUMBER(SEARCH("HUB", IM!$AC$2:$AC$1181)) *
        (IM!$X$2:$X$1181&gt;=$A$1) *
        (IM!$X$2:$X$1181&lt;=$B$1)*(Z79="HUB")
    ) &gt; 0
), "HUB", "")</f>
        <v/>
      </c>
      <c r="O79" s="363"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325" t="str">
        <f t="shared" si="18"/>
        <v>PMQ3-D111-北縣府中店(定保)</v>
      </c>
      <c r="Q79" s="275" t="str">
        <f t="array" ref="Q79">IF(AND(SUMPRODUCT((IM!$F$2:$F$1181=A79)*(ISNUMBER(SEARCH($D$1, IM!$AC$2:$AC$1181))))&gt;0), $D$1, "")</f>
        <v>EDC</v>
      </c>
      <c r="R79" s="274">
        <f t="array" ref="R79">IFERROR(INDEX(IM!$AM$2:$AM$9382, MATCH(1, (IM!$F$2:$F$9382=A79) * (ISNUMBER(SEARCH($D$1, IM!$AC$2:$AC$9382))), 0)), "")</f>
        <v>45821</v>
      </c>
      <c r="S79" s="255" t="str">
        <f t="array" ref="S79">IF(AND(SUMPRODUCT((IM!$F$2:$F$1181=A79)*(ISNUMBER(SEARCH($E$1, IM!$AC$2:$AC$1181))))&gt;0), $E$1, "")</f>
        <v/>
      </c>
      <c r="T79" s="296" t="str">
        <f t="array" ref="T79">IFERROR(INDEX(IM!$AM$2:$AM$9382, MATCH(1, (IM!$F$2:$F$9382=A79) * (ISNUMBER(SEARCH($E$1, IM!$AC$2:$AC$9382))), 0)), "")</f>
        <v/>
      </c>
      <c r="U79" s="299" t="str">
        <f t="array" ref="U79">IF(AND(SUMPRODUCT((IM!$F$2:$F$1181=A79)*(ISNUMBER(SEARCH($F$1, IM!$AC$2:$AC$1181))))&gt;0), $F$1, "")</f>
        <v>TVV</v>
      </c>
      <c r="V79" s="369">
        <f t="array" ref="V79">IFERROR(INDEX(IM!$AM$2:$AM$9382, MATCH(1, (IM!$F$2:$F$9382=A79) * (ISNUMBER(SEARCH($F$1, IM!$AC$2:$AC$9382))), 0)), "")</f>
        <v>45860</v>
      </c>
      <c r="W79" s="261">
        <f t="shared" si="19"/>
        <v>0</v>
      </c>
      <c r="X79" s="261"/>
      <c r="Y79" s="376">
        <f t="shared" si="20"/>
        <v>0</v>
      </c>
      <c r="Z79" s="253" t="str">
        <f>IF(VLOOKUP(A79,'0919門市清單主檔'!B:AH,4,FALSE)=0,"",VLOOKUP(A79,'0919門市清單主檔'!B:AH,4,FALSE))</f>
        <v/>
      </c>
      <c r="AA79" s="370"/>
      <c r="AB79" s="192"/>
      <c r="AC79" s="192" t="s">
        <v>49</v>
      </c>
    </row>
    <row r="80" spans="1:29" ht="15.75" customHeight="1">
      <c r="A80" s="148">
        <v>2321</v>
      </c>
      <c r="B80" s="149" t="str">
        <f>VLOOKUP(A80,'0919門市清單主檔'!B:C,2,FALSE)</f>
        <v>北縣重鑫店</v>
      </c>
      <c r="C80" s="150" t="str">
        <f>VLOOKUP($A80,'0919門市清單主檔'!B:V,20,FALSE)</f>
        <v>新北市</v>
      </c>
      <c r="D80" s="151" t="str">
        <f>VLOOKUP($A80,'0919門市清單主檔'!B:V,21,FALSE)</f>
        <v>三重區</v>
      </c>
      <c r="E80" s="152" t="str">
        <f>VLOOKUP(D80,區域表!A:B,2,FALSE)</f>
        <v>吳宗鴻</v>
      </c>
      <c r="F80" s="153" t="str">
        <f>IFERROR(IF(VLOOKUP(A80,門市狀態!A:D,4,FALSE)=0,"",VLOOKUP(A80,門市狀態!A:D,4,FALSE)),"")</f>
        <v/>
      </c>
      <c r="G80" s="154"/>
      <c r="H80" s="155" t="str">
        <f t="shared" si="16"/>
        <v>PMQ3-2321-北縣重鑫店(定保)</v>
      </c>
      <c r="I80" s="157" t="str">
        <f t="array" ref="I80">IF(AND(SUMPRODUCT((IM!$F$2:$F$1181=A80)*(ISNUMBER(SEARCH($C$1, IM!$AC$2:$AC$1181))))&gt;0), $C$1, "")</f>
        <v>PMQ3</v>
      </c>
      <c r="J80" s="356">
        <f t="array" ref="J80">IFERROR(INDEX(IM!$AM$2:$AM$9333, MATCH(1, (IM!$F$2:$F$9333=A80) * (ISNUMBER(SEARCH($C$1, IM!$AC$2:$AC$9333))), 0)), "")</f>
        <v>45860</v>
      </c>
      <c r="K80" s="358">
        <f t="array" ref="K80">SUMPRODUCT((IM!$F$2:$F$9181=A80)*(IM!$AD$2:$AD$9181="O")*(ISNUMBER(SEARCH($C$1, IM!$AC$2:$AC$9181))))</f>
        <v>1</v>
      </c>
      <c r="L80" s="380" t="str">
        <f t="array" ref="L80">IF(K80&gt;0,IFERROR(HYPERLINK("#'IM'!AC"&amp;MATCH(1,(IM!$F$1:$F$6881=A80)*(ISNUMBER(SEARCH($C$1,IM!$AC$1:$AC$6881))),0),"檢核"),"未登錄"),"")</f>
        <v>檢核</v>
      </c>
      <c r="M80" s="323" t="str">
        <f t="shared" si="17"/>
        <v>EDC</v>
      </c>
      <c r="N80" s="383" t="str">
        <f t="array" ref="N80">IF(AND(
    SUMPRODUCT(
        (IM!$F$2:$F$1181=A80) *
        ISNUMBER(SEARCH("HUB", IM!$AC$2:$AC$1181)) *
        (IM!$X$2:$X$1181&gt;=$A$1) *
        (IM!$X$2:$X$1181&lt;=$B$1)*(Z80="HUB")
    ) &gt; 0
), "HUB", "")</f>
        <v/>
      </c>
      <c r="O80" s="363"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325" t="str">
        <f t="shared" si="18"/>
        <v>PMQ3-2321-北縣重鑫店(定保)</v>
      </c>
      <c r="Q80" s="275" t="str">
        <f t="array" ref="Q80">IF(AND(SUMPRODUCT((IM!$F$2:$F$1181=A80)*(ISNUMBER(SEARCH($D$1, IM!$AC$2:$AC$1181))))&gt;0), $D$1, "")</f>
        <v>EDC</v>
      </c>
      <c r="R80" s="274">
        <f t="array" ref="R80">IFERROR(INDEX(IM!$AM$2:$AM$9382, MATCH(1, (IM!$F$2:$F$9382=A80) * (ISNUMBER(SEARCH($D$1, IM!$AC$2:$AC$9382))), 0)), "")</f>
        <v>45749</v>
      </c>
      <c r="S80" s="255" t="str">
        <f t="array" ref="S80">IF(AND(SUMPRODUCT((IM!$F$2:$F$1181=A80)*(ISNUMBER(SEARCH($E$1, IM!$AC$2:$AC$1181))))&gt;0), $E$1, "")</f>
        <v/>
      </c>
      <c r="T80" s="296" t="str">
        <f t="array" ref="T80">IFERROR(INDEX(IM!$AM$2:$AM$9382, MATCH(1, (IM!$F$2:$F$9382=A80) * (ISNUMBER(SEARCH($E$1, IM!$AC$2:$AC$9382))), 0)), "")</f>
        <v/>
      </c>
      <c r="U80" s="299" t="str">
        <f t="array" ref="U80">IF(AND(SUMPRODUCT((IM!$F$2:$F$1181=A80)*(ISNUMBER(SEARCH($F$1, IM!$AC$2:$AC$1181))))&gt;0), $F$1, "")</f>
        <v/>
      </c>
      <c r="V80" s="369" t="str">
        <f t="array" ref="V80">IFERROR(INDEX(IM!$AM$2:$AM$9382, MATCH(1, (IM!$F$2:$F$9382=A80) * (ISNUMBER(SEARCH($F$1, IM!$AC$2:$AC$9382))), 0)), "")</f>
        <v/>
      </c>
      <c r="W80" s="261">
        <f t="shared" si="19"/>
        <v>0</v>
      </c>
      <c r="X80" s="261"/>
      <c r="Y80" s="376">
        <f t="shared" si="20"/>
        <v>0</v>
      </c>
      <c r="Z80" s="253" t="str">
        <f>IF(VLOOKUP(A80,'0919門市清單主檔'!B:AH,4,FALSE)=0,"",VLOOKUP(A80,'0919門市清單主檔'!B:AH,4,FALSE))</f>
        <v/>
      </c>
      <c r="AA80" s="370"/>
      <c r="AB80" s="192"/>
      <c r="AC80" s="192" t="s">
        <v>49</v>
      </c>
    </row>
    <row r="81" spans="1:29" ht="15.75" customHeight="1">
      <c r="A81" s="148">
        <v>2759</v>
      </c>
      <c r="B81" s="149" t="str">
        <f>VLOOKUP(A81,'0919門市清單主檔'!B:C,2,FALSE)</f>
        <v>三重仁化店</v>
      </c>
      <c r="C81" s="150" t="str">
        <f>VLOOKUP($A81,'0919門市清單主檔'!B:V,20,FALSE)</f>
        <v>新北市</v>
      </c>
      <c r="D81" s="151" t="str">
        <f>VLOOKUP($A81,'0919門市清單主檔'!B:V,21,FALSE)</f>
        <v>三重區</v>
      </c>
      <c r="E81" s="152" t="str">
        <f>VLOOKUP(D81,區域表!A:B,2,FALSE)</f>
        <v>吳宗鴻</v>
      </c>
      <c r="F81" s="153" t="str">
        <f>IFERROR(IF(VLOOKUP(A81,門市狀態!A:D,4,FALSE)=0,"",VLOOKUP(A81,門市狀態!A:D,4,FALSE)),"")</f>
        <v/>
      </c>
      <c r="G81" s="154"/>
      <c r="H81" s="155" t="str">
        <f t="shared" si="16"/>
        <v>PMQ3-2759-三重仁化店(定保)</v>
      </c>
      <c r="I81" s="157" t="str">
        <f t="array" ref="I81">IF(AND(SUMPRODUCT((IM!$F$2:$F$1181=A81)*(ISNUMBER(SEARCH($C$1, IM!$AC$2:$AC$1181))))&gt;0), $C$1, "")</f>
        <v>PMQ3</v>
      </c>
      <c r="J81" s="356">
        <f t="array" ref="J81">IFERROR(INDEX(IM!$AM$2:$AM$9333, MATCH(1, (IM!$F$2:$F$9333=A81) * (ISNUMBER(SEARCH($C$1, IM!$AC$2:$AC$9333))), 0)), "")</f>
        <v>45860</v>
      </c>
      <c r="K81" s="358">
        <f t="array" ref="K81">SUMPRODUCT((IM!$F$2:$F$9181=A81)*(IM!$AD$2:$AD$9181="O")*(ISNUMBER(SEARCH($C$1, IM!$AC$2:$AC$9181))))</f>
        <v>1</v>
      </c>
      <c r="L81" s="380" t="str">
        <f t="array" ref="L81">IF(K81&gt;0,IFERROR(HYPERLINK("#'IM'!AC"&amp;MATCH(1,(IM!$F$1:$F$6881=A81)*(ISNUMBER(SEARCH($C$1,IM!$AC$1:$AC$6881))),0),"檢核"),"未登錄"),"")</f>
        <v>檢核</v>
      </c>
      <c r="M81" s="323" t="str">
        <f t="shared" si="17"/>
        <v>EDC</v>
      </c>
      <c r="N81" s="383" t="str">
        <f t="array" ref="N81">IF(AND(
    SUMPRODUCT(
        (IM!$F$2:$F$1181=A81) *
        ISNUMBER(SEARCH("HUB", IM!$AC$2:$AC$1181)) *
        (IM!$X$2:$X$1181&gt;=$A$1) *
        (IM!$X$2:$X$1181&lt;=$B$1)*(Z81="HUB")
    ) &gt; 0
), "HUB", "")</f>
        <v/>
      </c>
      <c r="O81" s="363"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325" t="str">
        <f t="shared" si="18"/>
        <v>PMQ3-2759-三重仁化店(定保)</v>
      </c>
      <c r="Q81" s="275" t="str">
        <f t="array" ref="Q81">IF(AND(SUMPRODUCT((IM!$F$2:$F$1181=A81)*(ISNUMBER(SEARCH($D$1, IM!$AC$2:$AC$1181))))&gt;0), $D$1, "")</f>
        <v>EDC</v>
      </c>
      <c r="R81" s="274">
        <f t="array" ref="R81">IFERROR(INDEX(IM!$AM$2:$AM$9382, MATCH(1, (IM!$F$2:$F$9382=A81) * (ISNUMBER(SEARCH($D$1, IM!$AC$2:$AC$9382))), 0)), "")</f>
        <v>45755</v>
      </c>
      <c r="S81" s="255" t="str">
        <f t="array" ref="S81">IF(AND(SUMPRODUCT((IM!$F$2:$F$1181=A81)*(ISNUMBER(SEARCH($E$1, IM!$AC$2:$AC$1181))))&gt;0), $E$1, "")</f>
        <v/>
      </c>
      <c r="T81" s="296" t="str">
        <f t="array" ref="T81">IFERROR(INDEX(IM!$AM$2:$AM$9382, MATCH(1, (IM!$F$2:$F$9382=A81) * (ISNUMBER(SEARCH($E$1, IM!$AC$2:$AC$9382))), 0)), "")</f>
        <v/>
      </c>
      <c r="U81" s="299" t="str">
        <f t="array" ref="U81">IF(AND(SUMPRODUCT((IM!$F$2:$F$1181=A81)*(ISNUMBER(SEARCH($F$1, IM!$AC$2:$AC$1181))))&gt;0), $F$1, "")</f>
        <v/>
      </c>
      <c r="V81" s="369" t="str">
        <f t="array" ref="V81">IFERROR(INDEX(IM!$AM$2:$AM$9382, MATCH(1, (IM!$F$2:$F$9382=A81) * (ISNUMBER(SEARCH($F$1, IM!$AC$2:$AC$9382))), 0)), "")</f>
        <v/>
      </c>
      <c r="W81" s="261">
        <f t="shared" si="19"/>
        <v>0</v>
      </c>
      <c r="X81" s="261"/>
      <c r="Y81" s="376">
        <f t="shared" si="20"/>
        <v>0</v>
      </c>
      <c r="Z81" s="253" t="str">
        <f>IF(VLOOKUP(A81,'0919門市清單主檔'!B:AH,4,FALSE)=0,"",VLOOKUP(A81,'0919門市清單主檔'!B:AH,4,FALSE))</f>
        <v/>
      </c>
      <c r="AA81" s="370"/>
      <c r="AB81" s="192"/>
      <c r="AC81" s="192" t="s">
        <v>49</v>
      </c>
    </row>
    <row r="82" spans="1:29" ht="15.75" customHeight="1">
      <c r="A82" s="148">
        <v>4134</v>
      </c>
      <c r="B82" s="149" t="str">
        <f>VLOOKUP(A82,'0919門市清單主檔'!B:C,2,FALSE)</f>
        <v>三重大同南</v>
      </c>
      <c r="C82" s="150" t="str">
        <f>VLOOKUP($A82,'0919門市清單主檔'!B:V,20,FALSE)</f>
        <v>新北市</v>
      </c>
      <c r="D82" s="151" t="str">
        <f>VLOOKUP($A82,'0919門市清單主檔'!B:V,21,FALSE)</f>
        <v>三重區</v>
      </c>
      <c r="E82" s="152" t="str">
        <f>VLOOKUP(D82,區域表!A:B,2,FALSE)</f>
        <v>吳宗鴻</v>
      </c>
      <c r="F82" s="153" t="str">
        <f>IFERROR(IF(VLOOKUP(A82,門市狀態!A:D,4,FALSE)=0,"",VLOOKUP(A82,門市狀態!A:D,4,FALSE)),"")</f>
        <v/>
      </c>
      <c r="G82" s="154"/>
      <c r="H82" s="155" t="str">
        <f t="shared" si="16"/>
        <v>PMQ3-4134-三重大同南(定保)</v>
      </c>
      <c r="I82" s="157" t="str">
        <f t="array" ref="I82">IF(AND(SUMPRODUCT((IM!$F$2:$F$1181=A82)*(ISNUMBER(SEARCH($C$1, IM!$AC$2:$AC$1181))))&gt;0), $C$1, "")</f>
        <v>PMQ3</v>
      </c>
      <c r="J82" s="356">
        <f t="array" ref="J82">IFERROR(INDEX(IM!$AM$2:$AM$9333, MATCH(1, (IM!$F$2:$F$9333=A82) * (ISNUMBER(SEARCH($C$1, IM!$AC$2:$AC$9333))), 0)), "")</f>
        <v>45860</v>
      </c>
      <c r="K82" s="358">
        <f t="array" ref="K82">SUMPRODUCT((IM!$F$2:$F$9181=A82)*(IM!$AD$2:$AD$9181="O")*(ISNUMBER(SEARCH($C$1, IM!$AC$2:$AC$9181))))</f>
        <v>1</v>
      </c>
      <c r="L82" s="380" t="str">
        <f t="array" ref="L82">IF(K82&gt;0,IFERROR(HYPERLINK("#'IM'!AC"&amp;MATCH(1,(IM!$F$1:$F$6881=A82)*(ISNUMBER(SEARCH($C$1,IM!$AC$1:$AC$6881))),0),"檢核"),"未登錄"),"")</f>
        <v>檢核</v>
      </c>
      <c r="M82" s="323" t="str">
        <f t="shared" si="17"/>
        <v>EDC</v>
      </c>
      <c r="N82" s="383" t="str">
        <f t="array" ref="N82">IF(AND(
    SUMPRODUCT(
        (IM!$F$2:$F$1181=A82) *
        ISNUMBER(SEARCH("HUB", IM!$AC$2:$AC$1181)) *
        (IM!$X$2:$X$1181&gt;=$A$1) *
        (IM!$X$2:$X$1181&lt;=$B$1)*(Z82="HUB")
    ) &gt; 0
), "HUB", "")</f>
        <v/>
      </c>
      <c r="O82" s="363"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325" t="str">
        <f t="shared" si="18"/>
        <v>PMQ3-4134-三重大同南(定保)</v>
      </c>
      <c r="Q82" s="275" t="str">
        <f t="array" ref="Q82">IF(AND(SUMPRODUCT((IM!$F$2:$F$1181=A82)*(ISNUMBER(SEARCH($D$1, IM!$AC$2:$AC$1181))))&gt;0), $D$1, "")</f>
        <v>EDC</v>
      </c>
      <c r="R82" s="274">
        <f t="array" ref="R82">IFERROR(INDEX(IM!$AM$2:$AM$9382, MATCH(1, (IM!$F$2:$F$9382=A82) * (ISNUMBER(SEARCH($D$1, IM!$AC$2:$AC$9382))), 0)), "")</f>
        <v>45755</v>
      </c>
      <c r="S82" s="255" t="str">
        <f t="array" ref="S82">IF(AND(SUMPRODUCT((IM!$F$2:$F$1181=A82)*(ISNUMBER(SEARCH($E$1, IM!$AC$2:$AC$1181))))&gt;0), $E$1, "")</f>
        <v/>
      </c>
      <c r="T82" s="296" t="str">
        <f t="array" ref="T82">IFERROR(INDEX(IM!$AM$2:$AM$9382, MATCH(1, (IM!$F$2:$F$9382=A82) * (ISNUMBER(SEARCH($E$1, IM!$AC$2:$AC$9382))), 0)), "")</f>
        <v/>
      </c>
      <c r="U82" s="299" t="str">
        <f t="array" ref="U82">IF(AND(SUMPRODUCT((IM!$F$2:$F$1181=A82)*(ISNUMBER(SEARCH($F$1, IM!$AC$2:$AC$1181))))&gt;0), $F$1, "")</f>
        <v/>
      </c>
      <c r="V82" s="369" t="str">
        <f t="array" ref="V82">IFERROR(INDEX(IM!$AM$2:$AM$9382, MATCH(1, (IM!$F$2:$F$9382=A82) * (ISNUMBER(SEARCH($F$1, IM!$AC$2:$AC$9382))), 0)), "")</f>
        <v/>
      </c>
      <c r="W82" s="261">
        <f t="shared" si="19"/>
        <v>0</v>
      </c>
      <c r="X82" s="261"/>
      <c r="Y82" s="376">
        <f t="shared" si="20"/>
        <v>0</v>
      </c>
      <c r="Z82" s="253" t="str">
        <f>IF(VLOOKUP(A82,'0919門市清單主檔'!B:AH,4,FALSE)=0,"",VLOOKUP(A82,'0919門市清單主檔'!B:AH,4,FALSE))</f>
        <v/>
      </c>
      <c r="AA82" s="370"/>
      <c r="AB82" s="192"/>
      <c r="AC82" s="192" t="s">
        <v>49</v>
      </c>
    </row>
    <row r="83" spans="1:29" ht="15.75" customHeight="1">
      <c r="A83" s="148">
        <v>2302</v>
      </c>
      <c r="B83" s="149" t="str">
        <f>VLOOKUP(A83,'0919門市清單主檔'!B:C,2,FALSE)</f>
        <v>北縣重安店</v>
      </c>
      <c r="C83" s="150" t="str">
        <f>VLOOKUP($A83,'0919門市清單主檔'!B:V,20,FALSE)</f>
        <v>新北市</v>
      </c>
      <c r="D83" s="151" t="str">
        <f>VLOOKUP($A83,'0919門市清單主檔'!B:V,21,FALSE)</f>
        <v>三重區</v>
      </c>
      <c r="E83" s="152" t="str">
        <f>VLOOKUP(D83,區域表!A:B,2,FALSE)</f>
        <v>吳宗鴻</v>
      </c>
      <c r="F83" s="153" t="str">
        <f>IFERROR(IF(VLOOKUP(A83,門市狀態!A:D,4,FALSE)=0,"",VLOOKUP(A83,門市狀態!A:D,4,FALSE)),"")</f>
        <v/>
      </c>
      <c r="G83" s="154"/>
      <c r="H83" s="155" t="str">
        <f t="shared" si="16"/>
        <v>PMQ3-2302-北縣重安店(定保)</v>
      </c>
      <c r="I83" s="157" t="str">
        <f t="array" ref="I83">IF(AND(SUMPRODUCT((IM!$F$2:$F$1181=A83)*(ISNUMBER(SEARCH($C$1, IM!$AC$2:$AC$1181))))&gt;0), $C$1, "")</f>
        <v>PMQ3</v>
      </c>
      <c r="J83" s="356">
        <f t="array" ref="J83">IFERROR(INDEX(IM!$AM$2:$AM$9333, MATCH(1, (IM!$F$2:$F$9333=A83) * (ISNUMBER(SEARCH($C$1, IM!$AC$2:$AC$9333))), 0)), "")</f>
        <v>45860</v>
      </c>
      <c r="K83" s="358">
        <f t="array" ref="K83">SUMPRODUCT((IM!$F$2:$F$9181=A83)*(IM!$AD$2:$AD$9181="O")*(ISNUMBER(SEARCH($C$1, IM!$AC$2:$AC$9181))))</f>
        <v>1</v>
      </c>
      <c r="L83" s="380" t="str">
        <f t="array" ref="L83">IF(K83&gt;0,IFERROR(HYPERLINK("#'IM'!AC"&amp;MATCH(1,(IM!$F$1:$F$6881=A83)*(ISNUMBER(SEARCH($C$1,IM!$AC$1:$AC$6881))),0),"檢核"),"未登錄"),"")</f>
        <v>檢核</v>
      </c>
      <c r="M83" s="323" t="str">
        <f t="shared" si="17"/>
        <v>EDC</v>
      </c>
      <c r="N83" s="383" t="str">
        <f t="array" ref="N83">IF(AND(
    SUMPRODUCT(
        (IM!$F$2:$F$1181=A83) *
        ISNUMBER(SEARCH("HUB", IM!$AC$2:$AC$1181)) *
        (IM!$X$2:$X$1181&gt;=$A$1) *
        (IM!$X$2:$X$1181&lt;=$B$1)*(Z83="HUB")
    ) &gt; 0
), "HUB", "")</f>
        <v/>
      </c>
      <c r="O83" s="363"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325" t="str">
        <f t="shared" si="18"/>
        <v>PMQ3-2302-北縣重安店(定保)</v>
      </c>
      <c r="Q83" s="275" t="str">
        <f t="array" ref="Q83">IF(AND(SUMPRODUCT((IM!$F$2:$F$1181=A83)*(ISNUMBER(SEARCH($D$1, IM!$AC$2:$AC$1181))))&gt;0), $D$1, "")</f>
        <v>EDC</v>
      </c>
      <c r="R83" s="274">
        <f t="array" ref="R83">IFERROR(INDEX(IM!$AM$2:$AM$9382, MATCH(1, (IM!$F$2:$F$9382=A83) * (ISNUMBER(SEARCH($D$1, IM!$AC$2:$AC$9382))), 0)), "")</f>
        <v>45756</v>
      </c>
      <c r="S83" s="255" t="str">
        <f t="array" ref="S83">IF(AND(SUMPRODUCT((IM!$F$2:$F$1181=A83)*(ISNUMBER(SEARCH($E$1, IM!$AC$2:$AC$1181))))&gt;0), $E$1, "")</f>
        <v/>
      </c>
      <c r="T83" s="296" t="str">
        <f t="array" ref="T83">IFERROR(INDEX(IM!$AM$2:$AM$9382, MATCH(1, (IM!$F$2:$F$9382=A83) * (ISNUMBER(SEARCH($E$1, IM!$AC$2:$AC$9382))), 0)), "")</f>
        <v/>
      </c>
      <c r="U83" s="299" t="str">
        <f t="array" ref="U83">IF(AND(SUMPRODUCT((IM!$F$2:$F$1181=A83)*(ISNUMBER(SEARCH($F$1, IM!$AC$2:$AC$1181))))&gt;0), $F$1, "")</f>
        <v/>
      </c>
      <c r="V83" s="369" t="str">
        <f t="array" ref="V83">IFERROR(INDEX(IM!$AM$2:$AM$9382, MATCH(1, (IM!$F$2:$F$9382=A83) * (ISNUMBER(SEARCH($F$1, IM!$AC$2:$AC$9382))), 0)), "")</f>
        <v/>
      </c>
      <c r="W83" s="261">
        <f t="shared" si="19"/>
        <v>0</v>
      </c>
      <c r="X83" s="261"/>
      <c r="Y83" s="376">
        <f t="shared" si="20"/>
        <v>0</v>
      </c>
      <c r="Z83" s="253" t="str">
        <f>IF(VLOOKUP(A83,'0919門市清單主檔'!B:AH,4,FALSE)=0,"",VLOOKUP(A83,'0919門市清單主檔'!B:AH,4,FALSE))</f>
        <v/>
      </c>
      <c r="AA83" s="370"/>
      <c r="AB83" s="192"/>
      <c r="AC83" s="192" t="s">
        <v>49</v>
      </c>
    </row>
    <row r="84" spans="1:29" ht="15.75" customHeight="1">
      <c r="A84" s="148" t="s">
        <v>60</v>
      </c>
      <c r="B84" s="149" t="str">
        <f>VLOOKUP(A84,'0919門市清單主檔'!B:C,2,FALSE)</f>
        <v>三重運動公園</v>
      </c>
      <c r="C84" s="150" t="str">
        <f>VLOOKUP($A84,'0919門市清單主檔'!B:V,20,FALSE)</f>
        <v>新北市</v>
      </c>
      <c r="D84" s="151" t="str">
        <f>VLOOKUP($A84,'0919門市清單主檔'!B:V,21,FALSE)</f>
        <v>三重區</v>
      </c>
      <c r="E84" s="152" t="str">
        <f>VLOOKUP(D84,區域表!A:B,2,FALSE)</f>
        <v>吳宗鴻</v>
      </c>
      <c r="F84" s="153" t="str">
        <f>IFERROR(IF(VLOOKUP(A84,門市狀態!A:D,4,FALSE)=0,"",VLOOKUP(A84,門市狀態!A:D,4,FALSE)),"")</f>
        <v/>
      </c>
      <c r="G84" s="154"/>
      <c r="H84" s="155" t="str">
        <f t="shared" si="16"/>
        <v>PMQ3-D649-三重運動公園(定保)</v>
      </c>
      <c r="I84" s="157" t="str">
        <f t="array" ref="I84">IF(AND(SUMPRODUCT((IM!$F$2:$F$1181=A84)*(ISNUMBER(SEARCH($C$1, IM!$AC$2:$AC$1181))))&gt;0), $C$1, "")</f>
        <v>PMQ3</v>
      </c>
      <c r="J84" s="356">
        <f t="array" ref="J84">IFERROR(INDEX(IM!$AM$2:$AM$9333, MATCH(1, (IM!$F$2:$F$9333=A84) * (ISNUMBER(SEARCH($C$1, IM!$AC$2:$AC$9333))), 0)), "")</f>
        <v>45861</v>
      </c>
      <c r="K84" s="358">
        <f t="array" ref="K84">SUMPRODUCT((IM!$F$2:$F$9181=A84)*(IM!$AD$2:$AD$9181="O")*(ISNUMBER(SEARCH($C$1, IM!$AC$2:$AC$9181))))</f>
        <v>1</v>
      </c>
      <c r="L84" s="380" t="str">
        <f t="array" ref="L84">IF(K84&gt;0,IFERROR(HYPERLINK("#'IM'!AC"&amp;MATCH(1,(IM!$F$1:$F$6881=A84)*(ISNUMBER(SEARCH($C$1,IM!$AC$1:$AC$6881))),0),"檢核"),"未登錄"),"")</f>
        <v>檢核</v>
      </c>
      <c r="M84" s="323" t="str">
        <f t="shared" si="17"/>
        <v>EDC</v>
      </c>
      <c r="N84" s="383" t="str">
        <f t="array" ref="N84">IF(AND(
    SUMPRODUCT(
        (IM!$F$2:$F$1181=A84) *
        ISNUMBER(SEARCH("HUB", IM!$AC$2:$AC$1181)) *
        (IM!$X$2:$X$1181&gt;=$A$1) *
        (IM!$X$2:$X$1181&lt;=$B$1)*(Z84="HUB")
    ) &gt; 0
), "HUB", "")</f>
        <v/>
      </c>
      <c r="O84" s="363"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325" t="str">
        <f t="shared" si="18"/>
        <v>PMQ3-D649-三重運動公園(定保)</v>
      </c>
      <c r="Q84" s="275" t="str">
        <f t="array" ref="Q84">IF(AND(SUMPRODUCT((IM!$F$2:$F$1181=A84)*(ISNUMBER(SEARCH($D$1, IM!$AC$2:$AC$1181))))&gt;0), $D$1, "")</f>
        <v>EDC</v>
      </c>
      <c r="R84" s="274">
        <f t="array" ref="R84">IFERROR(INDEX(IM!$AM$2:$AM$9382, MATCH(1, (IM!$F$2:$F$9382=A84) * (ISNUMBER(SEARCH($D$1, IM!$AC$2:$AC$9382))), 0)), "")</f>
        <v>45761</v>
      </c>
      <c r="S84" s="255" t="str">
        <f t="array" ref="S84">IF(AND(SUMPRODUCT((IM!$F$2:$F$1181=A84)*(ISNUMBER(SEARCH($E$1, IM!$AC$2:$AC$1181))))&gt;0), $E$1, "")</f>
        <v/>
      </c>
      <c r="T84" s="296" t="str">
        <f t="array" ref="T84">IFERROR(INDEX(IM!$AM$2:$AM$9382, MATCH(1, (IM!$F$2:$F$9382=A84) * (ISNUMBER(SEARCH($E$1, IM!$AC$2:$AC$9382))), 0)), "")</f>
        <v/>
      </c>
      <c r="U84" s="299" t="str">
        <f t="array" ref="U84">IF(AND(SUMPRODUCT((IM!$F$2:$F$1181=A84)*(ISNUMBER(SEARCH($F$1, IM!$AC$2:$AC$1181))))&gt;0), $F$1, "")</f>
        <v/>
      </c>
      <c r="V84" s="369" t="str">
        <f t="array" ref="V84">IFERROR(INDEX(IM!$AM$2:$AM$9382, MATCH(1, (IM!$F$2:$F$9382=A84) * (ISNUMBER(SEARCH($F$1, IM!$AC$2:$AC$9382))), 0)), "")</f>
        <v/>
      </c>
      <c r="W84" s="261">
        <f t="shared" si="19"/>
        <v>0</v>
      </c>
      <c r="X84" s="261"/>
      <c r="Y84" s="376">
        <f t="shared" si="20"/>
        <v>0</v>
      </c>
      <c r="Z84" s="253" t="str">
        <f>IF(VLOOKUP(A84,'0919門市清單主檔'!B:AH,4,FALSE)=0,"",VLOOKUP(A84,'0919門市清單主檔'!B:AH,4,FALSE))</f>
        <v/>
      </c>
      <c r="AA84" s="370"/>
      <c r="AB84" s="192"/>
      <c r="AC84" s="192" t="s">
        <v>49</v>
      </c>
    </row>
    <row r="85" spans="1:29" ht="15.75" customHeight="1">
      <c r="A85" s="148">
        <v>4184</v>
      </c>
      <c r="B85" s="149" t="str">
        <f>VLOOKUP(A85,'0919門市清單主檔'!B:C,2,FALSE)</f>
        <v>三重今大店</v>
      </c>
      <c r="C85" s="150" t="str">
        <f>VLOOKUP($A85,'0919門市清單主檔'!B:V,20,FALSE)</f>
        <v>新北市</v>
      </c>
      <c r="D85" s="151" t="str">
        <f>VLOOKUP($A85,'0919門市清單主檔'!B:V,21,FALSE)</f>
        <v>三重區</v>
      </c>
      <c r="E85" s="152" t="str">
        <f>VLOOKUP(D85,區域表!A:B,2,FALSE)</f>
        <v>吳宗鴻</v>
      </c>
      <c r="F85" s="153" t="str">
        <f>IFERROR(IF(VLOOKUP(A85,門市狀態!A:D,4,FALSE)=0,"",VLOOKUP(A85,門市狀態!A:D,4,FALSE)),"")</f>
        <v/>
      </c>
      <c r="G85" s="154"/>
      <c r="H85" s="155" t="str">
        <f t="shared" si="16"/>
        <v>PMQ3-4184-三重今大店(定保)</v>
      </c>
      <c r="I85" s="157" t="str">
        <f t="array" ref="I85">IF(AND(SUMPRODUCT((IM!$F$2:$F$1181=A85)*(ISNUMBER(SEARCH($C$1, IM!$AC$2:$AC$1181))))&gt;0), $C$1, "")</f>
        <v>PMQ3</v>
      </c>
      <c r="J85" s="356">
        <f t="array" ref="J85">IFERROR(INDEX(IM!$AM$2:$AM$9333, MATCH(1, (IM!$F$2:$F$9333=A85) * (ISNUMBER(SEARCH($C$1, IM!$AC$2:$AC$9333))), 0)), "")</f>
        <v>45861</v>
      </c>
      <c r="K85" s="358">
        <f t="array" ref="K85">SUMPRODUCT((IM!$F$2:$F$9181=A85)*(IM!$AD$2:$AD$9181="O")*(ISNUMBER(SEARCH($C$1, IM!$AC$2:$AC$9181))))</f>
        <v>1</v>
      </c>
      <c r="L85" s="380" t="str">
        <f t="array" ref="L85">IF(K85&gt;0,IFERROR(HYPERLINK("#'IM'!AC"&amp;MATCH(1,(IM!$F$1:$F$6881=A85)*(ISNUMBER(SEARCH($C$1,IM!$AC$1:$AC$6881))),0),"檢核"),"未登錄"),"")</f>
        <v>檢核</v>
      </c>
      <c r="M85" s="323" t="str">
        <f t="shared" si="17"/>
        <v>EDC+TVV</v>
      </c>
      <c r="N85" s="383" t="str">
        <f t="array" ref="N85">IF(AND(
    SUMPRODUCT(
        (IM!$F$2:$F$1181=A85) *
        ISNUMBER(SEARCH("HUB", IM!$AC$2:$AC$1181)) *
        (IM!$X$2:$X$1181&gt;=$A$1) *
        (IM!$X$2:$X$1181&lt;=$B$1)*(Z85="HUB")
    ) &gt; 0
), "HUB", "")</f>
        <v/>
      </c>
      <c r="O85" s="363"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325" t="str">
        <f t="shared" si="18"/>
        <v>PMQ3-4184-三重今大店(定保)</v>
      </c>
      <c r="Q85" s="275" t="str">
        <f t="array" ref="Q85">IF(AND(SUMPRODUCT((IM!$F$2:$F$1181=A85)*(ISNUMBER(SEARCH($D$1, IM!$AC$2:$AC$1181))))&gt;0), $D$1, "")</f>
        <v>EDC</v>
      </c>
      <c r="R85" s="274">
        <f t="array" ref="R85">IFERROR(INDEX(IM!$AM$2:$AM$9382, MATCH(1, (IM!$F$2:$F$9382=A85) * (ISNUMBER(SEARCH($D$1, IM!$AC$2:$AC$9382))), 0)), "")</f>
        <v>45762</v>
      </c>
      <c r="S85" s="255" t="str">
        <f t="array" ref="S85">IF(AND(SUMPRODUCT((IM!$F$2:$F$1181=A85)*(ISNUMBER(SEARCH($E$1, IM!$AC$2:$AC$1181))))&gt;0), $E$1, "")</f>
        <v/>
      </c>
      <c r="T85" s="296" t="str">
        <f t="array" ref="T85">IFERROR(INDEX(IM!$AM$2:$AM$9382, MATCH(1, (IM!$F$2:$F$9382=A85) * (ISNUMBER(SEARCH($E$1, IM!$AC$2:$AC$9382))), 0)), "")</f>
        <v/>
      </c>
      <c r="U85" s="299" t="str">
        <f t="array" ref="U85">IF(AND(SUMPRODUCT((IM!$F$2:$F$1181=A85)*(ISNUMBER(SEARCH($F$1, IM!$AC$2:$AC$1181))))&gt;0), $F$1, "")</f>
        <v>TVV</v>
      </c>
      <c r="V85" s="369">
        <f t="array" ref="V85">IFERROR(INDEX(IM!$AM$2:$AM$9382, MATCH(1, (IM!$F$2:$F$9382=A85) * (ISNUMBER(SEARCH($F$1, IM!$AC$2:$AC$9382))), 0)), "")</f>
        <v>45861</v>
      </c>
      <c r="W85" s="261">
        <f t="shared" si="19"/>
        <v>0</v>
      </c>
      <c r="X85" s="261"/>
      <c r="Y85" s="376">
        <f t="shared" si="20"/>
        <v>0</v>
      </c>
      <c r="Z85" s="253" t="str">
        <f>IF(VLOOKUP(A85,'0919門市清單主檔'!B:AH,4,FALSE)=0,"",VLOOKUP(A85,'0919門市清單主檔'!B:AH,4,FALSE))</f>
        <v/>
      </c>
      <c r="AA85" s="370"/>
      <c r="AB85" s="192"/>
      <c r="AC85" s="192" t="s">
        <v>49</v>
      </c>
    </row>
    <row r="86" spans="1:29" ht="15.75" customHeight="1">
      <c r="A86" s="148">
        <v>2543</v>
      </c>
      <c r="B86" s="149" t="str">
        <f>VLOOKUP(A86,'0919門市清單主檔'!B:C,2,FALSE)</f>
        <v>三重大仁店</v>
      </c>
      <c r="C86" s="150" t="str">
        <f>VLOOKUP($A86,'0919門市清單主檔'!B:V,20,FALSE)</f>
        <v>新北市</v>
      </c>
      <c r="D86" s="151" t="str">
        <f>VLOOKUP($A86,'0919門市清單主檔'!B:V,21,FALSE)</f>
        <v>三重區</v>
      </c>
      <c r="E86" s="152" t="str">
        <f>VLOOKUP(D86,區域表!A:B,2,FALSE)</f>
        <v>吳宗鴻</v>
      </c>
      <c r="F86" s="153" t="str">
        <f>IFERROR(IF(VLOOKUP(A86,門市狀態!A:D,4,FALSE)=0,"",VLOOKUP(A86,門市狀態!A:D,4,FALSE)),"")</f>
        <v/>
      </c>
      <c r="G86" s="154"/>
      <c r="H86" s="155" t="str">
        <f t="shared" si="16"/>
        <v>PMQ3-2543-三重大仁店(定保)</v>
      </c>
      <c r="I86" s="157" t="str">
        <f t="array" ref="I86">IF(AND(SUMPRODUCT((IM!$F$2:$F$1181=A86)*(ISNUMBER(SEARCH($C$1, IM!$AC$2:$AC$1181))))&gt;0), $C$1, "")</f>
        <v>PMQ3</v>
      </c>
      <c r="J86" s="356">
        <f t="array" ref="J86">IFERROR(INDEX(IM!$AM$2:$AM$9333, MATCH(1, (IM!$F$2:$F$9333=A86) * (ISNUMBER(SEARCH($C$1, IM!$AC$2:$AC$9333))), 0)), "")</f>
        <v>45861</v>
      </c>
      <c r="K86" s="358">
        <f t="array" ref="K86">SUMPRODUCT((IM!$F$2:$F$9181=A86)*(IM!$AD$2:$AD$9181="O")*(ISNUMBER(SEARCH($C$1, IM!$AC$2:$AC$9181))))</f>
        <v>1</v>
      </c>
      <c r="L86" s="380" t="str">
        <f t="array" ref="L86">IF(K86&gt;0,IFERROR(HYPERLINK("#'IM'!AC"&amp;MATCH(1,(IM!$F$1:$F$6881=A86)*(ISNUMBER(SEARCH($C$1,IM!$AC$1:$AC$6881))),0),"檢核"),"未登錄"),"")</f>
        <v>檢核</v>
      </c>
      <c r="M86" s="323" t="str">
        <f t="shared" si="17"/>
        <v>EDC</v>
      </c>
      <c r="N86" s="383" t="str">
        <f t="array" ref="N86">IF(AND(
    SUMPRODUCT(
        (IM!$F$2:$F$1181=A86) *
        ISNUMBER(SEARCH("HUB", IM!$AC$2:$AC$1181)) *
        (IM!$X$2:$X$1181&gt;=$A$1) *
        (IM!$X$2:$X$1181&lt;=$B$1)*(Z86="HUB")
    ) &gt; 0
), "HUB", "")</f>
        <v/>
      </c>
      <c r="O86" s="363"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325" t="str">
        <f t="shared" si="18"/>
        <v>PMQ3-2543-三重大仁店(定保)</v>
      </c>
      <c r="Q86" s="275" t="str">
        <f t="array" ref="Q86">IF(AND(SUMPRODUCT((IM!$F$2:$F$1181=A86)*(ISNUMBER(SEARCH($D$1, IM!$AC$2:$AC$1181))))&gt;0), $D$1, "")</f>
        <v>EDC</v>
      </c>
      <c r="R86" s="274">
        <f t="array" ref="R86">IFERROR(INDEX(IM!$AM$2:$AM$9382, MATCH(1, (IM!$F$2:$F$9382=A86) * (ISNUMBER(SEARCH($D$1, IM!$AC$2:$AC$9382))), 0)), "")</f>
        <v>45763</v>
      </c>
      <c r="S86" s="255" t="str">
        <f t="array" ref="S86">IF(AND(SUMPRODUCT((IM!$F$2:$F$1181=A86)*(ISNUMBER(SEARCH($E$1, IM!$AC$2:$AC$1181))))&gt;0), $E$1, "")</f>
        <v/>
      </c>
      <c r="T86" s="296" t="str">
        <f t="array" ref="T86">IFERROR(INDEX(IM!$AM$2:$AM$9382, MATCH(1, (IM!$F$2:$F$9382=A86) * (ISNUMBER(SEARCH($E$1, IM!$AC$2:$AC$9382))), 0)), "")</f>
        <v/>
      </c>
      <c r="U86" s="299" t="str">
        <f t="array" ref="U86">IF(AND(SUMPRODUCT((IM!$F$2:$F$1181=A86)*(ISNUMBER(SEARCH($F$1, IM!$AC$2:$AC$1181))))&gt;0), $F$1, "")</f>
        <v/>
      </c>
      <c r="V86" s="369" t="str">
        <f t="array" ref="V86">IFERROR(INDEX(IM!$AM$2:$AM$9382, MATCH(1, (IM!$F$2:$F$9382=A86) * (ISNUMBER(SEARCH($F$1, IM!$AC$2:$AC$9382))), 0)), "")</f>
        <v/>
      </c>
      <c r="W86" s="261">
        <f t="shared" si="19"/>
        <v>0</v>
      </c>
      <c r="X86" s="261"/>
      <c r="Y86" s="376">
        <f t="shared" si="20"/>
        <v>0</v>
      </c>
      <c r="Z86" s="253" t="str">
        <f>IF(VLOOKUP(A86,'0919門市清單主檔'!B:AH,4,FALSE)=0,"",VLOOKUP(A86,'0919門市清單主檔'!B:AH,4,FALSE))</f>
        <v/>
      </c>
      <c r="AA86" s="370"/>
      <c r="AB86" s="192"/>
      <c r="AC86" s="192" t="s">
        <v>49</v>
      </c>
    </row>
    <row r="87" spans="1:29" ht="15.75" customHeight="1">
      <c r="A87" s="148">
        <v>3878</v>
      </c>
      <c r="B87" s="149" t="str">
        <f>VLOOKUP(A87,'0919門市清單主檔'!B:C,2,FALSE)</f>
        <v>林口清梅店</v>
      </c>
      <c r="C87" s="150" t="str">
        <f>VLOOKUP($A87,'0919門市清單主檔'!B:V,20,FALSE)</f>
        <v>新北市</v>
      </c>
      <c r="D87" s="151" t="str">
        <f>VLOOKUP($A87,'0919門市清單主檔'!B:V,21,FALSE)</f>
        <v>林口區</v>
      </c>
      <c r="E87" s="152" t="str">
        <f>VLOOKUP(D87,區域表!A:B,2,FALSE)</f>
        <v>湯家瑋</v>
      </c>
      <c r="F87" s="153" t="str">
        <f>IFERROR(IF(VLOOKUP(A87,門市狀態!A:D,4,FALSE)=0,"",VLOOKUP(A87,門市狀態!A:D,4,FALSE)),"")</f>
        <v/>
      </c>
      <c r="G87" s="154"/>
      <c r="H87" s="155" t="str">
        <f t="shared" ref="H87:H150" si="21">IF(I87&gt;0,(TEXT(I87,"yyyymmdd")&amp;$T$2&amp;A87&amp;$T$2&amp;B87&amp;$Q$2),"")</f>
        <v>PMQ3-3878-林口清梅店(定保)</v>
      </c>
      <c r="I87" s="157" t="str">
        <f t="array" ref="I87">IF(AND(SUMPRODUCT((IM!$F$2:$F$1181=A87)*(ISNUMBER(SEARCH($C$1, IM!$AC$2:$AC$1181))))&gt;0), $C$1, "")</f>
        <v>PMQ3</v>
      </c>
      <c r="J87" s="356">
        <f t="array" ref="J87">IFERROR(INDEX(IM!$AM$2:$AM$9333, MATCH(1, (IM!$F$2:$F$9333=A87) * (ISNUMBER(SEARCH($C$1, IM!$AC$2:$AC$9333))), 0)), "")</f>
        <v>45862</v>
      </c>
      <c r="K87" s="358">
        <f t="array" ref="K87">SUMPRODUCT((IM!$F$2:$F$9181=A87)*(IM!$AD$2:$AD$9181="O")*(ISNUMBER(SEARCH($C$1, IM!$AC$2:$AC$9181))))</f>
        <v>1</v>
      </c>
      <c r="L87" s="380" t="str">
        <f t="array" ref="L87">IF(K87&gt;0,IFERROR(HYPERLINK("#'IM'!AC"&amp;MATCH(1,(IM!$F$1:$F$6881=A87)*(ISNUMBER(SEARCH($C$1,IM!$AC$1:$AC$6881))),0),"檢核"),"未登錄"),"")</f>
        <v>檢核</v>
      </c>
      <c r="M87" s="323" t="str">
        <f t="shared" ref="M87:M150" si="22">Q87&amp;IF(AND(S87&lt;&gt;"",AND(Q87&lt;&gt;"")),$P$2,"")&amp;S87&amp;IF(U87&lt;&gt;"",$P$2,"")&amp;U87</f>
        <v>EDC+TVV</v>
      </c>
      <c r="N87" s="383" t="str">
        <f t="array" ref="N87">IF(AND(
    SUMPRODUCT(
        (IM!$F$2:$F$1181=A87) *
        ISNUMBER(SEARCH("HUB", IM!$AC$2:$AC$1181)) *
        (IM!$X$2:$X$1181&gt;=$A$1) *
        (IM!$X$2:$X$1181&lt;=$B$1)*(Z87="HUB")
    ) &gt; 0
), "HUB", "")</f>
        <v/>
      </c>
      <c r="O87" s="363"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325" t="str">
        <f t="shared" ref="P87:P150" si="23">(TEXT(I87,"yyyymmdd"))&amp;$T$2&amp;A87&amp;$T$2&amp;B87&amp;$Q$2</f>
        <v>PMQ3-3878-林口清梅店(定保)</v>
      </c>
      <c r="Q87" s="275" t="str">
        <f t="array" ref="Q87">IF(AND(SUMPRODUCT((IM!$F$2:$F$1181=A87)*(ISNUMBER(SEARCH($D$1, IM!$AC$2:$AC$1181))))&gt;0), $D$1, "")</f>
        <v>EDC</v>
      </c>
      <c r="R87" s="274">
        <f t="array" ref="R87">IFERROR(INDEX(IM!$AM$2:$AM$9382, MATCH(1, (IM!$F$2:$F$9382=A87) * (ISNUMBER(SEARCH($D$1, IM!$AC$2:$AC$9382))), 0)), "")</f>
        <v>45768</v>
      </c>
      <c r="S87" s="255" t="str">
        <f t="array" ref="S87">IF(AND(SUMPRODUCT((IM!$F$2:$F$1181=A87)*(ISNUMBER(SEARCH($E$1, IM!$AC$2:$AC$1181))))&gt;0), $E$1, "")</f>
        <v/>
      </c>
      <c r="T87" s="296" t="str">
        <f t="array" ref="T87">IFERROR(INDEX(IM!$AM$2:$AM$9382, MATCH(1, (IM!$F$2:$F$9382=A87) * (ISNUMBER(SEARCH($E$1, IM!$AC$2:$AC$9382))), 0)), "")</f>
        <v/>
      </c>
      <c r="U87" s="299" t="str">
        <f t="array" ref="U87">IF(AND(SUMPRODUCT((IM!$F$2:$F$1181=A87)*(ISNUMBER(SEARCH($F$1, IM!$AC$2:$AC$1181))))&gt;0), $F$1, "")</f>
        <v>TVV</v>
      </c>
      <c r="V87" s="369">
        <f t="array" ref="V87">IFERROR(INDEX(IM!$AM$2:$AM$9382, MATCH(1, (IM!$F$2:$F$9382=A87) * (ISNUMBER(SEARCH($F$1, IM!$AC$2:$AC$9382))), 0)), "")</f>
        <v>45862</v>
      </c>
      <c r="W87" s="261">
        <f t="shared" ref="W87:W150" si="24">IF(AND(AA87&lt;&gt;"", AB87&lt;&gt;""), 2, IF(OR(AA87&lt;&gt;"", AB87&lt;&gt;""), 1, 0))</f>
        <v>0</v>
      </c>
      <c r="X87" s="261"/>
      <c r="Y87" s="376">
        <f t="shared" ref="Y87:Y150" si="25">IF(OR(S87="STAR", W87="", X87=""), W87,
"總數：" &amp; W87 &amp; CHAR(10) &amp;
"已維修：" &amp; X87 &amp; CHAR(10) &amp;
"未更換：" &amp; (W87 - X87))</f>
        <v>0</v>
      </c>
      <c r="Z87" s="253" t="str">
        <f>IF(VLOOKUP(A87,'0919門市清單主檔'!B:AH,4,FALSE)=0,"",VLOOKUP(A87,'0919門市清單主檔'!B:AH,4,FALSE))</f>
        <v/>
      </c>
      <c r="AA87" s="370"/>
      <c r="AB87" s="192"/>
      <c r="AC87" s="192" t="s">
        <v>49</v>
      </c>
    </row>
    <row r="88" spans="1:29" ht="15.75" customHeight="1">
      <c r="A88" s="148">
        <v>3890</v>
      </c>
      <c r="B88" s="149" t="str">
        <f>VLOOKUP(A88,'0919門市清單主檔'!B:C,2,FALSE)</f>
        <v>三重美堤店</v>
      </c>
      <c r="C88" s="150" t="str">
        <f>VLOOKUP($A88,'0919門市清單主檔'!B:V,20,FALSE)</f>
        <v>新北市</v>
      </c>
      <c r="D88" s="151" t="str">
        <f>VLOOKUP($A88,'0919門市清單主檔'!B:V,21,FALSE)</f>
        <v>三重區</v>
      </c>
      <c r="E88" s="152" t="str">
        <f>VLOOKUP(D88,區域表!A:B,2,FALSE)</f>
        <v>吳宗鴻</v>
      </c>
      <c r="F88" s="153" t="str">
        <f>IFERROR(IF(VLOOKUP(A88,門市狀態!A:D,4,FALSE)=0,"",VLOOKUP(A88,門市狀態!A:D,4,FALSE)),"")</f>
        <v/>
      </c>
      <c r="G88" s="154"/>
      <c r="H88" s="155" t="str">
        <f t="shared" si="21"/>
        <v>PMQ3-3890-三重美堤店(定保)</v>
      </c>
      <c r="I88" s="157" t="str">
        <f t="array" ref="I88">IF(AND(SUMPRODUCT((IM!$F$2:$F$1181=A88)*(ISNUMBER(SEARCH($C$1, IM!$AC$2:$AC$1181))))&gt;0), $C$1, "")</f>
        <v>PMQ3</v>
      </c>
      <c r="J88" s="356">
        <f t="array" ref="J88">IFERROR(INDEX(IM!$AM$2:$AM$9333, MATCH(1, (IM!$F$2:$F$9333=A88) * (ISNUMBER(SEARCH($C$1, IM!$AC$2:$AC$9333))), 0)), "")</f>
        <v>45862</v>
      </c>
      <c r="K88" s="358">
        <f t="array" ref="K88">SUMPRODUCT((IM!$F$2:$F$9181=A88)*(IM!$AD$2:$AD$9181="O")*(ISNUMBER(SEARCH($C$1, IM!$AC$2:$AC$9181))))</f>
        <v>1</v>
      </c>
      <c r="L88" s="380" t="str">
        <f t="array" ref="L88">IF(K88&gt;0,IFERROR(HYPERLINK("#'IM'!AC"&amp;MATCH(1,(IM!$F$1:$F$6881=A88)*(ISNUMBER(SEARCH($C$1,IM!$AC$1:$AC$6881))),0),"檢核"),"未登錄"),"")</f>
        <v>檢核</v>
      </c>
      <c r="M88" s="323" t="str">
        <f t="shared" si="22"/>
        <v>EDC</v>
      </c>
      <c r="N88" s="383" t="str">
        <f t="array" ref="N88">IF(AND(
    SUMPRODUCT(
        (IM!$F$2:$F$1181=A88) *
        ISNUMBER(SEARCH("HUB", IM!$AC$2:$AC$1181)) *
        (IM!$X$2:$X$1181&gt;=$A$1) *
        (IM!$X$2:$X$1181&lt;=$B$1)*(Z88="HUB")
    ) &gt; 0
), "HUB", "")</f>
        <v/>
      </c>
      <c r="O88" s="363"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325" t="str">
        <f t="shared" si="23"/>
        <v>PMQ3-3890-三重美堤店(定保)</v>
      </c>
      <c r="Q88" s="275" t="str">
        <f t="array" ref="Q88">IF(AND(SUMPRODUCT((IM!$F$2:$F$1181=A88)*(ISNUMBER(SEARCH($D$1, IM!$AC$2:$AC$1181))))&gt;0), $D$1, "")</f>
        <v>EDC</v>
      </c>
      <c r="R88" s="274">
        <f t="array" ref="R88">IFERROR(INDEX(IM!$AM$2:$AM$9382, MATCH(1, (IM!$F$2:$F$9382=A88) * (ISNUMBER(SEARCH($D$1, IM!$AC$2:$AC$9382))), 0)), "")</f>
        <v>45800</v>
      </c>
      <c r="S88" s="255" t="str">
        <f t="array" ref="S88">IF(AND(SUMPRODUCT((IM!$F$2:$F$1181=A88)*(ISNUMBER(SEARCH($E$1, IM!$AC$2:$AC$1181))))&gt;0), $E$1, "")</f>
        <v/>
      </c>
      <c r="T88" s="296" t="str">
        <f t="array" ref="T88">IFERROR(INDEX(IM!$AM$2:$AM$9382, MATCH(1, (IM!$F$2:$F$9382=A88) * (ISNUMBER(SEARCH($E$1, IM!$AC$2:$AC$9382))), 0)), "")</f>
        <v/>
      </c>
      <c r="U88" s="299" t="str">
        <f t="array" ref="U88">IF(AND(SUMPRODUCT((IM!$F$2:$F$1181=A88)*(ISNUMBER(SEARCH($F$1, IM!$AC$2:$AC$1181))))&gt;0), $F$1, "")</f>
        <v/>
      </c>
      <c r="V88" s="369" t="str">
        <f t="array" ref="V88">IFERROR(INDEX(IM!$AM$2:$AM$9382, MATCH(1, (IM!$F$2:$F$9382=A88) * (ISNUMBER(SEARCH($F$1, IM!$AC$2:$AC$9382))), 0)), "")</f>
        <v/>
      </c>
      <c r="W88" s="261">
        <f t="shared" si="24"/>
        <v>0</v>
      </c>
      <c r="X88" s="261"/>
      <c r="Y88" s="376">
        <f t="shared" si="25"/>
        <v>0</v>
      </c>
      <c r="Z88" s="253" t="str">
        <f>IF(VLOOKUP(A88,'0919門市清單主檔'!B:AH,4,FALSE)=0,"",VLOOKUP(A88,'0919門市清單主檔'!B:AH,4,FALSE))</f>
        <v/>
      </c>
      <c r="AA88" s="370"/>
      <c r="AB88" s="192"/>
      <c r="AC88" s="192" t="s">
        <v>49</v>
      </c>
    </row>
    <row r="89" spans="1:29" ht="15.75" customHeight="1">
      <c r="A89" s="148">
        <v>4057</v>
      </c>
      <c r="B89" s="149" t="str">
        <f>VLOOKUP(A89,'0919門市清單主檔'!B:C,2,FALSE)</f>
        <v>林口香澄店</v>
      </c>
      <c r="C89" s="150" t="str">
        <f>VLOOKUP($A89,'0919門市清單主檔'!B:V,20,FALSE)</f>
        <v>新北市</v>
      </c>
      <c r="D89" s="151" t="str">
        <f>VLOOKUP($A89,'0919門市清單主檔'!B:V,21,FALSE)</f>
        <v>林口區</v>
      </c>
      <c r="E89" s="152" t="str">
        <f>VLOOKUP(D89,區域表!A:B,2,FALSE)</f>
        <v>湯家瑋</v>
      </c>
      <c r="F89" s="153" t="str">
        <f>IFERROR(IF(VLOOKUP(A89,門市狀態!A:D,4,FALSE)=0,"",VLOOKUP(A89,門市狀態!A:D,4,FALSE)),"")</f>
        <v/>
      </c>
      <c r="G89" s="154"/>
      <c r="H89" s="155" t="str">
        <f t="shared" si="21"/>
        <v>PMQ3-4057-林口香澄店(定保)</v>
      </c>
      <c r="I89" s="157" t="str">
        <f t="array" ref="I89">IF(AND(SUMPRODUCT((IM!$F$2:$F$1181=A89)*(ISNUMBER(SEARCH($C$1, IM!$AC$2:$AC$1181))))&gt;0), $C$1, "")</f>
        <v>PMQ3</v>
      </c>
      <c r="J89" s="356">
        <f t="array" ref="J89">IFERROR(INDEX(IM!$AM$2:$AM$9333, MATCH(1, (IM!$F$2:$F$9333=A89) * (ISNUMBER(SEARCH($C$1, IM!$AC$2:$AC$9333))), 0)), "")</f>
        <v>45862</v>
      </c>
      <c r="K89" s="358">
        <f t="array" ref="K89">SUMPRODUCT((IM!$F$2:$F$9181=A89)*(IM!$AD$2:$AD$9181="O")*(ISNUMBER(SEARCH($C$1, IM!$AC$2:$AC$9181))))</f>
        <v>1</v>
      </c>
      <c r="L89" s="380" t="str">
        <f t="array" ref="L89">IF(K89&gt;0,IFERROR(HYPERLINK("#'IM'!AC"&amp;MATCH(1,(IM!$F$1:$F$6881=A89)*(ISNUMBER(SEARCH($C$1,IM!$AC$1:$AC$6881))),0),"檢核"),"未登錄"),"")</f>
        <v>檢核</v>
      </c>
      <c r="M89" s="323" t="str">
        <f t="shared" si="22"/>
        <v>EDC</v>
      </c>
      <c r="N89" s="383" t="str">
        <f t="array" ref="N89">IF(AND(
    SUMPRODUCT(
        (IM!$F$2:$F$1181=A89) *
        ISNUMBER(SEARCH("HUB", IM!$AC$2:$AC$1181)) *
        (IM!$X$2:$X$1181&gt;=$A$1) *
        (IM!$X$2:$X$1181&lt;=$B$1)*(Z89="HUB")
    ) &gt; 0
), "HUB", "")</f>
        <v/>
      </c>
      <c r="O89" s="363"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325" t="str">
        <f t="shared" si="23"/>
        <v>PMQ3-4057-林口香澄店(定保)</v>
      </c>
      <c r="Q89" s="275" t="str">
        <f t="array" ref="Q89">IF(AND(SUMPRODUCT((IM!$F$2:$F$1181=A89)*(ISNUMBER(SEARCH($D$1, IM!$AC$2:$AC$1181))))&gt;0), $D$1, "")</f>
        <v>EDC</v>
      </c>
      <c r="R89" s="274">
        <f t="array" ref="R89">IFERROR(INDEX(IM!$AM$2:$AM$9382, MATCH(1, (IM!$F$2:$F$9382=A89) * (ISNUMBER(SEARCH($D$1, IM!$AC$2:$AC$9382))), 0)), "")</f>
        <v>45805</v>
      </c>
      <c r="S89" s="255" t="str">
        <f t="array" ref="S89">IF(AND(SUMPRODUCT((IM!$F$2:$F$1181=A89)*(ISNUMBER(SEARCH($E$1, IM!$AC$2:$AC$1181))))&gt;0), $E$1, "")</f>
        <v/>
      </c>
      <c r="T89" s="296" t="str">
        <f t="array" ref="T89">IFERROR(INDEX(IM!$AM$2:$AM$9382, MATCH(1, (IM!$F$2:$F$9382=A89) * (ISNUMBER(SEARCH($E$1, IM!$AC$2:$AC$9382))), 0)), "")</f>
        <v/>
      </c>
      <c r="U89" s="299" t="str">
        <f t="array" ref="U89">IF(AND(SUMPRODUCT((IM!$F$2:$F$1181=A89)*(ISNUMBER(SEARCH($F$1, IM!$AC$2:$AC$1181))))&gt;0), $F$1, "")</f>
        <v/>
      </c>
      <c r="V89" s="369" t="str">
        <f t="array" ref="V89">IFERROR(INDEX(IM!$AM$2:$AM$9382, MATCH(1, (IM!$F$2:$F$9382=A89) * (ISNUMBER(SEARCH($F$1, IM!$AC$2:$AC$9382))), 0)), "")</f>
        <v/>
      </c>
      <c r="W89" s="261">
        <f t="shared" si="24"/>
        <v>0</v>
      </c>
      <c r="X89" s="261"/>
      <c r="Y89" s="376">
        <f t="shared" si="25"/>
        <v>0</v>
      </c>
      <c r="Z89" s="253" t="str">
        <f>IF(VLOOKUP(A89,'0919門市清單主檔'!B:AH,4,FALSE)=0,"",VLOOKUP(A89,'0919門市清單主檔'!B:AH,4,FALSE))</f>
        <v/>
      </c>
      <c r="AA89" s="370"/>
      <c r="AB89" s="192"/>
      <c r="AC89" s="192" t="s">
        <v>49</v>
      </c>
    </row>
    <row r="90" spans="1:29" ht="15.75" customHeight="1">
      <c r="A90" s="148">
        <v>4845</v>
      </c>
      <c r="B90" s="149" t="str">
        <f>VLOOKUP(A90,'0919門市清單主檔'!B:C,2,FALSE)</f>
        <v>石門海角店</v>
      </c>
      <c r="C90" s="150" t="str">
        <f>VLOOKUP($A90,'0919門市清單主檔'!B:V,20,FALSE)</f>
        <v>新北市</v>
      </c>
      <c r="D90" s="151" t="str">
        <f>VLOOKUP($A90,'0919門市清單主檔'!B:V,21,FALSE)</f>
        <v>石門區</v>
      </c>
      <c r="E90" s="152" t="str">
        <f>VLOOKUP(D90,區域表!A:B,2,FALSE)</f>
        <v>吳宗鴻</v>
      </c>
      <c r="F90" s="153" t="str">
        <f>IFERROR(IF(VLOOKUP(A90,門市狀態!A:D,4,FALSE)=0,"",VLOOKUP(A90,門市狀態!A:D,4,FALSE)),"")</f>
        <v/>
      </c>
      <c r="G90" s="154"/>
      <c r="H90" s="155" t="str">
        <f t="shared" si="21"/>
        <v>PMQ3-4845-石門海角店(定保)</v>
      </c>
      <c r="I90" s="157" t="str">
        <f t="array" ref="I90">IF(AND(SUMPRODUCT((IM!$F$2:$F$1181=A90)*(ISNUMBER(SEARCH($C$1, IM!$AC$2:$AC$1181))))&gt;0), $C$1, "")</f>
        <v>PMQ3</v>
      </c>
      <c r="J90" s="356">
        <f t="array" ref="J90">IFERROR(INDEX(IM!$AM$2:$AM$9333, MATCH(1, (IM!$F$2:$F$9333=A90) * (ISNUMBER(SEARCH($C$1, IM!$AC$2:$AC$9333))), 0)), "")</f>
        <v>45863</v>
      </c>
      <c r="K90" s="358">
        <f t="array" ref="K90">SUMPRODUCT((IM!$F$2:$F$9181=A90)*(IM!$AD$2:$AD$9181="O")*(ISNUMBER(SEARCH($C$1, IM!$AC$2:$AC$9181))))</f>
        <v>1</v>
      </c>
      <c r="L90" s="380" t="str">
        <f t="array" ref="L90">IF(K90&gt;0,IFERROR(HYPERLINK("#'IM'!AC"&amp;MATCH(1,(IM!$F$1:$F$6881=A90)*(ISNUMBER(SEARCH($C$1,IM!$AC$1:$AC$6881))),0),"檢核"),"未登錄"),"")</f>
        <v>檢核</v>
      </c>
      <c r="M90" s="323" t="str">
        <f t="shared" si="22"/>
        <v>EDC</v>
      </c>
      <c r="N90" s="383" t="str">
        <f t="array" ref="N90">IF(AND(
    SUMPRODUCT(
        (IM!$F$2:$F$1181=A90) *
        ISNUMBER(SEARCH("HUB", IM!$AC$2:$AC$1181)) *
        (IM!$X$2:$X$1181&gt;=$A$1) *
        (IM!$X$2:$X$1181&lt;=$B$1)*(Z90="HUB")
    ) &gt; 0
), "HUB", "")</f>
        <v/>
      </c>
      <c r="O90" s="363"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325" t="str">
        <f t="shared" si="23"/>
        <v>PMQ3-4845-石門海角店(定保)</v>
      </c>
      <c r="Q90" s="275" t="str">
        <f t="array" ref="Q90">IF(AND(SUMPRODUCT((IM!$F$2:$F$1181=A90)*(ISNUMBER(SEARCH($D$1, IM!$AC$2:$AC$1181))))&gt;0), $D$1, "")</f>
        <v>EDC</v>
      </c>
      <c r="R90" s="274">
        <f t="array" ref="R90">IFERROR(INDEX(IM!$AM$2:$AM$9382, MATCH(1, (IM!$F$2:$F$9382=A90) * (ISNUMBER(SEARCH($D$1, IM!$AC$2:$AC$9382))), 0)), "")</f>
        <v>45769</v>
      </c>
      <c r="S90" s="255" t="str">
        <f t="array" ref="S90">IF(AND(SUMPRODUCT((IM!$F$2:$F$1181=A90)*(ISNUMBER(SEARCH($E$1, IM!$AC$2:$AC$1181))))&gt;0), $E$1, "")</f>
        <v/>
      </c>
      <c r="T90" s="296" t="str">
        <f t="array" ref="T90">IFERROR(INDEX(IM!$AM$2:$AM$9382, MATCH(1, (IM!$F$2:$F$9382=A90) * (ISNUMBER(SEARCH($E$1, IM!$AC$2:$AC$9382))), 0)), "")</f>
        <v/>
      </c>
      <c r="U90" s="299" t="str">
        <f t="array" ref="U90">IF(AND(SUMPRODUCT((IM!$F$2:$F$1181=A90)*(ISNUMBER(SEARCH($F$1, IM!$AC$2:$AC$1181))))&gt;0), $F$1, "")</f>
        <v/>
      </c>
      <c r="V90" s="369" t="str">
        <f t="array" ref="V90">IFERROR(INDEX(IM!$AM$2:$AM$9382, MATCH(1, (IM!$F$2:$F$9382=A90) * (ISNUMBER(SEARCH($F$1, IM!$AC$2:$AC$9382))), 0)), "")</f>
        <v/>
      </c>
      <c r="W90" s="261">
        <f t="shared" si="24"/>
        <v>0</v>
      </c>
      <c r="X90" s="261"/>
      <c r="Y90" s="376">
        <f t="shared" si="25"/>
        <v>0</v>
      </c>
      <c r="Z90" s="253" t="str">
        <f>IF(VLOOKUP(A90,'0919門市清單主檔'!B:AH,4,FALSE)=0,"",VLOOKUP(A90,'0919門市清單主檔'!B:AH,4,FALSE))</f>
        <v/>
      </c>
      <c r="AA90" s="370"/>
      <c r="AB90" s="192"/>
      <c r="AC90" s="192" t="s">
        <v>49</v>
      </c>
    </row>
    <row r="91" spans="1:29" ht="15.75" customHeight="1">
      <c r="A91" s="148">
        <v>3983</v>
      </c>
      <c r="B91" s="149" t="str">
        <f>VLOOKUP(A91,'0919門市清單主檔'!B:C,2,FALSE)</f>
        <v>三重星光店</v>
      </c>
      <c r="C91" s="150" t="str">
        <f>VLOOKUP($A91,'0919門市清單主檔'!B:V,20,FALSE)</f>
        <v>新北市</v>
      </c>
      <c r="D91" s="151" t="str">
        <f>VLOOKUP($A91,'0919門市清單主檔'!B:V,21,FALSE)</f>
        <v>三重區</v>
      </c>
      <c r="E91" s="152" t="str">
        <f>VLOOKUP(D91,區域表!A:B,2,FALSE)</f>
        <v>吳宗鴻</v>
      </c>
      <c r="F91" s="153" t="str">
        <f>IFERROR(IF(VLOOKUP(A91,門市狀態!A:D,4,FALSE)=0,"",VLOOKUP(A91,門市狀態!A:D,4,FALSE)),"")</f>
        <v/>
      </c>
      <c r="G91" s="154"/>
      <c r="H91" s="155" t="str">
        <f t="shared" si="21"/>
        <v>PMQ3-3983-三重星光店(定保)</v>
      </c>
      <c r="I91" s="157" t="str">
        <f t="array" ref="I91">IF(AND(SUMPRODUCT((IM!$F$2:$F$1181=A91)*(ISNUMBER(SEARCH($C$1, IM!$AC$2:$AC$1181))))&gt;0), $C$1, "")</f>
        <v>PMQ3</v>
      </c>
      <c r="J91" s="356">
        <f t="array" ref="J91">IFERROR(INDEX(IM!$AM$2:$AM$9333, MATCH(1, (IM!$F$2:$F$9333=A91) * (ISNUMBER(SEARCH($C$1, IM!$AC$2:$AC$9333))), 0)), "")</f>
        <v>45866</v>
      </c>
      <c r="K91" s="358">
        <f t="array" ref="K91">SUMPRODUCT((IM!$F$2:$F$9181=A91)*(IM!$AD$2:$AD$9181="O")*(ISNUMBER(SEARCH($C$1, IM!$AC$2:$AC$9181))))</f>
        <v>1</v>
      </c>
      <c r="L91" s="380" t="str">
        <f t="array" ref="L91">IF(K91&gt;0,IFERROR(HYPERLINK("#'IM'!AC"&amp;MATCH(1,(IM!$F$1:$F$6881=A91)*(ISNUMBER(SEARCH($C$1,IM!$AC$1:$AC$6881))),0),"檢核"),"未登錄"),"")</f>
        <v>檢核</v>
      </c>
      <c r="M91" s="323" t="str">
        <f t="shared" si="22"/>
        <v>EDC</v>
      </c>
      <c r="N91" s="383" t="str">
        <f t="array" ref="N91">IF(AND(
    SUMPRODUCT(
        (IM!$F$2:$F$1181=A91) *
        ISNUMBER(SEARCH("HUB", IM!$AC$2:$AC$1181)) *
        (IM!$X$2:$X$1181&gt;=$A$1) *
        (IM!$X$2:$X$1181&lt;=$B$1)*(Z91="HUB")
    ) &gt; 0
), "HUB", "")</f>
        <v/>
      </c>
      <c r="O91" s="363"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325" t="str">
        <f t="shared" si="23"/>
        <v>PMQ3-3983-三重星光店(定保)</v>
      </c>
      <c r="Q91" s="275" t="str">
        <f t="array" ref="Q91">IF(AND(SUMPRODUCT((IM!$F$2:$F$1181=A91)*(ISNUMBER(SEARCH($D$1, IM!$AC$2:$AC$1181))))&gt;0), $D$1, "")</f>
        <v>EDC</v>
      </c>
      <c r="R91" s="274">
        <f t="array" ref="R91">IFERROR(INDEX(IM!$AM$2:$AM$9382, MATCH(1, (IM!$F$2:$F$9382=A91) * (ISNUMBER(SEARCH($D$1, IM!$AC$2:$AC$9382))), 0)), "")</f>
        <v>45762</v>
      </c>
      <c r="S91" s="255" t="str">
        <f t="array" ref="S91">IF(AND(SUMPRODUCT((IM!$F$2:$F$1181=A91)*(ISNUMBER(SEARCH($E$1, IM!$AC$2:$AC$1181))))&gt;0), $E$1, "")</f>
        <v/>
      </c>
      <c r="T91" s="296" t="str">
        <f t="array" ref="T91">IFERROR(INDEX(IM!$AM$2:$AM$9382, MATCH(1, (IM!$F$2:$F$9382=A91) * (ISNUMBER(SEARCH($E$1, IM!$AC$2:$AC$9382))), 0)), "")</f>
        <v/>
      </c>
      <c r="U91" s="299" t="str">
        <f t="array" ref="U91">IF(AND(SUMPRODUCT((IM!$F$2:$F$1181=A91)*(ISNUMBER(SEARCH($F$1, IM!$AC$2:$AC$1181))))&gt;0), $F$1, "")</f>
        <v/>
      </c>
      <c r="V91" s="369" t="str">
        <f t="array" ref="V91">IFERROR(INDEX(IM!$AM$2:$AM$9382, MATCH(1, (IM!$F$2:$F$9382=A91) * (ISNUMBER(SEARCH($F$1, IM!$AC$2:$AC$9382))), 0)), "")</f>
        <v/>
      </c>
      <c r="W91" s="261">
        <f t="shared" si="24"/>
        <v>0</v>
      </c>
      <c r="X91" s="261"/>
      <c r="Y91" s="376">
        <f t="shared" si="25"/>
        <v>0</v>
      </c>
      <c r="Z91" s="253" t="str">
        <f>IF(VLOOKUP(A91,'0919門市清單主檔'!B:AH,4,FALSE)=0,"",VLOOKUP(A91,'0919門市清單主檔'!B:AH,4,FALSE))</f>
        <v/>
      </c>
      <c r="AA91" s="370"/>
      <c r="AB91" s="192"/>
      <c r="AC91" s="192" t="s">
        <v>49</v>
      </c>
    </row>
    <row r="92" spans="1:29" ht="15.75" customHeight="1">
      <c r="A92" s="148">
        <v>4804</v>
      </c>
      <c r="B92" s="149" t="str">
        <f>VLOOKUP(A92,'0919門市清單主檔'!B:C,2,FALSE)</f>
        <v>三重國隆店</v>
      </c>
      <c r="C92" s="150" t="str">
        <f>VLOOKUP($A92,'0919門市清單主檔'!B:V,20,FALSE)</f>
        <v>新北市</v>
      </c>
      <c r="D92" s="151" t="str">
        <f>VLOOKUP($A92,'0919門市清單主檔'!B:V,21,FALSE)</f>
        <v>三重區</v>
      </c>
      <c r="E92" s="152" t="str">
        <f>VLOOKUP(D92,區域表!A:B,2,FALSE)</f>
        <v>吳宗鴻</v>
      </c>
      <c r="F92" s="153" t="str">
        <f>IFERROR(IF(VLOOKUP(A92,門市狀態!A:D,4,FALSE)=0,"",VLOOKUP(A92,門市狀態!A:D,4,FALSE)),"")</f>
        <v/>
      </c>
      <c r="G92" s="154"/>
      <c r="H92" s="155" t="str">
        <f t="shared" si="21"/>
        <v>PMQ3-4804-三重國隆店(定保)</v>
      </c>
      <c r="I92" s="157" t="str">
        <f t="array" ref="I92">IF(AND(SUMPRODUCT((IM!$F$2:$F$1181=A92)*(ISNUMBER(SEARCH($C$1, IM!$AC$2:$AC$1181))))&gt;0), $C$1, "")</f>
        <v>PMQ3</v>
      </c>
      <c r="J92" s="356">
        <f t="array" ref="J92">IFERROR(INDEX(IM!$AM$2:$AM$9333, MATCH(1, (IM!$F$2:$F$9333=A92) * (ISNUMBER(SEARCH($C$1, IM!$AC$2:$AC$9333))), 0)), "")</f>
        <v>45866</v>
      </c>
      <c r="K92" s="358">
        <f t="array" ref="K92">SUMPRODUCT((IM!$F$2:$F$9181=A92)*(IM!$AD$2:$AD$9181="O")*(ISNUMBER(SEARCH($C$1, IM!$AC$2:$AC$9181))))</f>
        <v>1</v>
      </c>
      <c r="L92" s="380" t="str">
        <f t="array" ref="L92">IF(K92&gt;0,IFERROR(HYPERLINK("#'IM'!AC"&amp;MATCH(1,(IM!$F$1:$F$6881=A92)*(ISNUMBER(SEARCH($C$1,IM!$AC$1:$AC$6881))),0),"檢核"),"未登錄"),"")</f>
        <v>檢核</v>
      </c>
      <c r="M92" s="323" t="str">
        <f t="shared" si="22"/>
        <v>EDC</v>
      </c>
      <c r="N92" s="383" t="str">
        <f t="array" ref="N92">IF(AND(
    SUMPRODUCT(
        (IM!$F$2:$F$1181=A92) *
        ISNUMBER(SEARCH("HUB", IM!$AC$2:$AC$1181)) *
        (IM!$X$2:$X$1181&gt;=$A$1) *
        (IM!$X$2:$X$1181&lt;=$B$1)*(Z92="HUB")
    ) &gt; 0
), "HUB", "")</f>
        <v/>
      </c>
      <c r="O92" s="363"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325" t="str">
        <f t="shared" si="23"/>
        <v>PMQ3-4804-三重國隆店(定保)</v>
      </c>
      <c r="Q92" s="275" t="str">
        <f t="array" ref="Q92">IF(AND(SUMPRODUCT((IM!$F$2:$F$1181=A92)*(ISNUMBER(SEARCH($D$1, IM!$AC$2:$AC$1181))))&gt;0), $D$1, "")</f>
        <v>EDC</v>
      </c>
      <c r="R92" s="274">
        <f t="array" ref="R92">IFERROR(INDEX(IM!$AM$2:$AM$9382, MATCH(1, (IM!$F$2:$F$9382=A92) * (ISNUMBER(SEARCH($D$1, IM!$AC$2:$AC$9382))), 0)), "")</f>
        <v>45762</v>
      </c>
      <c r="S92" s="255" t="str">
        <f t="array" ref="S92">IF(AND(SUMPRODUCT((IM!$F$2:$F$1181=A92)*(ISNUMBER(SEARCH($E$1, IM!$AC$2:$AC$1181))))&gt;0), $E$1, "")</f>
        <v/>
      </c>
      <c r="T92" s="296" t="str">
        <f t="array" ref="T92">IFERROR(INDEX(IM!$AM$2:$AM$9382, MATCH(1, (IM!$F$2:$F$9382=A92) * (ISNUMBER(SEARCH($E$1, IM!$AC$2:$AC$9382))), 0)), "")</f>
        <v/>
      </c>
      <c r="U92" s="299" t="str">
        <f t="array" ref="U92">IF(AND(SUMPRODUCT((IM!$F$2:$F$1181=A92)*(ISNUMBER(SEARCH($F$1, IM!$AC$2:$AC$1181))))&gt;0), $F$1, "")</f>
        <v/>
      </c>
      <c r="V92" s="369" t="str">
        <f t="array" ref="V92">IFERROR(INDEX(IM!$AM$2:$AM$9382, MATCH(1, (IM!$F$2:$F$9382=A92) * (ISNUMBER(SEARCH($F$1, IM!$AC$2:$AC$9382))), 0)), "")</f>
        <v/>
      </c>
      <c r="W92" s="261">
        <f t="shared" si="24"/>
        <v>0</v>
      </c>
      <c r="X92" s="261"/>
      <c r="Y92" s="376">
        <f t="shared" si="25"/>
        <v>0</v>
      </c>
      <c r="Z92" s="253" t="str">
        <f>IF(VLOOKUP(A92,'0919門市清單主檔'!B:AH,4,FALSE)=0,"",VLOOKUP(A92,'0919門市清單主檔'!B:AH,4,FALSE))</f>
        <v/>
      </c>
      <c r="AA92" s="370"/>
      <c r="AB92" s="192"/>
      <c r="AC92" s="192" t="s">
        <v>49</v>
      </c>
    </row>
    <row r="93" spans="1:29" ht="15.75" customHeight="1">
      <c r="A93" s="148">
        <v>4083</v>
      </c>
      <c r="B93" s="149" t="str">
        <f>VLOOKUP(A93,'0919門市清單主檔'!B:C,2,FALSE)</f>
        <v>三重中央南</v>
      </c>
      <c r="C93" s="150" t="str">
        <f>VLOOKUP($A93,'0919門市清單主檔'!B:V,20,FALSE)</f>
        <v>新北市</v>
      </c>
      <c r="D93" s="151" t="str">
        <f>VLOOKUP($A93,'0919門市清單主檔'!B:V,21,FALSE)</f>
        <v>三重區</v>
      </c>
      <c r="E93" s="152" t="str">
        <f>VLOOKUP(D93,區域表!A:B,2,FALSE)</f>
        <v>吳宗鴻</v>
      </c>
      <c r="F93" s="153" t="str">
        <f>IFERROR(IF(VLOOKUP(A93,門市狀態!A:D,4,FALSE)=0,"",VLOOKUP(A93,門市狀態!A:D,4,FALSE)),"")</f>
        <v/>
      </c>
      <c r="G93" s="154"/>
      <c r="H93" s="155" t="str">
        <f t="shared" si="21"/>
        <v>PMQ3-4083-三重中央南(定保)</v>
      </c>
      <c r="I93" s="157" t="str">
        <f t="array" ref="I93">IF(AND(SUMPRODUCT((IM!$F$2:$F$1181=A93)*(ISNUMBER(SEARCH($C$1, IM!$AC$2:$AC$1181))))&gt;0), $C$1, "")</f>
        <v>PMQ3</v>
      </c>
      <c r="J93" s="356">
        <f t="array" ref="J93">IFERROR(INDEX(IM!$AM$2:$AM$9333, MATCH(1, (IM!$F$2:$F$9333=A93) * (ISNUMBER(SEARCH($C$1, IM!$AC$2:$AC$9333))), 0)), "")</f>
        <v>45866</v>
      </c>
      <c r="K93" s="358">
        <f t="array" ref="K93">SUMPRODUCT((IM!$F$2:$F$9181=A93)*(IM!$AD$2:$AD$9181="O")*(ISNUMBER(SEARCH($C$1, IM!$AC$2:$AC$9181))))</f>
        <v>1</v>
      </c>
      <c r="L93" s="380" t="str">
        <f t="array" ref="L93">IF(K93&gt;0,IFERROR(HYPERLINK("#'IM'!AC"&amp;MATCH(1,(IM!$F$1:$F$6881=A93)*(ISNUMBER(SEARCH($C$1,IM!$AC$1:$AC$6881))),0),"檢核"),"未登錄"),"")</f>
        <v>檢核</v>
      </c>
      <c r="M93" s="323" t="str">
        <f t="shared" si="22"/>
        <v>EDC+TVV</v>
      </c>
      <c r="N93" s="383" t="str">
        <f t="array" ref="N93">IF(AND(
    SUMPRODUCT(
        (IM!$F$2:$F$1181=A93) *
        ISNUMBER(SEARCH("HUB", IM!$AC$2:$AC$1181)) *
        (IM!$X$2:$X$1181&gt;=$A$1) *
        (IM!$X$2:$X$1181&lt;=$B$1)*(Z93="HUB")
    ) &gt; 0
), "HUB", "")</f>
        <v/>
      </c>
      <c r="O93" s="363"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325" t="str">
        <f t="shared" si="23"/>
        <v>PMQ3-4083-三重中央南(定保)</v>
      </c>
      <c r="Q93" s="275" t="str">
        <f t="array" ref="Q93">IF(AND(SUMPRODUCT((IM!$F$2:$F$1181=A93)*(ISNUMBER(SEARCH($D$1, IM!$AC$2:$AC$1181))))&gt;0), $D$1, "")</f>
        <v>EDC</v>
      </c>
      <c r="R93" s="274">
        <f t="array" ref="R93">IFERROR(INDEX(IM!$AM$2:$AM$9382, MATCH(1, (IM!$F$2:$F$9382=A93) * (ISNUMBER(SEARCH($D$1, IM!$AC$2:$AC$9382))), 0)), "")</f>
        <v>45764</v>
      </c>
      <c r="S93" s="255" t="str">
        <f t="array" ref="S93">IF(AND(SUMPRODUCT((IM!$F$2:$F$1181=A93)*(ISNUMBER(SEARCH($E$1, IM!$AC$2:$AC$1181))))&gt;0), $E$1, "")</f>
        <v/>
      </c>
      <c r="T93" s="296" t="str">
        <f t="array" ref="T93">IFERROR(INDEX(IM!$AM$2:$AM$9382, MATCH(1, (IM!$F$2:$F$9382=A93) * (ISNUMBER(SEARCH($E$1, IM!$AC$2:$AC$9382))), 0)), "")</f>
        <v/>
      </c>
      <c r="U93" s="299" t="str">
        <f t="array" ref="U93">IF(AND(SUMPRODUCT((IM!$F$2:$F$1181=A93)*(ISNUMBER(SEARCH($F$1, IM!$AC$2:$AC$1181))))&gt;0), $F$1, "")</f>
        <v>TVV</v>
      </c>
      <c r="V93" s="369">
        <f t="array" ref="V93">IFERROR(INDEX(IM!$AM$2:$AM$9382, MATCH(1, (IM!$F$2:$F$9382=A93) * (ISNUMBER(SEARCH($F$1, IM!$AC$2:$AC$9382))), 0)), "")</f>
        <v>45866</v>
      </c>
      <c r="W93" s="261">
        <f t="shared" si="24"/>
        <v>0</v>
      </c>
      <c r="X93" s="261"/>
      <c r="Y93" s="376">
        <f t="shared" si="25"/>
        <v>0</v>
      </c>
      <c r="Z93" s="253" t="str">
        <f>IF(VLOOKUP(A93,'0919門市清單主檔'!B:AH,4,FALSE)=0,"",VLOOKUP(A93,'0919門市清單主檔'!B:AH,4,FALSE))</f>
        <v/>
      </c>
      <c r="AA93" s="370"/>
      <c r="AB93" s="192"/>
      <c r="AC93" s="192" t="s">
        <v>49</v>
      </c>
    </row>
    <row r="94" spans="1:29" ht="15.75" customHeight="1">
      <c r="A94" s="148">
        <v>2935</v>
      </c>
      <c r="B94" s="149" t="str">
        <f>VLOOKUP(A94,'0919門市清單主檔'!B:C,2,FALSE)</f>
        <v>三重夜市口</v>
      </c>
      <c r="C94" s="150" t="str">
        <f>VLOOKUP($A94,'0919門市清單主檔'!B:V,20,FALSE)</f>
        <v>新北市</v>
      </c>
      <c r="D94" s="151" t="str">
        <f>VLOOKUP($A94,'0919門市清單主檔'!B:V,21,FALSE)</f>
        <v>三重區</v>
      </c>
      <c r="E94" s="152" t="str">
        <f>VLOOKUP(D94,區域表!A:B,2,FALSE)</f>
        <v>吳宗鴻</v>
      </c>
      <c r="F94" s="153" t="str">
        <f>IFERROR(IF(VLOOKUP(A94,門市狀態!A:D,4,FALSE)=0,"",VLOOKUP(A94,門市狀態!A:D,4,FALSE)),"")</f>
        <v/>
      </c>
      <c r="G94" s="154"/>
      <c r="H94" s="155" t="str">
        <f t="shared" si="21"/>
        <v>PMQ3-2935-三重夜市口(定保)</v>
      </c>
      <c r="I94" s="157" t="str">
        <f t="array" ref="I94">IF(AND(SUMPRODUCT((IM!$F$2:$F$1181=A94)*(ISNUMBER(SEARCH($C$1, IM!$AC$2:$AC$1181))))&gt;0), $C$1, "")</f>
        <v>PMQ3</v>
      </c>
      <c r="J94" s="356">
        <f t="array" ref="J94">IFERROR(INDEX(IM!$AM$2:$AM$9333, MATCH(1, (IM!$F$2:$F$9333=A94) * (ISNUMBER(SEARCH($C$1, IM!$AC$2:$AC$9333))), 0)), "")</f>
        <v>45866</v>
      </c>
      <c r="K94" s="358">
        <f t="array" ref="K94">SUMPRODUCT((IM!$F$2:$F$9181=A94)*(IM!$AD$2:$AD$9181="O")*(ISNUMBER(SEARCH($C$1, IM!$AC$2:$AC$9181))))</f>
        <v>1</v>
      </c>
      <c r="L94" s="380" t="str">
        <f t="array" ref="L94">IF(K94&gt;0,IFERROR(HYPERLINK("#'IM'!AC"&amp;MATCH(1,(IM!$F$1:$F$6881=A94)*(ISNUMBER(SEARCH($C$1,IM!$AC$1:$AC$6881))),0),"檢核"),"未登錄"),"")</f>
        <v>檢核</v>
      </c>
      <c r="M94" s="323" t="str">
        <f t="shared" si="22"/>
        <v>EDC</v>
      </c>
      <c r="N94" s="383" t="str">
        <f t="array" ref="N94">IF(AND(
    SUMPRODUCT(
        (IM!$F$2:$F$1181=A94) *
        ISNUMBER(SEARCH("HUB", IM!$AC$2:$AC$1181)) *
        (IM!$X$2:$X$1181&gt;=$A$1) *
        (IM!$X$2:$X$1181&lt;=$B$1)*(Z94="HUB")
    ) &gt; 0
), "HUB", "")</f>
        <v/>
      </c>
      <c r="O94" s="363"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325" t="str">
        <f t="shared" si="23"/>
        <v>PMQ3-2935-三重夜市口(定保)</v>
      </c>
      <c r="Q94" s="275" t="str">
        <f t="array" ref="Q94">IF(AND(SUMPRODUCT((IM!$F$2:$F$1181=A94)*(ISNUMBER(SEARCH($D$1, IM!$AC$2:$AC$1181))))&gt;0), $D$1, "")</f>
        <v>EDC</v>
      </c>
      <c r="R94" s="274">
        <f t="array" ref="R94">IFERROR(INDEX(IM!$AM$2:$AM$9382, MATCH(1, (IM!$F$2:$F$9382=A94) * (ISNUMBER(SEARCH($D$1, IM!$AC$2:$AC$9382))), 0)), "")</f>
        <v>45764</v>
      </c>
      <c r="S94" s="255" t="str">
        <f t="array" ref="S94">IF(AND(SUMPRODUCT((IM!$F$2:$F$1181=A94)*(ISNUMBER(SEARCH($E$1, IM!$AC$2:$AC$1181))))&gt;0), $E$1, "")</f>
        <v/>
      </c>
      <c r="T94" s="296" t="str">
        <f t="array" ref="T94">IFERROR(INDEX(IM!$AM$2:$AM$9382, MATCH(1, (IM!$F$2:$F$9382=A94) * (ISNUMBER(SEARCH($E$1, IM!$AC$2:$AC$9382))), 0)), "")</f>
        <v/>
      </c>
      <c r="U94" s="299" t="str">
        <f t="array" ref="U94">IF(AND(SUMPRODUCT((IM!$F$2:$F$1181=A94)*(ISNUMBER(SEARCH($F$1, IM!$AC$2:$AC$1181))))&gt;0), $F$1, "")</f>
        <v/>
      </c>
      <c r="V94" s="369" t="str">
        <f t="array" ref="V94">IFERROR(INDEX(IM!$AM$2:$AM$9382, MATCH(1, (IM!$F$2:$F$9382=A94) * (ISNUMBER(SEARCH($F$1, IM!$AC$2:$AC$9382))), 0)), "")</f>
        <v/>
      </c>
      <c r="W94" s="261">
        <f t="shared" si="24"/>
        <v>0</v>
      </c>
      <c r="X94" s="261"/>
      <c r="Y94" s="376">
        <f t="shared" si="25"/>
        <v>0</v>
      </c>
      <c r="Z94" s="253" t="str">
        <f>IF(VLOOKUP(A94,'0919門市清單主檔'!B:AH,4,FALSE)=0,"",VLOOKUP(A94,'0919門市清單主檔'!B:AH,4,FALSE))</f>
        <v/>
      </c>
      <c r="AA94" s="370"/>
      <c r="AB94" s="192"/>
      <c r="AC94" s="192" t="s">
        <v>49</v>
      </c>
    </row>
    <row r="95" spans="1:29" ht="15.75" customHeight="1">
      <c r="A95" s="148">
        <v>2619</v>
      </c>
      <c r="B95" s="149" t="str">
        <f>VLOOKUP(A95,'0919門市清單主檔'!B:C,2,FALSE)</f>
        <v>三重大榮店</v>
      </c>
      <c r="C95" s="150" t="str">
        <f>VLOOKUP($A95,'0919門市清單主檔'!B:V,20,FALSE)</f>
        <v>新北市</v>
      </c>
      <c r="D95" s="151" t="str">
        <f>VLOOKUP($A95,'0919門市清單主檔'!B:V,21,FALSE)</f>
        <v>三重區</v>
      </c>
      <c r="E95" s="152" t="str">
        <f>VLOOKUP(D95,區域表!A:B,2,FALSE)</f>
        <v>吳宗鴻</v>
      </c>
      <c r="F95" s="153" t="str">
        <f>IFERROR(IF(VLOOKUP(A95,門市狀態!A:D,4,FALSE)=0,"",VLOOKUP(A95,門市狀態!A:D,4,FALSE)),"")</f>
        <v/>
      </c>
      <c r="G95" s="154"/>
      <c r="H95" s="155" t="str">
        <f t="shared" si="21"/>
        <v>PMQ3-2619-三重大榮店(定保)</v>
      </c>
      <c r="I95" s="157" t="str">
        <f t="array" ref="I95">IF(AND(SUMPRODUCT((IM!$F$2:$F$1181=A95)*(ISNUMBER(SEARCH($C$1, IM!$AC$2:$AC$1181))))&gt;0), $C$1, "")</f>
        <v>PMQ3</v>
      </c>
      <c r="J95" s="356">
        <f t="array" ref="J95">IFERROR(INDEX(IM!$AM$2:$AM$9333, MATCH(1, (IM!$F$2:$F$9333=A95) * (ISNUMBER(SEARCH($C$1, IM!$AC$2:$AC$9333))), 0)), "")</f>
        <v>45866</v>
      </c>
      <c r="K95" s="358">
        <f t="array" ref="K95">SUMPRODUCT((IM!$F$2:$F$9181=A95)*(IM!$AD$2:$AD$9181="O")*(ISNUMBER(SEARCH($C$1, IM!$AC$2:$AC$9181))))</f>
        <v>1</v>
      </c>
      <c r="L95" s="380" t="str">
        <f t="array" ref="L95">IF(K95&gt;0,IFERROR(HYPERLINK("#'IM'!AC"&amp;MATCH(1,(IM!$F$1:$F$6881=A95)*(ISNUMBER(SEARCH($C$1,IM!$AC$1:$AC$6881))),0),"檢核"),"未登錄"),"")</f>
        <v>檢核</v>
      </c>
      <c r="M95" s="323" t="str">
        <f t="shared" si="22"/>
        <v>EDC</v>
      </c>
      <c r="N95" s="383" t="str">
        <f t="array" ref="N95">IF(AND(
    SUMPRODUCT(
        (IM!$F$2:$F$1181=A95) *
        ISNUMBER(SEARCH("HUB", IM!$AC$2:$AC$1181)) *
        (IM!$X$2:$X$1181&gt;=$A$1) *
        (IM!$X$2:$X$1181&lt;=$B$1)*(Z95="HUB")
    ) &gt; 0
), "HUB", "")</f>
        <v/>
      </c>
      <c r="O95" s="363"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325" t="str">
        <f t="shared" si="23"/>
        <v>PMQ3-2619-三重大榮店(定保)</v>
      </c>
      <c r="Q95" s="275" t="str">
        <f t="array" ref="Q95">IF(AND(SUMPRODUCT((IM!$F$2:$F$1181=A95)*(ISNUMBER(SEARCH($D$1, IM!$AC$2:$AC$1181))))&gt;0), $D$1, "")</f>
        <v>EDC</v>
      </c>
      <c r="R95" s="274">
        <f t="array" ref="R95">IFERROR(INDEX(IM!$AM$2:$AM$9382, MATCH(1, (IM!$F$2:$F$9382=A95) * (ISNUMBER(SEARCH($D$1, IM!$AC$2:$AC$9382))), 0)), "")</f>
        <v>45765</v>
      </c>
      <c r="S95" s="255" t="str">
        <f t="array" ref="S95">IF(AND(SUMPRODUCT((IM!$F$2:$F$1181=A95)*(ISNUMBER(SEARCH($E$1, IM!$AC$2:$AC$1181))))&gt;0), $E$1, "")</f>
        <v/>
      </c>
      <c r="T95" s="296" t="str">
        <f t="array" ref="T95">IFERROR(INDEX(IM!$AM$2:$AM$9382, MATCH(1, (IM!$F$2:$F$9382=A95) * (ISNUMBER(SEARCH($E$1, IM!$AC$2:$AC$9382))), 0)), "")</f>
        <v/>
      </c>
      <c r="U95" s="299" t="str">
        <f t="array" ref="U95">IF(AND(SUMPRODUCT((IM!$F$2:$F$1181=A95)*(ISNUMBER(SEARCH($F$1, IM!$AC$2:$AC$1181))))&gt;0), $F$1, "")</f>
        <v/>
      </c>
      <c r="V95" s="369" t="str">
        <f t="array" ref="V95">IFERROR(INDEX(IM!$AM$2:$AM$9382, MATCH(1, (IM!$F$2:$F$9382=A95) * (ISNUMBER(SEARCH($F$1, IM!$AC$2:$AC$9382))), 0)), "")</f>
        <v/>
      </c>
      <c r="W95" s="261">
        <f t="shared" si="24"/>
        <v>0</v>
      </c>
      <c r="X95" s="261"/>
      <c r="Y95" s="376">
        <f t="shared" si="25"/>
        <v>0</v>
      </c>
      <c r="Z95" s="253" t="str">
        <f>IF(VLOOKUP(A95,'0919門市清單主檔'!B:AH,4,FALSE)=0,"",VLOOKUP(A95,'0919門市清單主檔'!B:AH,4,FALSE))</f>
        <v/>
      </c>
      <c r="AA95" s="370"/>
      <c r="AB95" s="192"/>
      <c r="AC95" s="192" t="s">
        <v>49</v>
      </c>
    </row>
    <row r="96" spans="1:29" ht="15.75" customHeight="1">
      <c r="A96" s="148">
        <v>4312</v>
      </c>
      <c r="B96" s="149" t="str">
        <f>VLOOKUP(A96,'0919門市清單主檔'!B:C,2,FALSE)</f>
        <v>三重文化北</v>
      </c>
      <c r="C96" s="150" t="str">
        <f>VLOOKUP($A96,'0919門市清單主檔'!B:V,20,FALSE)</f>
        <v>新北市</v>
      </c>
      <c r="D96" s="151" t="str">
        <f>VLOOKUP($A96,'0919門市清單主檔'!B:V,21,FALSE)</f>
        <v>三重區</v>
      </c>
      <c r="E96" s="152" t="str">
        <f>VLOOKUP(D96,區域表!A:B,2,FALSE)</f>
        <v>吳宗鴻</v>
      </c>
      <c r="F96" s="153" t="str">
        <f>IFERROR(IF(VLOOKUP(A96,門市狀態!A:D,4,FALSE)=0,"",VLOOKUP(A96,門市狀態!A:D,4,FALSE)),"")</f>
        <v/>
      </c>
      <c r="G96" s="154"/>
      <c r="H96" s="155" t="str">
        <f t="shared" si="21"/>
        <v>PMQ3-4312-三重文化北(定保)</v>
      </c>
      <c r="I96" s="157" t="str">
        <f t="array" ref="I96">IF(AND(SUMPRODUCT((IM!$F$2:$F$1181=A96)*(ISNUMBER(SEARCH($C$1, IM!$AC$2:$AC$1181))))&gt;0), $C$1, "")</f>
        <v>PMQ3</v>
      </c>
      <c r="J96" s="356">
        <f t="array" ref="J96">IFERROR(INDEX(IM!$AM$2:$AM$9333, MATCH(1, (IM!$F$2:$F$9333=A96) * (ISNUMBER(SEARCH($C$1, IM!$AC$2:$AC$9333))), 0)), "")</f>
        <v>45866</v>
      </c>
      <c r="K96" s="358">
        <f t="array" ref="K96">SUMPRODUCT((IM!$F$2:$F$9181=A96)*(IM!$AD$2:$AD$9181="O")*(ISNUMBER(SEARCH($C$1, IM!$AC$2:$AC$9181))))</f>
        <v>1</v>
      </c>
      <c r="L96" s="380" t="str">
        <f t="array" ref="L96">IF(K96&gt;0,IFERROR(HYPERLINK("#'IM'!AC"&amp;MATCH(1,(IM!$F$1:$F$6881=A96)*(ISNUMBER(SEARCH($C$1,IM!$AC$1:$AC$6881))),0),"檢核"),"未登錄"),"")</f>
        <v>檢核</v>
      </c>
      <c r="M96" s="323" t="str">
        <f t="shared" si="22"/>
        <v>EDC</v>
      </c>
      <c r="N96" s="383" t="str">
        <f t="array" ref="N96">IF(AND(
    SUMPRODUCT(
        (IM!$F$2:$F$1181=A96) *
        ISNUMBER(SEARCH("HUB", IM!$AC$2:$AC$1181)) *
        (IM!$X$2:$X$1181&gt;=$A$1) *
        (IM!$X$2:$X$1181&lt;=$B$1)*(Z96="HUB")
    ) &gt; 0
), "HUB", "")</f>
        <v/>
      </c>
      <c r="O96" s="363"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325" t="str">
        <f t="shared" si="23"/>
        <v>PMQ3-4312-三重文化北(定保)</v>
      </c>
      <c r="Q96" s="275" t="str">
        <f t="array" ref="Q96">IF(AND(SUMPRODUCT((IM!$F$2:$F$1181=A96)*(ISNUMBER(SEARCH($D$1, IM!$AC$2:$AC$1181))))&gt;0), $D$1, "")</f>
        <v>EDC</v>
      </c>
      <c r="R96" s="274">
        <f t="array" ref="R96">IFERROR(INDEX(IM!$AM$2:$AM$9382, MATCH(1, (IM!$F$2:$F$9382=A96) * (ISNUMBER(SEARCH($D$1, IM!$AC$2:$AC$9382))), 0)), "")</f>
        <v>45765</v>
      </c>
      <c r="S96" s="255" t="str">
        <f t="array" ref="S96">IF(AND(SUMPRODUCT((IM!$F$2:$F$1181=A96)*(ISNUMBER(SEARCH($E$1, IM!$AC$2:$AC$1181))))&gt;0), $E$1, "")</f>
        <v/>
      </c>
      <c r="T96" s="296" t="str">
        <f t="array" ref="T96">IFERROR(INDEX(IM!$AM$2:$AM$9382, MATCH(1, (IM!$F$2:$F$9382=A96) * (ISNUMBER(SEARCH($E$1, IM!$AC$2:$AC$9382))), 0)), "")</f>
        <v/>
      </c>
      <c r="U96" s="299" t="str">
        <f t="array" ref="U96">IF(AND(SUMPRODUCT((IM!$F$2:$F$1181=A96)*(ISNUMBER(SEARCH($F$1, IM!$AC$2:$AC$1181))))&gt;0), $F$1, "")</f>
        <v/>
      </c>
      <c r="V96" s="369" t="str">
        <f t="array" ref="V96">IFERROR(INDEX(IM!$AM$2:$AM$9382, MATCH(1, (IM!$F$2:$F$9382=A96) * (ISNUMBER(SEARCH($F$1, IM!$AC$2:$AC$9382))), 0)), "")</f>
        <v/>
      </c>
      <c r="W96" s="261">
        <f t="shared" si="24"/>
        <v>0</v>
      </c>
      <c r="X96" s="261"/>
      <c r="Y96" s="376">
        <f t="shared" si="25"/>
        <v>0</v>
      </c>
      <c r="Z96" s="253" t="str">
        <f>IF(VLOOKUP(A96,'0919門市清單主檔'!B:AH,4,FALSE)=0,"",VLOOKUP(A96,'0919門市清單主檔'!B:AH,4,FALSE))</f>
        <v/>
      </c>
      <c r="AA96" s="370"/>
      <c r="AB96" s="192"/>
      <c r="AC96" s="192" t="s">
        <v>49</v>
      </c>
    </row>
    <row r="97" spans="1:29" ht="15.75" customHeight="1">
      <c r="A97" s="148">
        <v>4208</v>
      </c>
      <c r="B97" s="149" t="str">
        <f>VLOOKUP(A97,'0919門市清單主檔'!B:C,2,FALSE)</f>
        <v>新莊瓊泰店</v>
      </c>
      <c r="C97" s="150" t="str">
        <f>VLOOKUP($A97,'0919門市清單主檔'!B:V,20,FALSE)</f>
        <v>新北市</v>
      </c>
      <c r="D97" s="151" t="str">
        <f>VLOOKUP($A97,'0919門市清單主檔'!B:V,21,FALSE)</f>
        <v>新莊區</v>
      </c>
      <c r="E97" s="152" t="str">
        <f>VLOOKUP(D97,區域表!A:B,2,FALSE)</f>
        <v>湯家瑋</v>
      </c>
      <c r="F97" s="153" t="str">
        <f>IFERROR(IF(VLOOKUP(A97,門市狀態!A:D,4,FALSE)=0,"",VLOOKUP(A97,門市狀態!A:D,4,FALSE)),"")</f>
        <v/>
      </c>
      <c r="G97" s="154"/>
      <c r="H97" s="155" t="str">
        <f t="shared" si="21"/>
        <v>PMQ3-4208-新莊瓊泰店(定保)</v>
      </c>
      <c r="I97" s="157" t="str">
        <f t="array" ref="I97">IF(AND(SUMPRODUCT((IM!$F$2:$F$1181=A97)*(ISNUMBER(SEARCH($C$1, IM!$AC$2:$AC$1181))))&gt;0), $C$1, "")</f>
        <v>PMQ3</v>
      </c>
      <c r="J97" s="356">
        <f t="array" ref="J97">IFERROR(INDEX(IM!$AM$2:$AM$9333, MATCH(1, (IM!$F$2:$F$9333=A97) * (ISNUMBER(SEARCH($C$1, IM!$AC$2:$AC$9333))), 0)), "")</f>
        <v>45866</v>
      </c>
      <c r="K97" s="358">
        <f t="array" ref="K97">SUMPRODUCT((IM!$F$2:$F$9181=A97)*(IM!$AD$2:$AD$9181="O")*(ISNUMBER(SEARCH($C$1, IM!$AC$2:$AC$9181))))</f>
        <v>1</v>
      </c>
      <c r="L97" s="380" t="str">
        <f t="array" ref="L97">IF(K97&gt;0,IFERROR(HYPERLINK("#'IM'!AC"&amp;MATCH(1,(IM!$F$1:$F$6881=A97)*(ISNUMBER(SEARCH($C$1,IM!$AC$1:$AC$6881))),0),"檢核"),"未登錄"),"")</f>
        <v>檢核</v>
      </c>
      <c r="M97" s="323" t="str">
        <f t="shared" si="22"/>
        <v>EDC</v>
      </c>
      <c r="N97" s="383" t="str">
        <f t="array" ref="N97">IF(AND(
    SUMPRODUCT(
        (IM!$F$2:$F$1181=A97) *
        ISNUMBER(SEARCH("HUB", IM!$AC$2:$AC$1181)) *
        (IM!$X$2:$X$1181&gt;=$A$1) *
        (IM!$X$2:$X$1181&lt;=$B$1)*(Z97="HUB")
    ) &gt; 0
), "HUB", "")</f>
        <v/>
      </c>
      <c r="O97" s="363"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325" t="str">
        <f t="shared" si="23"/>
        <v>PMQ3-4208-新莊瓊泰店(定保)</v>
      </c>
      <c r="Q97" s="275" t="str">
        <f t="array" ref="Q97">IF(AND(SUMPRODUCT((IM!$F$2:$F$1181=A97)*(ISNUMBER(SEARCH($D$1, IM!$AC$2:$AC$1181))))&gt;0), $D$1, "")</f>
        <v>EDC</v>
      </c>
      <c r="R97" s="274">
        <f t="array" ref="R97">IFERROR(INDEX(IM!$AM$2:$AM$9382, MATCH(1, (IM!$F$2:$F$9382=A97) * (ISNUMBER(SEARCH($D$1, IM!$AC$2:$AC$9382))), 0)), "")</f>
        <v>45786</v>
      </c>
      <c r="S97" s="255" t="str">
        <f t="array" ref="S97">IF(AND(SUMPRODUCT((IM!$F$2:$F$1181=A97)*(ISNUMBER(SEARCH($E$1, IM!$AC$2:$AC$1181))))&gt;0), $E$1, "")</f>
        <v/>
      </c>
      <c r="T97" s="296" t="str">
        <f t="array" ref="T97">IFERROR(INDEX(IM!$AM$2:$AM$9382, MATCH(1, (IM!$F$2:$F$9382=A97) * (ISNUMBER(SEARCH($E$1, IM!$AC$2:$AC$9382))), 0)), "")</f>
        <v/>
      </c>
      <c r="U97" s="299" t="str">
        <f t="array" ref="U97">IF(AND(SUMPRODUCT((IM!$F$2:$F$1181=A97)*(ISNUMBER(SEARCH($F$1, IM!$AC$2:$AC$1181))))&gt;0), $F$1, "")</f>
        <v/>
      </c>
      <c r="V97" s="369" t="str">
        <f t="array" ref="V97">IFERROR(INDEX(IM!$AM$2:$AM$9382, MATCH(1, (IM!$F$2:$F$9382=A97) * (ISNUMBER(SEARCH($F$1, IM!$AC$2:$AC$9382))), 0)), "")</f>
        <v/>
      </c>
      <c r="W97" s="261">
        <f t="shared" si="24"/>
        <v>0</v>
      </c>
      <c r="X97" s="261"/>
      <c r="Y97" s="376">
        <f t="shared" si="25"/>
        <v>0</v>
      </c>
      <c r="Z97" s="253" t="str">
        <f>IF(VLOOKUP(A97,'0919門市清單主檔'!B:AH,4,FALSE)=0,"",VLOOKUP(A97,'0919門市清單主檔'!B:AH,4,FALSE))</f>
        <v/>
      </c>
      <c r="AA97" s="370"/>
      <c r="AB97" s="192"/>
      <c r="AC97" s="192"/>
    </row>
    <row r="98" spans="1:29" ht="15.75" customHeight="1">
      <c r="A98" s="148">
        <v>4155</v>
      </c>
      <c r="B98" s="149" t="str">
        <f>VLOOKUP(A98,'0919門市清單主檔'!B:C,2,FALSE)</f>
        <v>三重穀保店</v>
      </c>
      <c r="C98" s="150" t="str">
        <f>VLOOKUP($A98,'0919門市清單主檔'!B:V,20,FALSE)</f>
        <v>新北市</v>
      </c>
      <c r="D98" s="151" t="str">
        <f>VLOOKUP($A98,'0919門市清單主檔'!B:V,21,FALSE)</f>
        <v>三重區</v>
      </c>
      <c r="E98" s="152" t="str">
        <f>VLOOKUP(D98,區域表!A:B,2,FALSE)</f>
        <v>吳宗鴻</v>
      </c>
      <c r="F98" s="153" t="str">
        <f>IFERROR(IF(VLOOKUP(A98,門市狀態!A:D,4,FALSE)=0,"",VLOOKUP(A98,門市狀態!A:D,4,FALSE)),"")</f>
        <v/>
      </c>
      <c r="G98" s="154"/>
      <c r="H98" s="155" t="str">
        <f t="shared" si="21"/>
        <v>PMQ3-4155-三重穀保店(定保)</v>
      </c>
      <c r="I98" s="157" t="str">
        <f t="array" ref="I98">IF(AND(SUMPRODUCT((IM!$F$2:$F$1181=A98)*(ISNUMBER(SEARCH($C$1, IM!$AC$2:$AC$1181))))&gt;0), $C$1, "")</f>
        <v>PMQ3</v>
      </c>
      <c r="J98" s="356">
        <f t="array" ref="J98">IFERROR(INDEX(IM!$AM$2:$AM$9333, MATCH(1, (IM!$F$2:$F$9333=A98) * (ISNUMBER(SEARCH($C$1, IM!$AC$2:$AC$9333))), 0)), "")</f>
        <v>45867</v>
      </c>
      <c r="K98" s="358">
        <f t="array" ref="K98">SUMPRODUCT((IM!$F$2:$F$9181=A98)*(IM!$AD$2:$AD$9181="O")*(ISNUMBER(SEARCH($C$1, IM!$AC$2:$AC$9181))))</f>
        <v>1</v>
      </c>
      <c r="L98" s="380" t="str">
        <f t="array" ref="L98">IF(K98&gt;0,IFERROR(HYPERLINK("#'IM'!AC"&amp;MATCH(1,(IM!$F$1:$F$6881=A98)*(ISNUMBER(SEARCH($C$1,IM!$AC$1:$AC$6881))),0),"檢核"),"未登錄"),"")</f>
        <v>檢核</v>
      </c>
      <c r="M98" s="323" t="str">
        <f t="shared" si="22"/>
        <v>EDC</v>
      </c>
      <c r="N98" s="383" t="str">
        <f t="array" ref="N98">IF(AND(
    SUMPRODUCT(
        (IM!$F$2:$F$1181=A98) *
        ISNUMBER(SEARCH("HUB", IM!$AC$2:$AC$1181)) *
        (IM!$X$2:$X$1181&gt;=$A$1) *
        (IM!$X$2:$X$1181&lt;=$B$1)*(Z98="HUB")
    ) &gt; 0
), "HUB", "")</f>
        <v/>
      </c>
      <c r="O98" s="363"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325" t="str">
        <f t="shared" si="23"/>
        <v>PMQ3-4155-三重穀保店(定保)</v>
      </c>
      <c r="Q98" s="275" t="str">
        <f t="array" ref="Q98">IF(AND(SUMPRODUCT((IM!$F$2:$F$1181=A98)*(ISNUMBER(SEARCH($D$1, IM!$AC$2:$AC$1181))))&gt;0), $D$1, "")</f>
        <v>EDC</v>
      </c>
      <c r="R98" s="274">
        <f t="array" ref="R98">IFERROR(INDEX(IM!$AM$2:$AM$9382, MATCH(1, (IM!$F$2:$F$9382=A98) * (ISNUMBER(SEARCH($D$1, IM!$AC$2:$AC$9382))), 0)), "")</f>
        <v>45754</v>
      </c>
      <c r="S98" s="255" t="str">
        <f t="array" ref="S98">IF(AND(SUMPRODUCT((IM!$F$2:$F$1181=A98)*(ISNUMBER(SEARCH($E$1, IM!$AC$2:$AC$1181))))&gt;0), $E$1, "")</f>
        <v/>
      </c>
      <c r="T98" s="296" t="str">
        <f t="array" ref="T98">IFERROR(INDEX(IM!$AM$2:$AM$9382, MATCH(1, (IM!$F$2:$F$9382=A98) * (ISNUMBER(SEARCH($E$1, IM!$AC$2:$AC$9382))), 0)), "")</f>
        <v/>
      </c>
      <c r="U98" s="299" t="str">
        <f t="array" ref="U98">IF(AND(SUMPRODUCT((IM!$F$2:$F$1181=A98)*(ISNUMBER(SEARCH($F$1, IM!$AC$2:$AC$1181))))&gt;0), $F$1, "")</f>
        <v/>
      </c>
      <c r="V98" s="369" t="str">
        <f t="array" ref="V98">IFERROR(INDEX(IM!$AM$2:$AM$9382, MATCH(1, (IM!$F$2:$F$9382=A98) * (ISNUMBER(SEARCH($F$1, IM!$AC$2:$AC$9382))), 0)), "")</f>
        <v/>
      </c>
      <c r="W98" s="261">
        <f t="shared" si="24"/>
        <v>0</v>
      </c>
      <c r="X98" s="261"/>
      <c r="Y98" s="376">
        <f t="shared" si="25"/>
        <v>0</v>
      </c>
      <c r="Z98" s="253" t="str">
        <f>IF(VLOOKUP(A98,'0919門市清單主檔'!B:AH,4,FALSE)=0,"",VLOOKUP(A98,'0919門市清單主檔'!B:AH,4,FALSE))</f>
        <v/>
      </c>
      <c r="AA98" s="370"/>
      <c r="AB98" s="192"/>
      <c r="AC98" s="192" t="s">
        <v>49</v>
      </c>
    </row>
    <row r="99" spans="1:29" ht="15.75" customHeight="1">
      <c r="A99" s="148">
        <v>3623</v>
      </c>
      <c r="B99" s="149" t="str">
        <f>VLOOKUP(A99,'0919門市清單主檔'!B:C,2,FALSE)</f>
        <v>三重自強店</v>
      </c>
      <c r="C99" s="150" t="str">
        <f>VLOOKUP($A99,'0919門市清單主檔'!B:V,20,FALSE)</f>
        <v>新北市</v>
      </c>
      <c r="D99" s="151" t="str">
        <f>VLOOKUP($A99,'0919門市清單主檔'!B:V,21,FALSE)</f>
        <v>三重區</v>
      </c>
      <c r="E99" s="152" t="str">
        <f>VLOOKUP(D99,區域表!A:B,2,FALSE)</f>
        <v>吳宗鴻</v>
      </c>
      <c r="F99" s="153" t="str">
        <f>IFERROR(IF(VLOOKUP(A99,門市狀態!A:D,4,FALSE)=0,"",VLOOKUP(A99,門市狀態!A:D,4,FALSE)),"")</f>
        <v/>
      </c>
      <c r="G99" s="154"/>
      <c r="H99" s="155" t="str">
        <f t="shared" si="21"/>
        <v>PMQ3-3623-三重自強店(定保)</v>
      </c>
      <c r="I99" s="157" t="str">
        <f t="array" ref="I99">IF(AND(SUMPRODUCT((IM!$F$2:$F$1181=A99)*(ISNUMBER(SEARCH($C$1, IM!$AC$2:$AC$1181))))&gt;0), $C$1, "")</f>
        <v>PMQ3</v>
      </c>
      <c r="J99" s="356">
        <f t="array" ref="J99">IFERROR(INDEX(IM!$AM$2:$AM$9333, MATCH(1, (IM!$F$2:$F$9333=A99) * (ISNUMBER(SEARCH($C$1, IM!$AC$2:$AC$9333))), 0)), "")</f>
        <v>45867</v>
      </c>
      <c r="K99" s="358">
        <f t="array" ref="K99">SUMPRODUCT((IM!$F$2:$F$9181=A99)*(IM!$AD$2:$AD$9181="O")*(ISNUMBER(SEARCH($C$1, IM!$AC$2:$AC$9181))))</f>
        <v>1</v>
      </c>
      <c r="L99" s="380" t="str">
        <f t="array" ref="L99">IF(K99&gt;0,IFERROR(HYPERLINK("#'IM'!AC"&amp;MATCH(1,(IM!$F$1:$F$6881=A99)*(ISNUMBER(SEARCH($C$1,IM!$AC$1:$AC$6881))),0),"檢核"),"未登錄"),"")</f>
        <v>檢核</v>
      </c>
      <c r="M99" s="323" t="str">
        <f t="shared" si="22"/>
        <v>EDC</v>
      </c>
      <c r="N99" s="383" t="str">
        <f t="array" ref="N99">IF(AND(
    SUMPRODUCT(
        (IM!$F$2:$F$1181=A99) *
        ISNUMBER(SEARCH("HUB", IM!$AC$2:$AC$1181)) *
        (IM!$X$2:$X$1181&gt;=$A$1) *
        (IM!$X$2:$X$1181&lt;=$B$1)*(Z99="HUB")
    ) &gt; 0
), "HUB", "")</f>
        <v/>
      </c>
      <c r="O99" s="363"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325" t="str">
        <f t="shared" si="23"/>
        <v>PMQ3-3623-三重自強店(定保)</v>
      </c>
      <c r="Q99" s="275" t="str">
        <f t="array" ref="Q99">IF(AND(SUMPRODUCT((IM!$F$2:$F$1181=A99)*(ISNUMBER(SEARCH($D$1, IM!$AC$2:$AC$1181))))&gt;0), $D$1, "")</f>
        <v>EDC</v>
      </c>
      <c r="R99" s="274">
        <f t="array" ref="R99">IFERROR(INDEX(IM!$AM$2:$AM$9382, MATCH(1, (IM!$F$2:$F$9382=A99) * (ISNUMBER(SEARCH($D$1, IM!$AC$2:$AC$9382))), 0)), "")</f>
        <v>45776</v>
      </c>
      <c r="S99" s="255" t="str">
        <f t="array" ref="S99">IF(AND(SUMPRODUCT((IM!$F$2:$F$1181=A99)*(ISNUMBER(SEARCH($E$1, IM!$AC$2:$AC$1181))))&gt;0), $E$1, "")</f>
        <v/>
      </c>
      <c r="T99" s="296" t="str">
        <f t="array" ref="T99">IFERROR(INDEX(IM!$AM$2:$AM$9382, MATCH(1, (IM!$F$2:$F$9382=A99) * (ISNUMBER(SEARCH($E$1, IM!$AC$2:$AC$9382))), 0)), "")</f>
        <v/>
      </c>
      <c r="U99" s="299" t="str">
        <f t="array" ref="U99">IF(AND(SUMPRODUCT((IM!$F$2:$F$1181=A99)*(ISNUMBER(SEARCH($F$1, IM!$AC$2:$AC$1181))))&gt;0), $F$1, "")</f>
        <v/>
      </c>
      <c r="V99" s="369" t="str">
        <f t="array" ref="V99">IFERROR(INDEX(IM!$AM$2:$AM$9382, MATCH(1, (IM!$F$2:$F$9382=A99) * (ISNUMBER(SEARCH($F$1, IM!$AC$2:$AC$9382))), 0)), "")</f>
        <v/>
      </c>
      <c r="W99" s="261">
        <f t="shared" si="24"/>
        <v>0</v>
      </c>
      <c r="X99" s="261"/>
      <c r="Y99" s="376">
        <f t="shared" si="25"/>
        <v>0</v>
      </c>
      <c r="Z99" s="253" t="str">
        <f>IF(VLOOKUP(A99,'0919門市清單主檔'!B:AH,4,FALSE)=0,"",VLOOKUP(A99,'0919門市清單主檔'!B:AH,4,FALSE))</f>
        <v/>
      </c>
      <c r="AA99" s="370"/>
      <c r="AB99" s="192"/>
      <c r="AC99" s="192" t="s">
        <v>49</v>
      </c>
    </row>
    <row r="100" spans="1:29" ht="15.75" customHeight="1">
      <c r="A100" s="148">
        <v>4652</v>
      </c>
      <c r="B100" s="149" t="str">
        <f>VLOOKUP(A100,'0919門市清單主檔'!B:C,2,FALSE)</f>
        <v>三重商工店</v>
      </c>
      <c r="C100" s="150" t="str">
        <f>VLOOKUP($A100,'0919門市清單主檔'!B:V,20,FALSE)</f>
        <v>新北市</v>
      </c>
      <c r="D100" s="151" t="str">
        <f>VLOOKUP($A100,'0919門市清單主檔'!B:V,21,FALSE)</f>
        <v>三重區</v>
      </c>
      <c r="E100" s="152" t="str">
        <f>VLOOKUP(D100,區域表!A:B,2,FALSE)</f>
        <v>吳宗鴻</v>
      </c>
      <c r="F100" s="153" t="str">
        <f>IFERROR(IF(VLOOKUP(A100,門市狀態!A:D,4,FALSE)=0,"",VLOOKUP(A100,門市狀態!A:D,4,FALSE)),"")</f>
        <v/>
      </c>
      <c r="G100" s="154"/>
      <c r="H100" s="155" t="str">
        <f t="shared" si="21"/>
        <v>PMQ3-4652-三重商工店(定保)</v>
      </c>
      <c r="I100" s="157" t="str">
        <f t="array" ref="I100">IF(AND(SUMPRODUCT((IM!$F$2:$F$1181=A100)*(ISNUMBER(SEARCH($C$1, IM!$AC$2:$AC$1181))))&gt;0), $C$1, "")</f>
        <v>PMQ3</v>
      </c>
      <c r="J100" s="356">
        <f t="array" ref="J100">IFERROR(INDEX(IM!$AM$2:$AM$9333, MATCH(1, (IM!$F$2:$F$9333=A100) * (ISNUMBER(SEARCH($C$1, IM!$AC$2:$AC$9333))), 0)), "")</f>
        <v>45867</v>
      </c>
      <c r="K100" s="358">
        <f t="array" ref="K100">SUMPRODUCT((IM!$F$2:$F$9181=A100)*(IM!$AD$2:$AD$9181="O")*(ISNUMBER(SEARCH($C$1, IM!$AC$2:$AC$9181))))</f>
        <v>1</v>
      </c>
      <c r="L100" s="380" t="str">
        <f t="array" ref="L100">IF(K100&gt;0,IFERROR(HYPERLINK("#'IM'!AC"&amp;MATCH(1,(IM!$F$1:$F$6881=A100)*(ISNUMBER(SEARCH($C$1,IM!$AC$1:$AC$6881))),0),"檢核"),"未登錄"),"")</f>
        <v>檢核</v>
      </c>
      <c r="M100" s="323" t="str">
        <f t="shared" si="22"/>
        <v>EDC</v>
      </c>
      <c r="N100" s="383" t="str">
        <f t="array" ref="N100">IF(AND(
    SUMPRODUCT(
        (IM!$F$2:$F$1181=A100) *
        ISNUMBER(SEARCH("HUB", IM!$AC$2:$AC$1181)) *
        (IM!$X$2:$X$1181&gt;=$A$1) *
        (IM!$X$2:$X$1181&lt;=$B$1)*(Z100="HUB")
    ) &gt; 0
), "HUB", "")</f>
        <v/>
      </c>
      <c r="O100" s="363"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325" t="str">
        <f t="shared" si="23"/>
        <v>PMQ3-4652-三重商工店(定保)</v>
      </c>
      <c r="Q100" s="275" t="str">
        <f t="array" ref="Q100">IF(AND(SUMPRODUCT((IM!$F$2:$F$1181=A100)*(ISNUMBER(SEARCH($D$1, IM!$AC$2:$AC$1181))))&gt;0), $D$1, "")</f>
        <v>EDC</v>
      </c>
      <c r="R100" s="274">
        <f t="array" ref="R100">IFERROR(INDEX(IM!$AM$2:$AM$9382, MATCH(1, (IM!$F$2:$F$9382=A100) * (ISNUMBER(SEARCH($D$1, IM!$AC$2:$AC$9382))), 0)), "")</f>
        <v>45783</v>
      </c>
      <c r="S100" s="255" t="str">
        <f t="array" ref="S100">IF(AND(SUMPRODUCT((IM!$F$2:$F$1181=A100)*(ISNUMBER(SEARCH($E$1, IM!$AC$2:$AC$1181))))&gt;0), $E$1, "")</f>
        <v/>
      </c>
      <c r="T100" s="296" t="str">
        <f t="array" ref="T100">IFERROR(INDEX(IM!$AM$2:$AM$9382, MATCH(1, (IM!$F$2:$F$9382=A100) * (ISNUMBER(SEARCH($E$1, IM!$AC$2:$AC$9382))), 0)), "")</f>
        <v/>
      </c>
      <c r="U100" s="299" t="str">
        <f t="array" ref="U100">IF(AND(SUMPRODUCT((IM!$F$2:$F$1181=A100)*(ISNUMBER(SEARCH($F$1, IM!$AC$2:$AC$1181))))&gt;0), $F$1, "")</f>
        <v/>
      </c>
      <c r="V100" s="369" t="str">
        <f t="array" ref="V100">IFERROR(INDEX(IM!$AM$2:$AM$9382, MATCH(1, (IM!$F$2:$F$9382=A100) * (ISNUMBER(SEARCH($F$1, IM!$AC$2:$AC$9382))), 0)), "")</f>
        <v/>
      </c>
      <c r="W100" s="261">
        <f t="shared" si="24"/>
        <v>0</v>
      </c>
      <c r="X100" s="261"/>
      <c r="Y100" s="376">
        <f t="shared" si="25"/>
        <v>0</v>
      </c>
      <c r="Z100" s="253" t="str">
        <f>IF(VLOOKUP(A100,'0919門市清單主檔'!B:AH,4,FALSE)=0,"",VLOOKUP(A100,'0919門市清單主檔'!B:AH,4,FALSE))</f>
        <v/>
      </c>
      <c r="AA100" s="370"/>
      <c r="AB100" s="192"/>
      <c r="AC100" s="192"/>
    </row>
    <row r="101" spans="1:29" ht="15.75" customHeight="1">
      <c r="A101" s="148">
        <v>4388</v>
      </c>
      <c r="B101" s="149" t="str">
        <f>VLOOKUP(A101,'0919門市清單主檔'!B:C,2,FALSE)</f>
        <v>三重薔薇店</v>
      </c>
      <c r="C101" s="150" t="str">
        <f>VLOOKUP($A101,'0919門市清單主檔'!B:V,20,FALSE)</f>
        <v>新北市</v>
      </c>
      <c r="D101" s="151" t="str">
        <f>VLOOKUP($A101,'0919門市清單主檔'!B:V,21,FALSE)</f>
        <v>三重區</v>
      </c>
      <c r="E101" s="152" t="str">
        <f>VLOOKUP(D101,區域表!A:B,2,FALSE)</f>
        <v>吳宗鴻</v>
      </c>
      <c r="F101" s="153" t="str">
        <f>IFERROR(IF(VLOOKUP(A101,門市狀態!A:D,4,FALSE)=0,"",VLOOKUP(A101,門市狀態!A:D,4,FALSE)),"")</f>
        <v/>
      </c>
      <c r="G101" s="154"/>
      <c r="H101" s="155" t="str">
        <f t="shared" si="21"/>
        <v>PMQ3-4388-三重薔薇店(定保)</v>
      </c>
      <c r="I101" s="157" t="str">
        <f t="array" ref="I101">IF(AND(SUMPRODUCT((IM!$F$2:$F$1181=A101)*(ISNUMBER(SEARCH($C$1, IM!$AC$2:$AC$1181))))&gt;0), $C$1, "")</f>
        <v>PMQ3</v>
      </c>
      <c r="J101" s="356">
        <f t="array" ref="J101">IFERROR(INDEX(IM!$AM$2:$AM$9333, MATCH(1, (IM!$F$2:$F$9333=A101) * (ISNUMBER(SEARCH($C$1, IM!$AC$2:$AC$9333))), 0)), "")</f>
        <v>45867</v>
      </c>
      <c r="K101" s="358">
        <f t="array" ref="K101">SUMPRODUCT((IM!$F$2:$F$9181=A101)*(IM!$AD$2:$AD$9181="O")*(ISNUMBER(SEARCH($C$1, IM!$AC$2:$AC$9181))))</f>
        <v>1</v>
      </c>
      <c r="L101" s="380" t="str">
        <f t="array" ref="L101">IF(K101&gt;0,IFERROR(HYPERLINK("#'IM'!AC"&amp;MATCH(1,(IM!$F$1:$F$6881=A101)*(ISNUMBER(SEARCH($C$1,IM!$AC$1:$AC$6881))),0),"檢核"),"未登錄"),"")</f>
        <v>檢核</v>
      </c>
      <c r="M101" s="323" t="str">
        <f t="shared" si="22"/>
        <v>EDC</v>
      </c>
      <c r="N101" s="383" t="str">
        <f t="array" ref="N101">IF(AND(
    SUMPRODUCT(
        (IM!$F$2:$F$1181=A101) *
        ISNUMBER(SEARCH("HUB", IM!$AC$2:$AC$1181)) *
        (IM!$X$2:$X$1181&gt;=$A$1) *
        (IM!$X$2:$X$1181&lt;=$B$1)*(Z101="HUB")
    ) &gt; 0
), "HUB", "")</f>
        <v/>
      </c>
      <c r="O101" s="363"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325" t="str">
        <f t="shared" si="23"/>
        <v>PMQ3-4388-三重薔薇店(定保)</v>
      </c>
      <c r="Q101" s="275" t="str">
        <f t="array" ref="Q101">IF(AND(SUMPRODUCT((IM!$F$2:$F$1181=A101)*(ISNUMBER(SEARCH($D$1, IM!$AC$2:$AC$1181))))&gt;0), $D$1, "")</f>
        <v>EDC</v>
      </c>
      <c r="R101" s="274">
        <f t="array" ref="R101">IFERROR(INDEX(IM!$AM$2:$AM$9382, MATCH(1, (IM!$F$2:$F$9382=A101) * (ISNUMBER(SEARCH($D$1, IM!$AC$2:$AC$9382))), 0)), "")</f>
        <v>45800</v>
      </c>
      <c r="S101" s="255" t="str">
        <f t="array" ref="S101">IF(AND(SUMPRODUCT((IM!$F$2:$F$1181=A101)*(ISNUMBER(SEARCH($E$1, IM!$AC$2:$AC$1181))))&gt;0), $E$1, "")</f>
        <v/>
      </c>
      <c r="T101" s="296" t="str">
        <f t="array" ref="T101">IFERROR(INDEX(IM!$AM$2:$AM$9382, MATCH(1, (IM!$F$2:$F$9382=A101) * (ISNUMBER(SEARCH($E$1, IM!$AC$2:$AC$9382))), 0)), "")</f>
        <v/>
      </c>
      <c r="U101" s="299" t="str">
        <f t="array" ref="U101">IF(AND(SUMPRODUCT((IM!$F$2:$F$1181=A101)*(ISNUMBER(SEARCH($F$1, IM!$AC$2:$AC$1181))))&gt;0), $F$1, "")</f>
        <v/>
      </c>
      <c r="V101" s="369" t="str">
        <f t="array" ref="V101">IFERROR(INDEX(IM!$AM$2:$AM$9382, MATCH(1, (IM!$F$2:$F$9382=A101) * (ISNUMBER(SEARCH($F$1, IM!$AC$2:$AC$9382))), 0)), "")</f>
        <v/>
      </c>
      <c r="W101" s="261">
        <f t="shared" si="24"/>
        <v>0</v>
      </c>
      <c r="X101" s="261"/>
      <c r="Y101" s="376">
        <f t="shared" si="25"/>
        <v>0</v>
      </c>
      <c r="Z101" s="253" t="str">
        <f>IF(VLOOKUP(A101,'0919門市清單主檔'!B:AH,4,FALSE)=0,"",VLOOKUP(A101,'0919門市清單主檔'!B:AH,4,FALSE))</f>
        <v/>
      </c>
      <c r="AA101" s="370"/>
      <c r="AB101" s="192"/>
      <c r="AC101" s="192" t="s">
        <v>49</v>
      </c>
    </row>
    <row r="102" spans="1:29" ht="15.75" customHeight="1">
      <c r="A102" s="148" t="s">
        <v>61</v>
      </c>
      <c r="B102" s="149" t="str">
        <f>VLOOKUP(A102,'0919門市清單主檔'!B:C,2,FALSE)</f>
        <v>三重大有店</v>
      </c>
      <c r="C102" s="150" t="str">
        <f>VLOOKUP($A102,'0919門市清單主檔'!B:V,20,FALSE)</f>
        <v>新北市</v>
      </c>
      <c r="D102" s="151" t="str">
        <f>VLOOKUP($A102,'0919門市清單主檔'!B:V,21,FALSE)</f>
        <v>三重區</v>
      </c>
      <c r="E102" s="152" t="str">
        <f>VLOOKUP(D102,區域表!A:B,2,FALSE)</f>
        <v>吳宗鴻</v>
      </c>
      <c r="F102" s="153" t="str">
        <f>IFERROR(IF(VLOOKUP(A102,門市狀態!A:D,4,FALSE)=0,"",VLOOKUP(A102,門市狀態!A:D,4,FALSE)),"")</f>
        <v/>
      </c>
      <c r="G102" s="154"/>
      <c r="H102" s="155" t="str">
        <f t="shared" si="21"/>
        <v>PMQ3-D390-三重大有店(定保)</v>
      </c>
      <c r="I102" s="157" t="str">
        <f t="array" ref="I102">IF(AND(SUMPRODUCT((IM!$F$2:$F$1181=A102)*(ISNUMBER(SEARCH($C$1, IM!$AC$2:$AC$1181))))&gt;0), $C$1, "")</f>
        <v>PMQ3</v>
      </c>
      <c r="J102" s="356">
        <f t="array" ref="J102">IFERROR(INDEX(IM!$AM$2:$AM$9333, MATCH(1, (IM!$F$2:$F$9333=A102) * (ISNUMBER(SEARCH($C$1, IM!$AC$2:$AC$9333))), 0)), "")</f>
        <v>45867</v>
      </c>
      <c r="K102" s="358">
        <f t="array" ref="K102">SUMPRODUCT((IM!$F$2:$F$9181=A102)*(IM!$AD$2:$AD$9181="O")*(ISNUMBER(SEARCH($C$1, IM!$AC$2:$AC$9181))))</f>
        <v>1</v>
      </c>
      <c r="L102" s="380" t="str">
        <f t="array" ref="L102">IF(K102&gt;0,IFERROR(HYPERLINK("#'IM'!AC"&amp;MATCH(1,(IM!$F$1:$F$6881=A102)*(ISNUMBER(SEARCH($C$1,IM!$AC$1:$AC$6881))),0),"檢核"),"未登錄"),"")</f>
        <v>檢核</v>
      </c>
      <c r="M102" s="323" t="str">
        <f t="shared" si="22"/>
        <v>EDC</v>
      </c>
      <c r="N102" s="383" t="str">
        <f t="array" ref="N102">IF(AND(
    SUMPRODUCT(
        (IM!$F$2:$F$1181=A102) *
        ISNUMBER(SEARCH("HUB", IM!$AC$2:$AC$1181)) *
        (IM!$X$2:$X$1181&gt;=$A$1) *
        (IM!$X$2:$X$1181&lt;=$B$1)*(Z102="HUB")
    ) &gt; 0
), "HUB", "")</f>
        <v/>
      </c>
      <c r="O102" s="363"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325" t="str">
        <f t="shared" si="23"/>
        <v>PMQ3-D390-三重大有店(定保)</v>
      </c>
      <c r="Q102" s="275" t="str">
        <f t="array" ref="Q102">IF(AND(SUMPRODUCT((IM!$F$2:$F$1181=A102)*(ISNUMBER(SEARCH($D$1, IM!$AC$2:$AC$1181))))&gt;0), $D$1, "")</f>
        <v>EDC</v>
      </c>
      <c r="R102" s="274">
        <f t="array" ref="R102">IFERROR(INDEX(IM!$AM$2:$AM$9382, MATCH(1, (IM!$F$2:$F$9382=A102) * (ISNUMBER(SEARCH($D$1, IM!$AC$2:$AC$9382))), 0)), "")</f>
        <v>45804</v>
      </c>
      <c r="S102" s="255" t="str">
        <f t="array" ref="S102">IF(AND(SUMPRODUCT((IM!$F$2:$F$1181=A102)*(ISNUMBER(SEARCH($E$1, IM!$AC$2:$AC$1181))))&gt;0), $E$1, "")</f>
        <v/>
      </c>
      <c r="T102" s="296" t="str">
        <f t="array" ref="T102">IFERROR(INDEX(IM!$AM$2:$AM$9382, MATCH(1, (IM!$F$2:$F$9382=A102) * (ISNUMBER(SEARCH($E$1, IM!$AC$2:$AC$9382))), 0)), "")</f>
        <v/>
      </c>
      <c r="U102" s="299" t="str">
        <f t="array" ref="U102">IF(AND(SUMPRODUCT((IM!$F$2:$F$1181=A102)*(ISNUMBER(SEARCH($F$1, IM!$AC$2:$AC$1181))))&gt;0), $F$1, "")</f>
        <v/>
      </c>
      <c r="V102" s="369" t="str">
        <f t="array" ref="V102">IFERROR(INDEX(IM!$AM$2:$AM$9382, MATCH(1, (IM!$F$2:$F$9382=A102) * (ISNUMBER(SEARCH($F$1, IM!$AC$2:$AC$9382))), 0)), "")</f>
        <v/>
      </c>
      <c r="W102" s="261">
        <f t="shared" si="24"/>
        <v>0</v>
      </c>
      <c r="X102" s="261"/>
      <c r="Y102" s="376">
        <f t="shared" si="25"/>
        <v>0</v>
      </c>
      <c r="Z102" s="253" t="str">
        <f>IF(VLOOKUP(A102,'0919門市清單主檔'!B:AH,4,FALSE)=0,"",VLOOKUP(A102,'0919門市清單主檔'!B:AH,4,FALSE))</f>
        <v/>
      </c>
      <c r="AA102" s="370"/>
      <c r="AB102" s="192"/>
      <c r="AC102" s="192" t="s">
        <v>49</v>
      </c>
    </row>
    <row r="103" spans="1:29" ht="15.75" customHeight="1">
      <c r="A103" s="148" t="s">
        <v>62</v>
      </c>
      <c r="B103" s="149" t="str">
        <f>VLOOKUP(A103,'0919門市清單主檔'!B:C,2,FALSE)</f>
        <v>車麗屋林口店</v>
      </c>
      <c r="C103" s="150" t="str">
        <f>VLOOKUP($A103,'0919門市清單主檔'!B:V,20,FALSE)</f>
        <v>新北市</v>
      </c>
      <c r="D103" s="151" t="str">
        <f>VLOOKUP($A103,'0919門市清單主檔'!B:V,21,FALSE)</f>
        <v>林口區</v>
      </c>
      <c r="E103" s="152" t="str">
        <f>VLOOKUP(D103,區域表!A:B,2,FALSE)</f>
        <v>湯家瑋</v>
      </c>
      <c r="F103" s="153" t="str">
        <f>IFERROR(IF(VLOOKUP(A103,門市狀態!A:D,4,FALSE)=0,"",VLOOKUP(A103,門市狀態!A:D,4,FALSE)),"")</f>
        <v/>
      </c>
      <c r="G103" s="154" t="s">
        <v>54</v>
      </c>
      <c r="H103" s="155" t="str">
        <f t="shared" si="21"/>
        <v>PMQ3-L519-車麗屋林口店(定保)</v>
      </c>
      <c r="I103" s="157" t="str">
        <f t="array" ref="I103">IF(AND(SUMPRODUCT((IM!$F$2:$F$1181=A103)*(ISNUMBER(SEARCH($C$1, IM!$AC$2:$AC$1181))))&gt;0), $C$1, "")</f>
        <v>PMQ3</v>
      </c>
      <c r="J103" s="356">
        <f t="array" ref="J103">IFERROR(INDEX(IM!$AM$2:$AM$9333, MATCH(1, (IM!$F$2:$F$9333=A103) * (ISNUMBER(SEARCH($C$1, IM!$AC$2:$AC$9333))), 0)), "")</f>
        <v>45867</v>
      </c>
      <c r="K103" s="358">
        <f t="array" ref="K103">SUMPRODUCT((IM!$F$2:$F$9181=A103)*(IM!$AD$2:$AD$9181="O")*(ISNUMBER(SEARCH($C$1, IM!$AC$2:$AC$9181))))</f>
        <v>1</v>
      </c>
      <c r="L103" s="380" t="str">
        <f t="array" ref="L103">IF(K103&gt;0,IFERROR(HYPERLINK("#'IM'!AC"&amp;MATCH(1,(IM!$F$1:$F$6881=A103)*(ISNUMBER(SEARCH($C$1,IM!$AC$1:$AC$6881))),0),"檢核"),"未登錄"),"")</f>
        <v>檢核</v>
      </c>
      <c r="M103" s="323" t="str">
        <f t="shared" si="22"/>
        <v/>
      </c>
      <c r="N103" s="383" t="str">
        <f t="array" ref="N103">IF(AND(
    SUMPRODUCT(
        (IM!$F$2:$F$1181=A103) *
        ISNUMBER(SEARCH("HUB", IM!$AC$2:$AC$1181)) *
        (IM!$X$2:$X$1181&gt;=$A$1) *
        (IM!$X$2:$X$1181&lt;=$B$1)*(Z103="HUB")
    ) &gt; 0
), "HUB", "")</f>
        <v/>
      </c>
      <c r="O103" s="363"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325" t="str">
        <f t="shared" si="23"/>
        <v>PMQ3-L519-車麗屋林口店(定保)</v>
      </c>
      <c r="Q103" s="275" t="str">
        <f t="array" ref="Q103">IF(AND(SUMPRODUCT((IM!$F$2:$F$1181=A103)*(ISNUMBER(SEARCH($D$1, IM!$AC$2:$AC$1181))))&gt;0), $D$1, "")</f>
        <v/>
      </c>
      <c r="R103" s="274" t="str">
        <f t="array" ref="R103">IFERROR(INDEX(IM!$AM$2:$AM$9382, MATCH(1, (IM!$F$2:$F$9382=A103) * (ISNUMBER(SEARCH($D$1, IM!$AC$2:$AC$9382))), 0)), "")</f>
        <v/>
      </c>
      <c r="S103" s="255" t="str">
        <f t="array" ref="S103">IF(AND(SUMPRODUCT((IM!$F$2:$F$1181=A103)*(ISNUMBER(SEARCH($E$1, IM!$AC$2:$AC$1181))))&gt;0), $E$1, "")</f>
        <v/>
      </c>
      <c r="T103" s="296" t="str">
        <f t="array" ref="T103">IFERROR(INDEX(IM!$AM$2:$AM$9382, MATCH(1, (IM!$F$2:$F$9382=A103) * (ISNUMBER(SEARCH($E$1, IM!$AC$2:$AC$9382))), 0)), "")</f>
        <v/>
      </c>
      <c r="U103" s="299" t="str">
        <f t="array" ref="U103">IF(AND(SUMPRODUCT((IM!$F$2:$F$1181=A103)*(ISNUMBER(SEARCH($F$1, IM!$AC$2:$AC$1181))))&gt;0), $F$1, "")</f>
        <v/>
      </c>
      <c r="V103" s="369" t="str">
        <f t="array" ref="V103">IFERROR(INDEX(IM!$AM$2:$AM$9382, MATCH(1, (IM!$F$2:$F$9382=A103) * (ISNUMBER(SEARCH($F$1, IM!$AC$2:$AC$9382))), 0)), "")</f>
        <v/>
      </c>
      <c r="W103" s="261">
        <f t="shared" si="24"/>
        <v>0</v>
      </c>
      <c r="X103" s="261"/>
      <c r="Y103" s="376">
        <f t="shared" si="25"/>
        <v>0</v>
      </c>
      <c r="Z103" s="253" t="str">
        <f>IF(VLOOKUP(A103,'0919門市清單主檔'!B:AH,4,FALSE)=0,"",VLOOKUP(A103,'0919門市清單主檔'!B:AH,4,FALSE))</f>
        <v/>
      </c>
      <c r="AA103" s="370"/>
      <c r="AB103" s="192"/>
      <c r="AC103" s="192"/>
    </row>
    <row r="104" spans="1:29" ht="15.75" customHeight="1">
      <c r="A104" s="148">
        <v>4680</v>
      </c>
      <c r="B104" s="149" t="str">
        <f>VLOOKUP(A104,'0919門市清單主檔'!B:C,2,FALSE)</f>
        <v>板橋江寧店</v>
      </c>
      <c r="C104" s="150" t="str">
        <f>VLOOKUP($A104,'0919門市清單主檔'!B:V,20,FALSE)</f>
        <v>新北市</v>
      </c>
      <c r="D104" s="151" t="str">
        <f>VLOOKUP($A104,'0919門市清單主檔'!B:V,21,FALSE)</f>
        <v>板橋區</v>
      </c>
      <c r="E104" s="152" t="str">
        <f>VLOOKUP(D104,區域表!A:B,2,FALSE)</f>
        <v>狄澤洋</v>
      </c>
      <c r="F104" s="153" t="str">
        <f>IFERROR(IF(VLOOKUP(A104,門市狀態!A:D,4,FALSE)=0,"",VLOOKUP(A104,門市狀態!A:D,4,FALSE)),"")</f>
        <v/>
      </c>
      <c r="G104" s="154"/>
      <c r="H104" s="155" t="str">
        <f t="shared" si="21"/>
        <v>PMQ3-4680-板橋江寧店(定保)</v>
      </c>
      <c r="I104" s="157" t="str">
        <f t="array" ref="I104">IF(AND(SUMPRODUCT((IM!$F$2:$F$1181=A104)*(ISNUMBER(SEARCH($C$1, IM!$AC$2:$AC$1181))))&gt;0), $C$1, "")</f>
        <v>PMQ3</v>
      </c>
      <c r="J104" s="356">
        <f t="array" ref="J104">IFERROR(INDEX(IM!$AM$2:$AM$9333, MATCH(1, (IM!$F$2:$F$9333=A104) * (ISNUMBER(SEARCH($C$1, IM!$AC$2:$AC$9333))), 0)), "")</f>
        <v>45867</v>
      </c>
      <c r="K104" s="358">
        <f t="array" ref="K104">SUMPRODUCT((IM!$F$2:$F$9181=A104)*(IM!$AD$2:$AD$9181="O")*(ISNUMBER(SEARCH($C$1, IM!$AC$2:$AC$9181))))</f>
        <v>1</v>
      </c>
      <c r="L104" s="380" t="str">
        <f t="array" ref="L104">IF(K104&gt;0,IFERROR(HYPERLINK("#'IM'!AC"&amp;MATCH(1,(IM!$F$1:$F$6881=A104)*(ISNUMBER(SEARCH($C$1,IM!$AC$1:$AC$6881))),0),"檢核"),"未登錄"),"")</f>
        <v>檢核</v>
      </c>
      <c r="M104" s="323" t="str">
        <f t="shared" si="22"/>
        <v>EDC</v>
      </c>
      <c r="N104" s="383" t="str">
        <f t="array" ref="N104">IF(AND(
    SUMPRODUCT(
        (IM!$F$2:$F$1181=A104) *
        ISNUMBER(SEARCH("HUB", IM!$AC$2:$AC$1181)) *
        (IM!$X$2:$X$1181&gt;=$A$1) *
        (IM!$X$2:$X$1181&lt;=$B$1)*(Z104="HUB")
    ) &gt; 0
), "HUB", "")</f>
        <v/>
      </c>
      <c r="O104" s="363"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325" t="str">
        <f t="shared" si="23"/>
        <v>PMQ3-4680-板橋江寧店(定保)</v>
      </c>
      <c r="Q104" s="275" t="str">
        <f t="array" ref="Q104">IF(AND(SUMPRODUCT((IM!$F$2:$F$1181=A104)*(ISNUMBER(SEARCH($D$1, IM!$AC$2:$AC$1181))))&gt;0), $D$1, "")</f>
        <v>EDC</v>
      </c>
      <c r="R104" s="274">
        <f t="array" ref="R104">IFERROR(INDEX(IM!$AM$2:$AM$9382, MATCH(1, (IM!$F$2:$F$9382=A104) * (ISNUMBER(SEARCH($D$1, IM!$AC$2:$AC$9382))), 0)), "")</f>
        <v>45824</v>
      </c>
      <c r="S104" s="255" t="str">
        <f t="array" ref="S104">IF(AND(SUMPRODUCT((IM!$F$2:$F$1181=A104)*(ISNUMBER(SEARCH($E$1, IM!$AC$2:$AC$1181))))&gt;0), $E$1, "")</f>
        <v/>
      </c>
      <c r="T104" s="296" t="str">
        <f t="array" ref="T104">IFERROR(INDEX(IM!$AM$2:$AM$9382, MATCH(1, (IM!$F$2:$F$9382=A104) * (ISNUMBER(SEARCH($E$1, IM!$AC$2:$AC$9382))), 0)), "")</f>
        <v/>
      </c>
      <c r="U104" s="299" t="str">
        <f t="array" ref="U104">IF(AND(SUMPRODUCT((IM!$F$2:$F$1181=A104)*(ISNUMBER(SEARCH($F$1, IM!$AC$2:$AC$1181))))&gt;0), $F$1, "")</f>
        <v/>
      </c>
      <c r="V104" s="369" t="str">
        <f t="array" ref="V104">IFERROR(INDEX(IM!$AM$2:$AM$9382, MATCH(1, (IM!$F$2:$F$9382=A104) * (ISNUMBER(SEARCH($F$1, IM!$AC$2:$AC$9382))), 0)), "")</f>
        <v/>
      </c>
      <c r="W104" s="261">
        <f t="shared" si="24"/>
        <v>0</v>
      </c>
      <c r="X104" s="261"/>
      <c r="Y104" s="376">
        <f t="shared" si="25"/>
        <v>0</v>
      </c>
      <c r="Z104" s="253" t="str">
        <f>IF(VLOOKUP(A104,'0919門市清單主檔'!B:AH,4,FALSE)=0,"",VLOOKUP(A104,'0919門市清單主檔'!B:AH,4,FALSE))</f>
        <v/>
      </c>
      <c r="AA104" s="370"/>
      <c r="AB104" s="192"/>
      <c r="AC104" s="192"/>
    </row>
    <row r="105" spans="1:29" ht="15.75" customHeight="1">
      <c r="A105" s="148" t="s">
        <v>63</v>
      </c>
      <c r="B105" s="149" t="str">
        <f>VLOOKUP(A105,'0919門市清單主檔'!B:C,2,FALSE)</f>
        <v>三重車路頭</v>
      </c>
      <c r="C105" s="150" t="str">
        <f>VLOOKUP($A105,'0919門市清單主檔'!B:V,20,FALSE)</f>
        <v>新北市</v>
      </c>
      <c r="D105" s="151" t="str">
        <f>VLOOKUP($A105,'0919門市清單主檔'!B:V,21,FALSE)</f>
        <v>三重區</v>
      </c>
      <c r="E105" s="152" t="str">
        <f>VLOOKUP(D105,區域表!A:B,2,FALSE)</f>
        <v>吳宗鴻</v>
      </c>
      <c r="F105" s="153" t="str">
        <f>IFERROR(IF(VLOOKUP(A105,門市狀態!A:D,4,FALSE)=0,"",VLOOKUP(A105,門市狀態!A:D,4,FALSE)),"")</f>
        <v/>
      </c>
      <c r="G105" s="154"/>
      <c r="H105" s="155" t="str">
        <f t="shared" si="21"/>
        <v>PMQ3-D195-三重車路頭(定保)</v>
      </c>
      <c r="I105" s="157" t="str">
        <f t="array" ref="I105">IF(AND(SUMPRODUCT((IM!$F$2:$F$1181=A105)*(ISNUMBER(SEARCH($C$1, IM!$AC$2:$AC$1181))))&gt;0), $C$1, "")</f>
        <v>PMQ3</v>
      </c>
      <c r="J105" s="356">
        <f t="array" ref="J105">IFERROR(INDEX(IM!$AM$2:$AM$9333, MATCH(1, (IM!$F$2:$F$9333=A105) * (ISNUMBER(SEARCH($C$1, IM!$AC$2:$AC$9333))), 0)), "")</f>
        <v>45867</v>
      </c>
      <c r="K105" s="358">
        <f t="array" ref="K105">SUMPRODUCT((IM!$F$2:$F$9181=A105)*(IM!$AD$2:$AD$9181="O")*(ISNUMBER(SEARCH($C$1, IM!$AC$2:$AC$9181))))</f>
        <v>1</v>
      </c>
      <c r="L105" s="380" t="str">
        <f t="array" ref="L105">IF(K105&gt;0,IFERROR(HYPERLINK("#'IM'!AC"&amp;MATCH(1,(IM!$F$1:$F$6881=A105)*(ISNUMBER(SEARCH($C$1,IM!$AC$1:$AC$6881))),0),"檢核"),"未登錄"),"")</f>
        <v>檢核</v>
      </c>
      <c r="M105" s="323" t="str">
        <f t="shared" si="22"/>
        <v>EDC</v>
      </c>
      <c r="N105" s="383" t="str">
        <f t="array" ref="N105">IF(AND(
    SUMPRODUCT(
        (IM!$F$2:$F$1181=A105) *
        ISNUMBER(SEARCH("HUB", IM!$AC$2:$AC$1181)) *
        (IM!$X$2:$X$1181&gt;=$A$1) *
        (IM!$X$2:$X$1181&lt;=$B$1)*(Z105="HUB")
    ) &gt; 0
), "HUB", "")</f>
        <v/>
      </c>
      <c r="O105" s="363"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325" t="str">
        <f t="shared" si="23"/>
        <v>PMQ3-D195-三重車路頭(定保)</v>
      </c>
      <c r="Q105" s="275" t="str">
        <f t="array" ref="Q105">IF(AND(SUMPRODUCT((IM!$F$2:$F$1181=A105)*(ISNUMBER(SEARCH($D$1, IM!$AC$2:$AC$1181))))&gt;0), $D$1, "")</f>
        <v>EDC</v>
      </c>
      <c r="R105" s="274">
        <f t="array" ref="R105">IFERROR(INDEX(IM!$AM$2:$AM$9382, MATCH(1, (IM!$F$2:$F$9382=A105) * (ISNUMBER(SEARCH($D$1, IM!$AC$2:$AC$9382))), 0)), "")</f>
        <v>45832</v>
      </c>
      <c r="S105" s="255" t="str">
        <f t="array" ref="S105">IF(AND(SUMPRODUCT((IM!$F$2:$F$1181=A105)*(ISNUMBER(SEARCH($E$1, IM!$AC$2:$AC$1181))))&gt;0), $E$1, "")</f>
        <v/>
      </c>
      <c r="T105" s="296" t="str">
        <f t="array" ref="T105">IFERROR(INDEX(IM!$AM$2:$AM$9382, MATCH(1, (IM!$F$2:$F$9382=A105) * (ISNUMBER(SEARCH($E$1, IM!$AC$2:$AC$9382))), 0)), "")</f>
        <v/>
      </c>
      <c r="U105" s="299" t="str">
        <f t="array" ref="U105">IF(AND(SUMPRODUCT((IM!$F$2:$F$1181=A105)*(ISNUMBER(SEARCH($F$1, IM!$AC$2:$AC$1181))))&gt;0), $F$1, "")</f>
        <v/>
      </c>
      <c r="V105" s="369" t="str">
        <f t="array" ref="V105">IFERROR(INDEX(IM!$AM$2:$AM$9382, MATCH(1, (IM!$F$2:$F$9382=A105) * (ISNUMBER(SEARCH($F$1, IM!$AC$2:$AC$9382))), 0)), "")</f>
        <v/>
      </c>
      <c r="W105" s="261">
        <f t="shared" si="24"/>
        <v>0</v>
      </c>
      <c r="X105" s="261"/>
      <c r="Y105" s="376">
        <f t="shared" si="25"/>
        <v>0</v>
      </c>
      <c r="Z105" s="253" t="str">
        <f>IF(VLOOKUP(A105,'0919門市清單主檔'!B:AH,4,FALSE)=0,"",VLOOKUP(A105,'0919門市清單主檔'!B:AH,4,FALSE))</f>
        <v/>
      </c>
      <c r="AA105" s="370"/>
      <c r="AB105" s="192"/>
      <c r="AC105" s="192" t="s">
        <v>49</v>
      </c>
    </row>
    <row r="106" spans="1:29" ht="15.75" customHeight="1">
      <c r="A106" s="148">
        <v>3818</v>
      </c>
      <c r="B106" s="149" t="str">
        <f>VLOOKUP(A106,'0919門市清單主檔'!B:C,2,FALSE)</f>
        <v>板橋漢江店</v>
      </c>
      <c r="C106" s="150" t="str">
        <f>VLOOKUP($A106,'0919門市清單主檔'!B:V,20,FALSE)</f>
        <v>新北市</v>
      </c>
      <c r="D106" s="151" t="str">
        <f>VLOOKUP($A106,'0919門市清單主檔'!B:V,21,FALSE)</f>
        <v>板橋區</v>
      </c>
      <c r="E106" s="152" t="str">
        <f>VLOOKUP(D106,區域表!A:B,2,FALSE)</f>
        <v>狄澤洋</v>
      </c>
      <c r="F106" s="153" t="str">
        <f>IFERROR(IF(VLOOKUP(A106,門市狀態!A:D,4,FALSE)=0,"",VLOOKUP(A106,門市狀態!A:D,4,FALSE)),"")</f>
        <v/>
      </c>
      <c r="G106" s="154"/>
      <c r="H106" s="155" t="str">
        <f t="shared" si="21"/>
        <v>-3818-板橋漢江店(定保)</v>
      </c>
      <c r="I106" s="157" t="str">
        <f t="array" ref="I106">IF(AND(SUMPRODUCT((IM!$F$2:$F$1181=A106)*(ISNUMBER(SEARCH($C$1, IM!$AC$2:$AC$1181))))&gt;0), $C$1, "")</f>
        <v/>
      </c>
      <c r="J106" s="356" t="str">
        <f t="array" ref="J106">IFERROR(INDEX(IM!$AM$2:$AM$9333, MATCH(1, (IM!$F$2:$F$9333=A106) * (ISNUMBER(SEARCH($C$1, IM!$AC$2:$AC$9333))), 0)), "")</f>
        <v/>
      </c>
      <c r="K106" s="358">
        <f t="array" ref="K106">SUMPRODUCT((IM!$F$2:$F$9181=A106)*(IM!$AD$2:$AD$9181="O")*(ISNUMBER(SEARCH($C$1, IM!$AC$2:$AC$9181))))</f>
        <v>0</v>
      </c>
      <c r="L106" s="380" t="str">
        <f t="array" ref="L106">IF(K106&gt;0,IFERROR(HYPERLINK("#'IM'!AC"&amp;MATCH(1,(IM!$F$1:$F$6881=A106)*(ISNUMBER(SEARCH($C$1,IM!$AC$1:$AC$6881))),0),"檢核"),"未登錄"),"")</f>
        <v/>
      </c>
      <c r="M106" s="323" t="str">
        <f t="shared" si="22"/>
        <v>EDC</v>
      </c>
      <c r="N106" s="383" t="str">
        <f t="array" ref="N106">IF(AND(
    SUMPRODUCT(
        (IM!$F$2:$F$1181=A106) *
        ISNUMBER(SEARCH("HUB", IM!$AC$2:$AC$1181)) *
        (IM!$X$2:$X$1181&gt;=$A$1) *
        (IM!$X$2:$X$1181&lt;=$B$1)*(Z106="HUB")
    ) &gt; 0
), "HUB", "")</f>
        <v/>
      </c>
      <c r="O106" s="363"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未完工</v>
      </c>
      <c r="P106" s="325" t="str">
        <f t="shared" si="23"/>
        <v>-3818-板橋漢江店(定保)</v>
      </c>
      <c r="Q106" s="275" t="str">
        <f t="array" ref="Q106">IF(AND(SUMPRODUCT((IM!$F$2:$F$1181=A106)*(ISNUMBER(SEARCH($D$1, IM!$AC$2:$AC$1181))))&gt;0), $D$1, "")</f>
        <v>EDC</v>
      </c>
      <c r="R106" s="274">
        <f t="array" ref="R106">IFERROR(INDEX(IM!$AM$2:$AM$9382, MATCH(1, (IM!$F$2:$F$9382=A106) * (ISNUMBER(SEARCH($D$1, IM!$AC$2:$AC$9382))), 0)), "")</f>
        <v>45748</v>
      </c>
      <c r="S106" s="255" t="str">
        <f t="array" ref="S106">IF(AND(SUMPRODUCT((IM!$F$2:$F$1181=A106)*(ISNUMBER(SEARCH($E$1, IM!$AC$2:$AC$1181))))&gt;0), $E$1, "")</f>
        <v/>
      </c>
      <c r="T106" s="296" t="str">
        <f t="array" ref="T106">IFERROR(INDEX(IM!$AM$2:$AM$9382, MATCH(1, (IM!$F$2:$F$9382=A106) * (ISNUMBER(SEARCH($E$1, IM!$AC$2:$AC$9382))), 0)), "")</f>
        <v/>
      </c>
      <c r="U106" s="299" t="str">
        <f t="array" ref="U106">IF(AND(SUMPRODUCT((IM!$F$2:$F$1181=A106)*(ISNUMBER(SEARCH($F$1, IM!$AC$2:$AC$1181))))&gt;0), $F$1, "")</f>
        <v/>
      </c>
      <c r="V106" s="369" t="str">
        <f t="array" ref="V106">IFERROR(INDEX(IM!$AM$2:$AM$9382, MATCH(1, (IM!$F$2:$F$9382=A106) * (ISNUMBER(SEARCH($F$1, IM!$AC$2:$AC$9382))), 0)), "")</f>
        <v/>
      </c>
      <c r="W106" s="261">
        <f t="shared" si="24"/>
        <v>0</v>
      </c>
      <c r="X106" s="261"/>
      <c r="Y106" s="376">
        <f t="shared" si="25"/>
        <v>0</v>
      </c>
      <c r="Z106" s="253" t="str">
        <f>IF(VLOOKUP(A106,'0919門市清單主檔'!B:AH,4,FALSE)=0,"",VLOOKUP(A106,'0919門市清單主檔'!B:AH,4,FALSE))</f>
        <v/>
      </c>
      <c r="AA106" s="370"/>
      <c r="AB106" s="192"/>
      <c r="AC106" s="192" t="s">
        <v>49</v>
      </c>
    </row>
    <row r="107" spans="1:29" ht="15.75" customHeight="1">
      <c r="A107" s="148">
        <v>3147</v>
      </c>
      <c r="B107" s="149" t="str">
        <f>VLOOKUP(A107,'0919門市清單主檔'!B:C,2,FALSE)</f>
        <v>北縣板明店</v>
      </c>
      <c r="C107" s="150" t="str">
        <f>VLOOKUP($A107,'0919門市清單主檔'!B:V,20,FALSE)</f>
        <v>新北市</v>
      </c>
      <c r="D107" s="151" t="str">
        <f>VLOOKUP($A107,'0919門市清單主檔'!B:V,21,FALSE)</f>
        <v>板橋區</v>
      </c>
      <c r="E107" s="152" t="str">
        <f>VLOOKUP(D107,區域表!A:B,2,FALSE)</f>
        <v>狄澤洋</v>
      </c>
      <c r="F107" s="153" t="str">
        <f>IFERROR(IF(VLOOKUP(A107,門市狀態!A:D,4,FALSE)=0,"",VLOOKUP(A107,門市狀態!A:D,4,FALSE)),"")</f>
        <v/>
      </c>
      <c r="G107" s="154"/>
      <c r="H107" s="155" t="str">
        <f t="shared" si="21"/>
        <v>-3147-北縣板明店(定保)</v>
      </c>
      <c r="I107" s="157" t="str">
        <f t="array" ref="I107">IF(AND(SUMPRODUCT((IM!$F$2:$F$1181=A107)*(ISNUMBER(SEARCH($C$1, IM!$AC$2:$AC$1181))))&gt;0), $C$1, "")</f>
        <v/>
      </c>
      <c r="J107" s="356" t="str">
        <f t="array" ref="J107">IFERROR(INDEX(IM!$AM$2:$AM$9333, MATCH(1, (IM!$F$2:$F$9333=A107) * (ISNUMBER(SEARCH($C$1, IM!$AC$2:$AC$9333))), 0)), "")</f>
        <v/>
      </c>
      <c r="K107" s="358">
        <f t="array" ref="K107">SUMPRODUCT((IM!$F$2:$F$9181=A107)*(IM!$AD$2:$AD$9181="O")*(ISNUMBER(SEARCH($C$1, IM!$AC$2:$AC$9181))))</f>
        <v>0</v>
      </c>
      <c r="L107" s="380" t="str">
        <f t="array" ref="L107">IF(K107&gt;0,IFERROR(HYPERLINK("#'IM'!AC"&amp;MATCH(1,(IM!$F$1:$F$6881=A107)*(ISNUMBER(SEARCH($C$1,IM!$AC$1:$AC$6881))),0),"檢核"),"未登錄"),"")</f>
        <v/>
      </c>
      <c r="M107" s="323" t="str">
        <f t="shared" si="22"/>
        <v>EDC</v>
      </c>
      <c r="N107" s="383" t="str">
        <f t="array" ref="N107">IF(AND(
    SUMPRODUCT(
        (IM!$F$2:$F$1181=A107) *
        ISNUMBER(SEARCH("HUB", IM!$AC$2:$AC$1181)) *
        (IM!$X$2:$X$1181&gt;=$A$1) *
        (IM!$X$2:$X$1181&lt;=$B$1)*(Z107="HUB")
    ) &gt; 0
), "HUB", "")</f>
        <v/>
      </c>
      <c r="O107" s="363"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未完工</v>
      </c>
      <c r="P107" s="325" t="str">
        <f t="shared" si="23"/>
        <v>-3147-北縣板明店(定保)</v>
      </c>
      <c r="Q107" s="275" t="str">
        <f t="array" ref="Q107">IF(AND(SUMPRODUCT((IM!$F$2:$F$1181=A107)*(ISNUMBER(SEARCH($D$1, IM!$AC$2:$AC$1181))))&gt;0), $D$1, "")</f>
        <v>EDC</v>
      </c>
      <c r="R107" s="274">
        <f t="array" ref="R107">IFERROR(INDEX(IM!$AM$2:$AM$9382, MATCH(1, (IM!$F$2:$F$9382=A107) * (ISNUMBER(SEARCH($D$1, IM!$AC$2:$AC$9382))), 0)), "")</f>
        <v>45748</v>
      </c>
      <c r="S107" s="255" t="str">
        <f t="array" ref="S107">IF(AND(SUMPRODUCT((IM!$F$2:$F$1181=A107)*(ISNUMBER(SEARCH($E$1, IM!$AC$2:$AC$1181))))&gt;0), $E$1, "")</f>
        <v/>
      </c>
      <c r="T107" s="296" t="str">
        <f t="array" ref="T107">IFERROR(INDEX(IM!$AM$2:$AM$9382, MATCH(1, (IM!$F$2:$F$9382=A107) * (ISNUMBER(SEARCH($E$1, IM!$AC$2:$AC$9382))), 0)), "")</f>
        <v/>
      </c>
      <c r="U107" s="299" t="str">
        <f t="array" ref="U107">IF(AND(SUMPRODUCT((IM!$F$2:$F$1181=A107)*(ISNUMBER(SEARCH($F$1, IM!$AC$2:$AC$1181))))&gt;0), $F$1, "")</f>
        <v/>
      </c>
      <c r="V107" s="369" t="str">
        <f t="array" ref="V107">IFERROR(INDEX(IM!$AM$2:$AM$9382, MATCH(1, (IM!$F$2:$F$9382=A107) * (ISNUMBER(SEARCH($F$1, IM!$AC$2:$AC$9382))), 0)), "")</f>
        <v/>
      </c>
      <c r="W107" s="261">
        <f t="shared" si="24"/>
        <v>0</v>
      </c>
      <c r="X107" s="261"/>
      <c r="Y107" s="376">
        <f t="shared" si="25"/>
        <v>0</v>
      </c>
      <c r="Z107" s="253" t="str">
        <f>IF(VLOOKUP(A107,'0919門市清單主檔'!B:AH,4,FALSE)=0,"",VLOOKUP(A107,'0919門市清單主檔'!B:AH,4,FALSE))</f>
        <v/>
      </c>
      <c r="AA107" s="370"/>
      <c r="AB107" s="192"/>
      <c r="AC107" s="192" t="s">
        <v>49</v>
      </c>
    </row>
    <row r="108" spans="1:29" ht="15.75" customHeight="1">
      <c r="A108" s="148">
        <v>4241</v>
      </c>
      <c r="B108" s="149" t="str">
        <f>VLOOKUP(A108,'0919門市清單主檔'!B:C,2,FALSE)</f>
        <v>三重仁義店</v>
      </c>
      <c r="C108" s="150" t="str">
        <f>VLOOKUP($A108,'0919門市清單主檔'!B:V,20,FALSE)</f>
        <v>新北市</v>
      </c>
      <c r="D108" s="151" t="str">
        <f>VLOOKUP($A108,'0919門市清單主檔'!B:V,21,FALSE)</f>
        <v>三重區</v>
      </c>
      <c r="E108" s="152" t="str">
        <f>VLOOKUP(D108,區域表!A:B,2,FALSE)</f>
        <v>吳宗鴻</v>
      </c>
      <c r="F108" s="153" t="str">
        <f>IFERROR(IF(VLOOKUP(A108,門市狀態!A:D,4,FALSE)=0,"",VLOOKUP(A108,門市狀態!A:D,4,FALSE)),"")</f>
        <v/>
      </c>
      <c r="G108" s="154"/>
      <c r="H108" s="155" t="str">
        <f t="shared" si="21"/>
        <v>-4241-三重仁義店(定保)</v>
      </c>
      <c r="I108" s="157" t="str">
        <f t="array" ref="I108">IF(AND(SUMPRODUCT((IM!$F$2:$F$1181=A108)*(ISNUMBER(SEARCH($C$1, IM!$AC$2:$AC$1181))))&gt;0), $C$1, "")</f>
        <v/>
      </c>
      <c r="J108" s="356" t="str">
        <f t="array" ref="J108">IFERROR(INDEX(IM!$AM$2:$AM$9333, MATCH(1, (IM!$F$2:$F$9333=A108) * (ISNUMBER(SEARCH($C$1, IM!$AC$2:$AC$9333))), 0)), "")</f>
        <v/>
      </c>
      <c r="K108" s="358">
        <f t="array" ref="K108">SUMPRODUCT((IM!$F$2:$F$9181=A108)*(IM!$AD$2:$AD$9181="O")*(ISNUMBER(SEARCH($C$1, IM!$AC$2:$AC$9181))))</f>
        <v>0</v>
      </c>
      <c r="L108" s="380" t="str">
        <f t="array" ref="L108">IF(K108&gt;0,IFERROR(HYPERLINK("#'IM'!AC"&amp;MATCH(1,(IM!$F$1:$F$6881=A108)*(ISNUMBER(SEARCH($C$1,IM!$AC$1:$AC$6881))),0),"檢核"),"未登錄"),"")</f>
        <v/>
      </c>
      <c r="M108" s="323" t="str">
        <f t="shared" si="22"/>
        <v>EDC</v>
      </c>
      <c r="N108" s="383" t="str">
        <f t="array" ref="N108">IF(AND(
    SUMPRODUCT(
        (IM!$F$2:$F$1181=A108) *
        ISNUMBER(SEARCH("HUB", IM!$AC$2:$AC$1181)) *
        (IM!$X$2:$X$1181&gt;=$A$1) *
        (IM!$X$2:$X$1181&lt;=$B$1)*(Z108="HUB")
    ) &gt; 0
), "HUB", "")</f>
        <v/>
      </c>
      <c r="O108" s="363"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未完工</v>
      </c>
      <c r="P108" s="325" t="str">
        <f t="shared" si="23"/>
        <v>-4241-三重仁義店(定保)</v>
      </c>
      <c r="Q108" s="275" t="str">
        <f t="array" ref="Q108">IF(AND(SUMPRODUCT((IM!$F$2:$F$1181=A108)*(ISNUMBER(SEARCH($D$1, IM!$AC$2:$AC$1181))))&gt;0), $D$1, "")</f>
        <v>EDC</v>
      </c>
      <c r="R108" s="274">
        <f t="array" ref="R108">IFERROR(INDEX(IM!$AM$2:$AM$9382, MATCH(1, (IM!$F$2:$F$9382=A108) * (ISNUMBER(SEARCH($D$1, IM!$AC$2:$AC$9382))), 0)), "")</f>
        <v>45748</v>
      </c>
      <c r="S108" s="255" t="str">
        <f t="array" ref="S108">IF(AND(SUMPRODUCT((IM!$F$2:$F$1181=A108)*(ISNUMBER(SEARCH($E$1, IM!$AC$2:$AC$1181))))&gt;0), $E$1, "")</f>
        <v/>
      </c>
      <c r="T108" s="296" t="str">
        <f t="array" ref="T108">IFERROR(INDEX(IM!$AM$2:$AM$9382, MATCH(1, (IM!$F$2:$F$9382=A108) * (ISNUMBER(SEARCH($E$1, IM!$AC$2:$AC$9382))), 0)), "")</f>
        <v/>
      </c>
      <c r="U108" s="299" t="str">
        <f t="array" ref="U108">IF(AND(SUMPRODUCT((IM!$F$2:$F$1181=A108)*(ISNUMBER(SEARCH($F$1, IM!$AC$2:$AC$1181))))&gt;0), $F$1, "")</f>
        <v/>
      </c>
      <c r="V108" s="369" t="str">
        <f t="array" ref="V108">IFERROR(INDEX(IM!$AM$2:$AM$9382, MATCH(1, (IM!$F$2:$F$9382=A108) * (ISNUMBER(SEARCH($F$1, IM!$AC$2:$AC$9382))), 0)), "")</f>
        <v/>
      </c>
      <c r="W108" s="261">
        <f t="shared" si="24"/>
        <v>0</v>
      </c>
      <c r="X108" s="261"/>
      <c r="Y108" s="376">
        <f t="shared" si="25"/>
        <v>0</v>
      </c>
      <c r="Z108" s="253" t="str">
        <f>IF(VLOOKUP(A108,'0919門市清單主檔'!B:AH,4,FALSE)=0,"",VLOOKUP(A108,'0919門市清單主檔'!B:AH,4,FALSE))</f>
        <v/>
      </c>
      <c r="AA108" s="370"/>
      <c r="AB108" s="192"/>
      <c r="AC108" s="192" t="s">
        <v>49</v>
      </c>
    </row>
    <row r="109" spans="1:29" ht="15.75" customHeight="1">
      <c r="A109" s="148">
        <v>2221</v>
      </c>
      <c r="B109" s="149" t="str">
        <f>VLOOKUP(A109,'0919門市清單主檔'!B:C,2,FALSE)</f>
        <v>板橋雙十店</v>
      </c>
      <c r="C109" s="150" t="str">
        <f>VLOOKUP($A109,'0919門市清單主檔'!B:V,20,FALSE)</f>
        <v>新北市</v>
      </c>
      <c r="D109" s="151" t="str">
        <f>VLOOKUP($A109,'0919門市清單主檔'!B:V,21,FALSE)</f>
        <v>板橋區</v>
      </c>
      <c r="E109" s="152" t="str">
        <f>VLOOKUP(D109,區域表!A:B,2,FALSE)</f>
        <v>狄澤洋</v>
      </c>
      <c r="F109" s="153" t="str">
        <f>IFERROR(IF(VLOOKUP(A109,門市狀態!A:D,4,FALSE)=0,"",VLOOKUP(A109,門市狀態!A:D,4,FALSE)),"")</f>
        <v/>
      </c>
      <c r="G109" s="154"/>
      <c r="H109" s="155" t="str">
        <f t="shared" si="21"/>
        <v>-2221-板橋雙十店(定保)</v>
      </c>
      <c r="I109" s="157" t="str">
        <f t="array" ref="I109">IF(AND(SUMPRODUCT((IM!$F$2:$F$1181=A109)*(ISNUMBER(SEARCH($C$1, IM!$AC$2:$AC$1181))))&gt;0), $C$1, "")</f>
        <v/>
      </c>
      <c r="J109" s="356" t="str">
        <f t="array" ref="J109">IFERROR(INDEX(IM!$AM$2:$AM$9333, MATCH(1, (IM!$F$2:$F$9333=A109) * (ISNUMBER(SEARCH($C$1, IM!$AC$2:$AC$9333))), 0)), "")</f>
        <v/>
      </c>
      <c r="K109" s="358">
        <f t="array" ref="K109">SUMPRODUCT((IM!$F$2:$F$9181=A109)*(IM!$AD$2:$AD$9181="O")*(ISNUMBER(SEARCH($C$1, IM!$AC$2:$AC$9181))))</f>
        <v>0</v>
      </c>
      <c r="L109" s="380" t="str">
        <f t="array" ref="L109">IF(K109&gt;0,IFERROR(HYPERLINK("#'IM'!AC"&amp;MATCH(1,(IM!$F$1:$F$6881=A109)*(ISNUMBER(SEARCH($C$1,IM!$AC$1:$AC$6881))),0),"檢核"),"未登錄"),"")</f>
        <v/>
      </c>
      <c r="M109" s="323" t="str">
        <f t="shared" si="22"/>
        <v>EDC</v>
      </c>
      <c r="N109" s="383" t="str">
        <f t="array" ref="N109">IF(AND(
    SUMPRODUCT(
        (IM!$F$2:$F$1181=A109) *
        ISNUMBER(SEARCH("HUB", IM!$AC$2:$AC$1181)) *
        (IM!$X$2:$X$1181&gt;=$A$1) *
        (IM!$X$2:$X$1181&lt;=$B$1)*(Z109="HUB")
    ) &gt; 0
), "HUB", "")</f>
        <v/>
      </c>
      <c r="O109" s="363"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未完工</v>
      </c>
      <c r="P109" s="325" t="str">
        <f t="shared" si="23"/>
        <v>-2221-板橋雙十店(定保)</v>
      </c>
      <c r="Q109" s="275" t="str">
        <f t="array" ref="Q109">IF(AND(SUMPRODUCT((IM!$F$2:$F$1181=A109)*(ISNUMBER(SEARCH($D$1, IM!$AC$2:$AC$1181))))&gt;0), $D$1, "")</f>
        <v>EDC</v>
      </c>
      <c r="R109" s="274">
        <f t="array" ref="R109">IFERROR(INDEX(IM!$AM$2:$AM$9382, MATCH(1, (IM!$F$2:$F$9382=A109) * (ISNUMBER(SEARCH($D$1, IM!$AC$2:$AC$9382))), 0)), "")</f>
        <v>45749</v>
      </c>
      <c r="S109" s="255" t="str">
        <f t="array" ref="S109">IF(AND(SUMPRODUCT((IM!$F$2:$F$1181=A109)*(ISNUMBER(SEARCH($E$1, IM!$AC$2:$AC$1181))))&gt;0), $E$1, "")</f>
        <v/>
      </c>
      <c r="T109" s="296" t="str">
        <f t="array" ref="T109">IFERROR(INDEX(IM!$AM$2:$AM$9382, MATCH(1, (IM!$F$2:$F$9382=A109) * (ISNUMBER(SEARCH($E$1, IM!$AC$2:$AC$9382))), 0)), "")</f>
        <v/>
      </c>
      <c r="U109" s="299" t="str">
        <f t="array" ref="U109">IF(AND(SUMPRODUCT((IM!$F$2:$F$1181=A109)*(ISNUMBER(SEARCH($F$1, IM!$AC$2:$AC$1181))))&gt;0), $F$1, "")</f>
        <v/>
      </c>
      <c r="V109" s="369" t="str">
        <f t="array" ref="V109">IFERROR(INDEX(IM!$AM$2:$AM$9382, MATCH(1, (IM!$F$2:$F$9382=A109) * (ISNUMBER(SEARCH($F$1, IM!$AC$2:$AC$9382))), 0)), "")</f>
        <v/>
      </c>
      <c r="W109" s="261">
        <f t="shared" si="24"/>
        <v>0</v>
      </c>
      <c r="X109" s="261"/>
      <c r="Y109" s="376">
        <f t="shared" si="25"/>
        <v>0</v>
      </c>
      <c r="Z109" s="253" t="str">
        <f>IF(VLOOKUP(A109,'0919門市清單主檔'!B:AH,4,FALSE)=0,"",VLOOKUP(A109,'0919門市清單主檔'!B:AH,4,FALSE))</f>
        <v/>
      </c>
      <c r="AA109" s="370"/>
      <c r="AB109" s="192"/>
      <c r="AC109" s="192" t="s">
        <v>49</v>
      </c>
    </row>
    <row r="110" spans="1:29" ht="15.75" customHeight="1">
      <c r="A110" s="148" t="s">
        <v>64</v>
      </c>
      <c r="B110" s="149" t="str">
        <f>VLOOKUP(A110,'0919門市清單主檔'!B:C,2,FALSE)</f>
        <v>北縣僑福店</v>
      </c>
      <c r="C110" s="150" t="str">
        <f>VLOOKUP($A110,'0919門市清單主檔'!B:V,20,FALSE)</f>
        <v>新北市</v>
      </c>
      <c r="D110" s="151" t="str">
        <f>VLOOKUP($A110,'0919門市清單主檔'!B:V,21,FALSE)</f>
        <v>板橋區</v>
      </c>
      <c r="E110" s="152" t="str">
        <f>VLOOKUP(D110,區域表!A:B,2,FALSE)</f>
        <v>狄澤洋</v>
      </c>
      <c r="F110" s="153" t="str">
        <f>IFERROR(IF(VLOOKUP(A110,門市狀態!A:D,4,FALSE)=0,"",VLOOKUP(A110,門市狀態!A:D,4,FALSE)),"")</f>
        <v/>
      </c>
      <c r="G110" s="154"/>
      <c r="H110" s="155" t="str">
        <f t="shared" si="21"/>
        <v>-D072-北縣僑福店(定保)</v>
      </c>
      <c r="I110" s="157" t="str">
        <f t="array" ref="I110">IF(AND(SUMPRODUCT((IM!$F$2:$F$1181=A110)*(ISNUMBER(SEARCH($C$1, IM!$AC$2:$AC$1181))))&gt;0), $C$1, "")</f>
        <v/>
      </c>
      <c r="J110" s="356" t="str">
        <f t="array" ref="J110">IFERROR(INDEX(IM!$AM$2:$AM$9333, MATCH(1, (IM!$F$2:$F$9333=A110) * (ISNUMBER(SEARCH($C$1, IM!$AC$2:$AC$9333))), 0)), "")</f>
        <v/>
      </c>
      <c r="K110" s="358">
        <f t="array" ref="K110">SUMPRODUCT((IM!$F$2:$F$9181=A110)*(IM!$AD$2:$AD$9181="O")*(ISNUMBER(SEARCH($C$1, IM!$AC$2:$AC$9181))))</f>
        <v>0</v>
      </c>
      <c r="L110" s="380" t="str">
        <f t="array" ref="L110">IF(K110&gt;0,IFERROR(HYPERLINK("#'IM'!AC"&amp;MATCH(1,(IM!$F$1:$F$6881=A110)*(ISNUMBER(SEARCH($C$1,IM!$AC$1:$AC$6881))),0),"檢核"),"未登錄"),"")</f>
        <v/>
      </c>
      <c r="M110" s="323" t="str">
        <f t="shared" si="22"/>
        <v>EDC</v>
      </c>
      <c r="N110" s="383" t="str">
        <f t="array" ref="N110">IF(AND(
    SUMPRODUCT(
        (IM!$F$2:$F$1181=A110) *
        ISNUMBER(SEARCH("HUB", IM!$AC$2:$AC$1181)) *
        (IM!$X$2:$X$1181&gt;=$A$1) *
        (IM!$X$2:$X$1181&lt;=$B$1)*(Z110="HUB")
    ) &gt; 0
), "HUB", "")</f>
        <v/>
      </c>
      <c r="O110" s="363"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325" t="str">
        <f t="shared" si="23"/>
        <v>-D072-北縣僑福店(定保)</v>
      </c>
      <c r="Q110" s="275" t="str">
        <f t="array" ref="Q110">IF(AND(SUMPRODUCT((IM!$F$2:$F$1181=A110)*(ISNUMBER(SEARCH($D$1, IM!$AC$2:$AC$1181))))&gt;0), $D$1, "")</f>
        <v>EDC</v>
      </c>
      <c r="R110" s="274">
        <f t="array" ref="R110">IFERROR(INDEX(IM!$AM$2:$AM$9382, MATCH(1, (IM!$F$2:$F$9382=A110) * (ISNUMBER(SEARCH($D$1, IM!$AC$2:$AC$9382))), 0)), "")</f>
        <v>45749</v>
      </c>
      <c r="S110" s="255" t="str">
        <f t="array" ref="S110">IF(AND(SUMPRODUCT((IM!$F$2:$F$1181=A110)*(ISNUMBER(SEARCH($E$1, IM!$AC$2:$AC$1181))))&gt;0), $E$1, "")</f>
        <v/>
      </c>
      <c r="T110" s="296" t="str">
        <f t="array" ref="T110">IFERROR(INDEX(IM!$AM$2:$AM$9382, MATCH(1, (IM!$F$2:$F$9382=A110) * (ISNUMBER(SEARCH($E$1, IM!$AC$2:$AC$9382))), 0)), "")</f>
        <v/>
      </c>
      <c r="U110" s="299" t="str">
        <f t="array" ref="U110">IF(AND(SUMPRODUCT((IM!$F$2:$F$1181=A110)*(ISNUMBER(SEARCH($F$1, IM!$AC$2:$AC$1181))))&gt;0), $F$1, "")</f>
        <v/>
      </c>
      <c r="V110" s="369" t="str">
        <f t="array" ref="V110">IFERROR(INDEX(IM!$AM$2:$AM$9382, MATCH(1, (IM!$F$2:$F$9382=A110) * (ISNUMBER(SEARCH($F$1, IM!$AC$2:$AC$9382))), 0)), "")</f>
        <v/>
      </c>
      <c r="W110" s="261">
        <f t="shared" si="24"/>
        <v>0</v>
      </c>
      <c r="X110" s="261"/>
      <c r="Y110" s="376">
        <f t="shared" si="25"/>
        <v>0</v>
      </c>
      <c r="Z110" s="253" t="str">
        <f>IF(VLOOKUP(A110,'0919門市清單主檔'!B:AH,4,FALSE)=0,"",VLOOKUP(A110,'0919門市清單主檔'!B:AH,4,FALSE))</f>
        <v/>
      </c>
      <c r="AA110" s="370"/>
      <c r="AB110" s="192"/>
      <c r="AC110" s="192" t="s">
        <v>49</v>
      </c>
    </row>
    <row r="111" spans="1:29" ht="15.75" customHeight="1">
      <c r="A111" s="148">
        <v>4762</v>
      </c>
      <c r="B111" s="149" t="str">
        <f>VLOOKUP(A111,'0919門市清單主檔'!B:C,2,FALSE)</f>
        <v>新莊巷口店</v>
      </c>
      <c r="C111" s="150" t="str">
        <f>VLOOKUP($A111,'0919門市清單主檔'!B:V,20,FALSE)</f>
        <v>新北市</v>
      </c>
      <c r="D111" s="151" t="str">
        <f>VLOOKUP($A111,'0919門市清單主檔'!B:V,21,FALSE)</f>
        <v>新莊區</v>
      </c>
      <c r="E111" s="152" t="str">
        <f>VLOOKUP(D111,區域表!A:B,2,FALSE)</f>
        <v>湯家瑋</v>
      </c>
      <c r="F111" s="153" t="str">
        <f>IFERROR(IF(VLOOKUP(A111,門市狀態!A:D,4,FALSE)=0,"",VLOOKUP(A111,門市狀態!A:D,4,FALSE)),"")</f>
        <v/>
      </c>
      <c r="G111" s="154"/>
      <c r="H111" s="155" t="str">
        <f t="shared" si="21"/>
        <v>-4762-新莊巷口店(定保)</v>
      </c>
      <c r="I111" s="157" t="str">
        <f t="array" ref="I111">IF(AND(SUMPRODUCT((IM!$F$2:$F$1181=A111)*(ISNUMBER(SEARCH($C$1, IM!$AC$2:$AC$1181))))&gt;0), $C$1, "")</f>
        <v/>
      </c>
      <c r="J111" s="356" t="str">
        <f t="array" ref="J111">IFERROR(INDEX(IM!$AM$2:$AM$9333, MATCH(1, (IM!$F$2:$F$9333=A111) * (ISNUMBER(SEARCH($C$1, IM!$AC$2:$AC$9333))), 0)), "")</f>
        <v/>
      </c>
      <c r="K111" s="358">
        <f t="array" ref="K111">SUMPRODUCT((IM!$F$2:$F$9181=A111)*(IM!$AD$2:$AD$9181="O")*(ISNUMBER(SEARCH($C$1, IM!$AC$2:$AC$9181))))</f>
        <v>0</v>
      </c>
      <c r="L111" s="380" t="str">
        <f t="array" ref="L111">IF(K111&gt;0,IFERROR(HYPERLINK("#'IM'!AC"&amp;MATCH(1,(IM!$F$1:$F$6881=A111)*(ISNUMBER(SEARCH($C$1,IM!$AC$1:$AC$6881))),0),"檢核"),"未登錄"),"")</f>
        <v/>
      </c>
      <c r="M111" s="323" t="str">
        <f t="shared" si="22"/>
        <v>EDC</v>
      </c>
      <c r="N111" s="383" t="str">
        <f t="array" ref="N111">IF(AND(
    SUMPRODUCT(
        (IM!$F$2:$F$1181=A111) *
        ISNUMBER(SEARCH("HUB", IM!$AC$2:$AC$1181)) *
        (IM!$X$2:$X$1181&gt;=$A$1) *
        (IM!$X$2:$X$1181&lt;=$B$1)*(Z111="HUB")
    ) &gt; 0
), "HUB", "")</f>
        <v/>
      </c>
      <c r="O111" s="363"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325" t="str">
        <f t="shared" si="23"/>
        <v>-4762-新莊巷口店(定保)</v>
      </c>
      <c r="Q111" s="275" t="str">
        <f t="array" ref="Q111">IF(AND(SUMPRODUCT((IM!$F$2:$F$1181=A111)*(ISNUMBER(SEARCH($D$1, IM!$AC$2:$AC$1181))))&gt;0), $D$1, "")</f>
        <v>EDC</v>
      </c>
      <c r="R111" s="274">
        <f t="array" ref="R111">IFERROR(INDEX(IM!$AM$2:$AM$9382, MATCH(1, (IM!$F$2:$F$9382=A111) * (ISNUMBER(SEARCH($D$1, IM!$AC$2:$AC$9382))), 0)), "")</f>
        <v>45754</v>
      </c>
      <c r="S111" s="255" t="str">
        <f t="array" ref="S111">IF(AND(SUMPRODUCT((IM!$F$2:$F$1181=A111)*(ISNUMBER(SEARCH($E$1, IM!$AC$2:$AC$1181))))&gt;0), $E$1, "")</f>
        <v/>
      </c>
      <c r="T111" s="296" t="str">
        <f t="array" ref="T111">IFERROR(INDEX(IM!$AM$2:$AM$9382, MATCH(1, (IM!$F$2:$F$9382=A111) * (ISNUMBER(SEARCH($E$1, IM!$AC$2:$AC$9382))), 0)), "")</f>
        <v/>
      </c>
      <c r="U111" s="299" t="str">
        <f t="array" ref="U111">IF(AND(SUMPRODUCT((IM!$F$2:$F$1181=A111)*(ISNUMBER(SEARCH($F$1, IM!$AC$2:$AC$1181))))&gt;0), $F$1, "")</f>
        <v/>
      </c>
      <c r="V111" s="369" t="str">
        <f t="array" ref="V111">IFERROR(INDEX(IM!$AM$2:$AM$9382, MATCH(1, (IM!$F$2:$F$9382=A111) * (ISNUMBER(SEARCH($F$1, IM!$AC$2:$AC$9382))), 0)), "")</f>
        <v/>
      </c>
      <c r="W111" s="261">
        <f t="shared" si="24"/>
        <v>0</v>
      </c>
      <c r="X111" s="261"/>
      <c r="Y111" s="376">
        <f t="shared" si="25"/>
        <v>0</v>
      </c>
      <c r="Z111" s="253" t="str">
        <f>IF(VLOOKUP(A111,'0919門市清單主檔'!B:AH,4,FALSE)=0,"",VLOOKUP(A111,'0919門市清單主檔'!B:AH,4,FALSE))</f>
        <v/>
      </c>
      <c r="AA111" s="370"/>
      <c r="AB111" s="192"/>
      <c r="AC111" s="192"/>
    </row>
    <row r="112" spans="1:29" ht="15.75" customHeight="1">
      <c r="A112" s="148" t="s">
        <v>65</v>
      </c>
      <c r="B112" s="149" t="str">
        <f>VLOOKUP(A112,'0919門市清單主檔'!B:C,2,FALSE)</f>
        <v>淡水金龍店</v>
      </c>
      <c r="C112" s="150" t="str">
        <f>VLOOKUP($A112,'0919門市清單主檔'!B:V,20,FALSE)</f>
        <v>新北市</v>
      </c>
      <c r="D112" s="151" t="str">
        <f>VLOOKUP($A112,'0919門市清單主檔'!B:V,21,FALSE)</f>
        <v>淡水區</v>
      </c>
      <c r="E112" s="152" t="str">
        <f>VLOOKUP(D112,區域表!A:B,2,FALSE)</f>
        <v>吳宗鴻</v>
      </c>
      <c r="F112" s="153" t="str">
        <f>IFERROR(IF(VLOOKUP(A112,門市狀態!A:D,4,FALSE)=0,"",VLOOKUP(A112,門市狀態!A:D,4,FALSE)),"")</f>
        <v/>
      </c>
      <c r="G112" s="154"/>
      <c r="H112" s="155" t="str">
        <f t="shared" si="21"/>
        <v>-A171-淡水金龍店(定保)</v>
      </c>
      <c r="I112" s="157" t="str">
        <f t="array" ref="I112">IF(AND(SUMPRODUCT((IM!$F$2:$F$1181=A112)*(ISNUMBER(SEARCH($C$1, IM!$AC$2:$AC$1181))))&gt;0), $C$1, "")</f>
        <v/>
      </c>
      <c r="J112" s="356" t="str">
        <f t="array" ref="J112">IFERROR(INDEX(IM!$AM$2:$AM$9333, MATCH(1, (IM!$F$2:$F$9333=A112) * (ISNUMBER(SEARCH($C$1, IM!$AC$2:$AC$9333))), 0)), "")</f>
        <v/>
      </c>
      <c r="K112" s="358">
        <f t="array" ref="K112">SUMPRODUCT((IM!$F$2:$F$9181=A112)*(IM!$AD$2:$AD$9181="O")*(ISNUMBER(SEARCH($C$1, IM!$AC$2:$AC$9181))))</f>
        <v>0</v>
      </c>
      <c r="L112" s="380" t="str">
        <f t="array" ref="L112">IF(K112&gt;0,IFERROR(HYPERLINK("#'IM'!AC"&amp;MATCH(1,(IM!$F$1:$F$6881=A112)*(ISNUMBER(SEARCH($C$1,IM!$AC$1:$AC$6881))),0),"檢核"),"未登錄"),"")</f>
        <v/>
      </c>
      <c r="M112" s="323" t="str">
        <f t="shared" si="22"/>
        <v>EDC</v>
      </c>
      <c r="N112" s="383" t="str">
        <f t="array" ref="N112">IF(AND(
    SUMPRODUCT(
        (IM!$F$2:$F$1181=A112) *
        ISNUMBER(SEARCH("HUB", IM!$AC$2:$AC$1181)) *
        (IM!$X$2:$X$1181&gt;=$A$1) *
        (IM!$X$2:$X$1181&lt;=$B$1)*(Z112="HUB")
    ) &gt; 0
), "HUB", "")</f>
        <v/>
      </c>
      <c r="O112" s="363"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25" t="str">
        <f t="shared" si="23"/>
        <v>-A171-淡水金龍店(定保)</v>
      </c>
      <c r="Q112" s="275" t="str">
        <f t="array" ref="Q112">IF(AND(SUMPRODUCT((IM!$F$2:$F$1181=A112)*(ISNUMBER(SEARCH($D$1, IM!$AC$2:$AC$1181))))&gt;0), $D$1, "")</f>
        <v>EDC</v>
      </c>
      <c r="R112" s="274">
        <f t="array" ref="R112">IFERROR(INDEX(IM!$AM$2:$AM$9382, MATCH(1, (IM!$F$2:$F$9382=A112) * (ISNUMBER(SEARCH($D$1, IM!$AC$2:$AC$9382))), 0)), "")</f>
        <v>45754</v>
      </c>
      <c r="S112" s="255" t="str">
        <f t="array" ref="S112">IF(AND(SUMPRODUCT((IM!$F$2:$F$1181=A112)*(ISNUMBER(SEARCH($E$1, IM!$AC$2:$AC$1181))))&gt;0), $E$1, "")</f>
        <v/>
      </c>
      <c r="T112" s="296" t="str">
        <f t="array" ref="T112">IFERROR(INDEX(IM!$AM$2:$AM$9382, MATCH(1, (IM!$F$2:$F$9382=A112) * (ISNUMBER(SEARCH($E$1, IM!$AC$2:$AC$9382))), 0)), "")</f>
        <v/>
      </c>
      <c r="U112" s="299" t="str">
        <f t="array" ref="U112">IF(AND(SUMPRODUCT((IM!$F$2:$F$1181=A112)*(ISNUMBER(SEARCH($F$1, IM!$AC$2:$AC$1181))))&gt;0), $F$1, "")</f>
        <v/>
      </c>
      <c r="V112" s="369" t="str">
        <f t="array" ref="V112">IFERROR(INDEX(IM!$AM$2:$AM$9382, MATCH(1, (IM!$F$2:$F$9382=A112) * (ISNUMBER(SEARCH($F$1, IM!$AC$2:$AC$9382))), 0)), "")</f>
        <v/>
      </c>
      <c r="W112" s="261">
        <f t="shared" si="24"/>
        <v>0</v>
      </c>
      <c r="X112" s="261"/>
      <c r="Y112" s="376">
        <f t="shared" si="25"/>
        <v>0</v>
      </c>
      <c r="Z112" s="253" t="str">
        <f>IF(VLOOKUP(A112,'0919門市清單主檔'!B:AH,4,FALSE)=0,"",VLOOKUP(A112,'0919門市清單主檔'!B:AH,4,FALSE))</f>
        <v/>
      </c>
      <c r="AA112" s="370"/>
      <c r="AB112" s="192"/>
      <c r="AC112" s="192" t="s">
        <v>49</v>
      </c>
    </row>
    <row r="113" spans="1:29" ht="15.75" customHeight="1">
      <c r="A113" s="148">
        <v>4326</v>
      </c>
      <c r="B113" s="149" t="str">
        <f>VLOOKUP(A113,'0919門市清單主檔'!B:C,2,FALSE)</f>
        <v>林口建安店</v>
      </c>
      <c r="C113" s="150" t="str">
        <f>VLOOKUP($A113,'0919門市清單主檔'!B:V,20,FALSE)</f>
        <v>新北市</v>
      </c>
      <c r="D113" s="151" t="str">
        <f>VLOOKUP($A113,'0919門市清單主檔'!B:V,21,FALSE)</f>
        <v>林口區</v>
      </c>
      <c r="E113" s="152" t="str">
        <f>VLOOKUP(D113,區域表!A:B,2,FALSE)</f>
        <v>湯家瑋</v>
      </c>
      <c r="F113" s="153" t="str">
        <f>IFERROR(IF(VLOOKUP(A113,門市狀態!A:D,4,FALSE)=0,"",VLOOKUP(A113,門市狀態!A:D,4,FALSE)),"")</f>
        <v/>
      </c>
      <c r="G113" s="154"/>
      <c r="H113" s="155" t="str">
        <f t="shared" si="21"/>
        <v>-4326-林口建安店(定保)</v>
      </c>
      <c r="I113" s="157" t="str">
        <f t="array" ref="I113">IF(AND(SUMPRODUCT((IM!$F$2:$F$1181=A113)*(ISNUMBER(SEARCH($C$1, IM!$AC$2:$AC$1181))))&gt;0), $C$1, "")</f>
        <v/>
      </c>
      <c r="J113" s="356" t="str">
        <f t="array" ref="J113">IFERROR(INDEX(IM!$AM$2:$AM$9333, MATCH(1, (IM!$F$2:$F$9333=A113) * (ISNUMBER(SEARCH($C$1, IM!$AC$2:$AC$9333))), 0)), "")</f>
        <v/>
      </c>
      <c r="K113" s="358">
        <f t="array" ref="K113">SUMPRODUCT((IM!$F$2:$F$9181=A113)*(IM!$AD$2:$AD$9181="O")*(ISNUMBER(SEARCH($C$1, IM!$AC$2:$AC$9181))))</f>
        <v>0</v>
      </c>
      <c r="L113" s="380" t="str">
        <f t="array" ref="L113">IF(K113&gt;0,IFERROR(HYPERLINK("#'IM'!AC"&amp;MATCH(1,(IM!$F$1:$F$6881=A113)*(ISNUMBER(SEARCH($C$1,IM!$AC$1:$AC$6881))),0),"檢核"),"未登錄"),"")</f>
        <v/>
      </c>
      <c r="M113" s="323" t="str">
        <f t="shared" si="22"/>
        <v>EDC</v>
      </c>
      <c r="N113" s="383" t="str">
        <f t="array" ref="N113">IF(AND(
    SUMPRODUCT(
        (IM!$F$2:$F$1181=A113) *
        ISNUMBER(SEARCH("HUB", IM!$AC$2:$AC$1181)) *
        (IM!$X$2:$X$1181&gt;=$A$1) *
        (IM!$X$2:$X$1181&lt;=$B$1)*(Z113="HUB")
    ) &gt; 0
), "HUB", "")</f>
        <v/>
      </c>
      <c r="O113" s="363"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25" t="str">
        <f t="shared" si="23"/>
        <v>-4326-林口建安店(定保)</v>
      </c>
      <c r="Q113" s="275" t="str">
        <f t="array" ref="Q113">IF(AND(SUMPRODUCT((IM!$F$2:$F$1181=A113)*(ISNUMBER(SEARCH($D$1, IM!$AC$2:$AC$1181))))&gt;0), $D$1, "")</f>
        <v>EDC</v>
      </c>
      <c r="R113" s="274">
        <f t="array" ref="R113">IFERROR(INDEX(IM!$AM$2:$AM$9382, MATCH(1, (IM!$F$2:$F$9382=A113) * (ISNUMBER(SEARCH($D$1, IM!$AC$2:$AC$9382))), 0)), "")</f>
        <v>45755</v>
      </c>
      <c r="S113" s="255" t="str">
        <f t="array" ref="S113">IF(AND(SUMPRODUCT((IM!$F$2:$F$1181=A113)*(ISNUMBER(SEARCH($E$1, IM!$AC$2:$AC$1181))))&gt;0), $E$1, "")</f>
        <v/>
      </c>
      <c r="T113" s="296" t="str">
        <f t="array" ref="T113">IFERROR(INDEX(IM!$AM$2:$AM$9382, MATCH(1, (IM!$F$2:$F$9382=A113) * (ISNUMBER(SEARCH($E$1, IM!$AC$2:$AC$9382))), 0)), "")</f>
        <v/>
      </c>
      <c r="U113" s="299" t="str">
        <f t="array" ref="U113">IF(AND(SUMPRODUCT((IM!$F$2:$F$1181=A113)*(ISNUMBER(SEARCH($F$1, IM!$AC$2:$AC$1181))))&gt;0), $F$1, "")</f>
        <v/>
      </c>
      <c r="V113" s="369" t="str">
        <f t="array" ref="V113">IFERROR(INDEX(IM!$AM$2:$AM$9382, MATCH(1, (IM!$F$2:$F$9382=A113) * (ISNUMBER(SEARCH($F$1, IM!$AC$2:$AC$9382))), 0)), "")</f>
        <v/>
      </c>
      <c r="W113" s="261">
        <f t="shared" si="24"/>
        <v>0</v>
      </c>
      <c r="X113" s="261"/>
      <c r="Y113" s="376">
        <f t="shared" si="25"/>
        <v>0</v>
      </c>
      <c r="Z113" s="253" t="str">
        <f>IF(VLOOKUP(A113,'0919門市清單主檔'!B:AH,4,FALSE)=0,"",VLOOKUP(A113,'0919門市清單主檔'!B:AH,4,FALSE))</f>
        <v/>
      </c>
      <c r="AA113" s="370"/>
      <c r="AB113" s="192"/>
      <c r="AC113" s="192" t="s">
        <v>49</v>
      </c>
    </row>
    <row r="114" spans="1:29" ht="15.75" customHeight="1">
      <c r="A114" s="148">
        <v>2422</v>
      </c>
      <c r="B114" s="149" t="str">
        <f>VLOOKUP(A114,'0919門市清單主檔'!B:C,2,FALSE)</f>
        <v>北縣板億店</v>
      </c>
      <c r="C114" s="150" t="str">
        <f>VLOOKUP($A114,'0919門市清單主檔'!B:V,20,FALSE)</f>
        <v>新北市</v>
      </c>
      <c r="D114" s="151" t="str">
        <f>VLOOKUP($A114,'0919門市清單主檔'!B:V,21,FALSE)</f>
        <v>板橋區</v>
      </c>
      <c r="E114" s="152" t="str">
        <f>VLOOKUP(D114,區域表!A:B,2,FALSE)</f>
        <v>狄澤洋</v>
      </c>
      <c r="F114" s="153" t="str">
        <f>IFERROR(IF(VLOOKUP(A114,門市狀態!A:D,4,FALSE)=0,"",VLOOKUP(A114,門市狀態!A:D,4,FALSE)),"")</f>
        <v/>
      </c>
      <c r="G114" s="154"/>
      <c r="H114" s="155" t="str">
        <f t="shared" si="21"/>
        <v>-2422-北縣板億店(定保)</v>
      </c>
      <c r="I114" s="157" t="str">
        <f t="array" ref="I114">IF(AND(SUMPRODUCT((IM!$F$2:$F$1181=A114)*(ISNUMBER(SEARCH($C$1, IM!$AC$2:$AC$1181))))&gt;0), $C$1, "")</f>
        <v/>
      </c>
      <c r="J114" s="356" t="str">
        <f t="array" ref="J114">IFERROR(INDEX(IM!$AM$2:$AM$9333, MATCH(1, (IM!$F$2:$F$9333=A114) * (ISNUMBER(SEARCH($C$1, IM!$AC$2:$AC$9333))), 0)), "")</f>
        <v/>
      </c>
      <c r="K114" s="358">
        <f t="array" ref="K114">SUMPRODUCT((IM!$F$2:$F$9181=A114)*(IM!$AD$2:$AD$9181="O")*(ISNUMBER(SEARCH($C$1, IM!$AC$2:$AC$9181))))</f>
        <v>0</v>
      </c>
      <c r="L114" s="380" t="str">
        <f t="array" ref="L114">IF(K114&gt;0,IFERROR(HYPERLINK("#'IM'!AC"&amp;MATCH(1,(IM!$F$1:$F$6881=A114)*(ISNUMBER(SEARCH($C$1,IM!$AC$1:$AC$6881))),0),"檢核"),"未登錄"),"")</f>
        <v/>
      </c>
      <c r="M114" s="323" t="str">
        <f t="shared" si="22"/>
        <v>EDC</v>
      </c>
      <c r="N114" s="383" t="str">
        <f t="array" ref="N114">IF(AND(
    SUMPRODUCT(
        (IM!$F$2:$F$1181=A114) *
        ISNUMBER(SEARCH("HUB", IM!$AC$2:$AC$1181)) *
        (IM!$X$2:$X$1181&gt;=$A$1) *
        (IM!$X$2:$X$1181&lt;=$B$1)*(Z114="HUB")
    ) &gt; 0
), "HUB", "")</f>
        <v/>
      </c>
      <c r="O114" s="363"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25" t="str">
        <f t="shared" si="23"/>
        <v>-2422-北縣板億店(定保)</v>
      </c>
      <c r="Q114" s="275" t="str">
        <f t="array" ref="Q114">IF(AND(SUMPRODUCT((IM!$F$2:$F$1181=A114)*(ISNUMBER(SEARCH($D$1, IM!$AC$2:$AC$1181))))&gt;0), $D$1, "")</f>
        <v>EDC</v>
      </c>
      <c r="R114" s="274">
        <f t="array" ref="R114">IFERROR(INDEX(IM!$AM$2:$AM$9382, MATCH(1, (IM!$F$2:$F$9382=A114) * (ISNUMBER(SEARCH($D$1, IM!$AC$2:$AC$9382))), 0)), "")</f>
        <v>45755</v>
      </c>
      <c r="S114" s="255" t="str">
        <f t="array" ref="S114">IF(AND(SUMPRODUCT((IM!$F$2:$F$1181=A114)*(ISNUMBER(SEARCH($E$1, IM!$AC$2:$AC$1181))))&gt;0), $E$1, "")</f>
        <v/>
      </c>
      <c r="T114" s="296" t="str">
        <f t="array" ref="T114">IFERROR(INDEX(IM!$AM$2:$AM$9382, MATCH(1, (IM!$F$2:$F$9382=A114) * (ISNUMBER(SEARCH($E$1, IM!$AC$2:$AC$9382))), 0)), "")</f>
        <v/>
      </c>
      <c r="U114" s="299" t="str">
        <f t="array" ref="U114">IF(AND(SUMPRODUCT((IM!$F$2:$F$1181=A114)*(ISNUMBER(SEARCH($F$1, IM!$AC$2:$AC$1181))))&gt;0), $F$1, "")</f>
        <v/>
      </c>
      <c r="V114" s="369" t="str">
        <f t="array" ref="V114">IFERROR(INDEX(IM!$AM$2:$AM$9382, MATCH(1, (IM!$F$2:$F$9382=A114) * (ISNUMBER(SEARCH($F$1, IM!$AC$2:$AC$9382))), 0)), "")</f>
        <v/>
      </c>
      <c r="W114" s="261">
        <f t="shared" si="24"/>
        <v>0</v>
      </c>
      <c r="X114" s="261"/>
      <c r="Y114" s="376">
        <f t="shared" si="25"/>
        <v>0</v>
      </c>
      <c r="Z114" s="253" t="str">
        <f>IF(VLOOKUP(A114,'0919門市清單主檔'!B:AH,4,FALSE)=0,"",VLOOKUP(A114,'0919門市清單主檔'!B:AH,4,FALSE))</f>
        <v/>
      </c>
      <c r="AA114" s="370"/>
      <c r="AB114" s="192"/>
      <c r="AC114" s="192" t="s">
        <v>49</v>
      </c>
    </row>
    <row r="115" spans="1:29" ht="15.75" customHeight="1">
      <c r="A115" s="148">
        <v>4282</v>
      </c>
      <c r="B115" s="149" t="str">
        <f>VLOOKUP(A115,'0919門市清單主檔'!B:C,2,FALSE)</f>
        <v>林口建林店</v>
      </c>
      <c r="C115" s="150" t="str">
        <f>VLOOKUP($A115,'0919門市清單主檔'!B:V,20,FALSE)</f>
        <v>新北市</v>
      </c>
      <c r="D115" s="151" t="str">
        <f>VLOOKUP($A115,'0919門市清單主檔'!B:V,21,FALSE)</f>
        <v>林口區</v>
      </c>
      <c r="E115" s="152" t="str">
        <f>VLOOKUP(D115,區域表!A:B,2,FALSE)</f>
        <v>湯家瑋</v>
      </c>
      <c r="F115" s="153" t="str">
        <f>IFERROR(IF(VLOOKUP(A115,門市狀態!A:D,4,FALSE)=0,"",VLOOKUP(A115,門市狀態!A:D,4,FALSE)),"")</f>
        <v/>
      </c>
      <c r="G115" s="154"/>
      <c r="H115" s="155" t="str">
        <f t="shared" si="21"/>
        <v>-4282-林口建林店(定保)</v>
      </c>
      <c r="I115" s="157" t="str">
        <f t="array" ref="I115">IF(AND(SUMPRODUCT((IM!$F$2:$F$1181=A115)*(ISNUMBER(SEARCH($C$1, IM!$AC$2:$AC$1181))))&gt;0), $C$1, "")</f>
        <v/>
      </c>
      <c r="J115" s="356" t="str">
        <f t="array" ref="J115">IFERROR(INDEX(IM!$AM$2:$AM$9333, MATCH(1, (IM!$F$2:$F$9333=A115) * (ISNUMBER(SEARCH($C$1, IM!$AC$2:$AC$9333))), 0)), "")</f>
        <v/>
      </c>
      <c r="K115" s="358">
        <f t="array" ref="K115">SUMPRODUCT((IM!$F$2:$F$9181=A115)*(IM!$AD$2:$AD$9181="O")*(ISNUMBER(SEARCH($C$1, IM!$AC$2:$AC$9181))))</f>
        <v>0</v>
      </c>
      <c r="L115" s="380" t="str">
        <f t="array" ref="L115">IF(K115&gt;0,IFERROR(HYPERLINK("#'IM'!AC"&amp;MATCH(1,(IM!$F$1:$F$6881=A115)*(ISNUMBER(SEARCH($C$1,IM!$AC$1:$AC$6881))),0),"檢核"),"未登錄"),"")</f>
        <v/>
      </c>
      <c r="M115" s="323" t="str">
        <f t="shared" si="22"/>
        <v>EDC</v>
      </c>
      <c r="N115" s="383" t="str">
        <f t="array" ref="N115">IF(AND(
    SUMPRODUCT(
        (IM!$F$2:$F$1181=A115) *
        ISNUMBER(SEARCH("HUB", IM!$AC$2:$AC$1181)) *
        (IM!$X$2:$X$1181&gt;=$A$1) *
        (IM!$X$2:$X$1181&lt;=$B$1)*(Z115="HUB")
    ) &gt; 0
), "HUB", "")</f>
        <v/>
      </c>
      <c r="O115" s="363"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25" t="str">
        <f t="shared" si="23"/>
        <v>-4282-林口建林店(定保)</v>
      </c>
      <c r="Q115" s="275" t="str">
        <f t="array" ref="Q115">IF(AND(SUMPRODUCT((IM!$F$2:$F$1181=A115)*(ISNUMBER(SEARCH($D$1, IM!$AC$2:$AC$1181))))&gt;0), $D$1, "")</f>
        <v>EDC</v>
      </c>
      <c r="R115" s="274">
        <f t="array" ref="R115">IFERROR(INDEX(IM!$AM$2:$AM$9382, MATCH(1, (IM!$F$2:$F$9382=A115) * (ISNUMBER(SEARCH($D$1, IM!$AC$2:$AC$9382))), 0)), "")</f>
        <v>45755</v>
      </c>
      <c r="S115" s="255" t="str">
        <f t="array" ref="S115">IF(AND(SUMPRODUCT((IM!$F$2:$F$1181=A115)*(ISNUMBER(SEARCH($E$1, IM!$AC$2:$AC$1181))))&gt;0), $E$1, "")</f>
        <v/>
      </c>
      <c r="T115" s="296" t="str">
        <f t="array" ref="T115">IFERROR(INDEX(IM!$AM$2:$AM$9382, MATCH(1, (IM!$F$2:$F$9382=A115) * (ISNUMBER(SEARCH($E$1, IM!$AC$2:$AC$9382))), 0)), "")</f>
        <v/>
      </c>
      <c r="U115" s="299" t="str">
        <f t="array" ref="U115">IF(AND(SUMPRODUCT((IM!$F$2:$F$1181=A115)*(ISNUMBER(SEARCH($F$1, IM!$AC$2:$AC$1181))))&gt;0), $F$1, "")</f>
        <v/>
      </c>
      <c r="V115" s="369" t="str">
        <f t="array" ref="V115">IFERROR(INDEX(IM!$AM$2:$AM$9382, MATCH(1, (IM!$F$2:$F$9382=A115) * (ISNUMBER(SEARCH($F$1, IM!$AC$2:$AC$9382))), 0)), "")</f>
        <v/>
      </c>
      <c r="W115" s="261">
        <f t="shared" si="24"/>
        <v>0</v>
      </c>
      <c r="X115" s="261"/>
      <c r="Y115" s="376">
        <f t="shared" si="25"/>
        <v>0</v>
      </c>
      <c r="Z115" s="253" t="str">
        <f>IF(VLOOKUP(A115,'0919門市清單主檔'!B:AH,4,FALSE)=0,"",VLOOKUP(A115,'0919門市清單主檔'!B:AH,4,FALSE))</f>
        <v/>
      </c>
      <c r="AA115" s="370"/>
      <c r="AB115" s="192"/>
      <c r="AC115" s="192"/>
    </row>
    <row r="116" spans="1:29" ht="15.75" customHeight="1">
      <c r="A116" s="148">
        <v>2362</v>
      </c>
      <c r="B116" s="149" t="str">
        <f>VLOOKUP(A116,'0919門市清單主檔'!B:C,2,FALSE)</f>
        <v>新莊化成店</v>
      </c>
      <c r="C116" s="150" t="str">
        <f>VLOOKUP($A116,'0919門市清單主檔'!B:V,20,FALSE)</f>
        <v>新北市</v>
      </c>
      <c r="D116" s="151" t="str">
        <f>VLOOKUP($A116,'0919門市清單主檔'!B:V,21,FALSE)</f>
        <v>新莊區</v>
      </c>
      <c r="E116" s="152" t="str">
        <f>VLOOKUP(D116,區域表!A:B,2,FALSE)</f>
        <v>湯家瑋</v>
      </c>
      <c r="F116" s="153" t="str">
        <f>IFERROR(IF(VLOOKUP(A116,門市狀態!A:D,4,FALSE)=0,"",VLOOKUP(A116,門市狀態!A:D,4,FALSE)),"")</f>
        <v/>
      </c>
      <c r="G116" s="154"/>
      <c r="H116" s="155" t="str">
        <f t="shared" si="21"/>
        <v>-2362-新莊化成店(定保)</v>
      </c>
      <c r="I116" s="157" t="str">
        <f t="array" ref="I116">IF(AND(SUMPRODUCT((IM!$F$2:$F$1181=A116)*(ISNUMBER(SEARCH($C$1, IM!$AC$2:$AC$1181))))&gt;0), $C$1, "")</f>
        <v/>
      </c>
      <c r="J116" s="356" t="str">
        <f t="array" ref="J116">IFERROR(INDEX(IM!$AM$2:$AM$9333, MATCH(1, (IM!$F$2:$F$9333=A116) * (ISNUMBER(SEARCH($C$1, IM!$AC$2:$AC$9333))), 0)), "")</f>
        <v/>
      </c>
      <c r="K116" s="358">
        <f t="array" ref="K116">SUMPRODUCT((IM!$F$2:$F$9181=A116)*(IM!$AD$2:$AD$9181="O")*(ISNUMBER(SEARCH($C$1, IM!$AC$2:$AC$9181))))</f>
        <v>0</v>
      </c>
      <c r="L116" s="380" t="str">
        <f t="array" ref="L116">IF(K116&gt;0,IFERROR(HYPERLINK("#'IM'!AC"&amp;MATCH(1,(IM!$F$1:$F$6881=A116)*(ISNUMBER(SEARCH($C$1,IM!$AC$1:$AC$6881))),0),"檢核"),"未登錄"),"")</f>
        <v/>
      </c>
      <c r="M116" s="323" t="str">
        <f t="shared" si="22"/>
        <v>EDC</v>
      </c>
      <c r="N116" s="383" t="str">
        <f t="array" ref="N116">IF(AND(
    SUMPRODUCT(
        (IM!$F$2:$F$1181=A116) *
        ISNUMBER(SEARCH("HUB", IM!$AC$2:$AC$1181)) *
        (IM!$X$2:$X$1181&gt;=$A$1) *
        (IM!$X$2:$X$1181&lt;=$B$1)*(Z116="HUB")
    ) &gt; 0
), "HUB", "")</f>
        <v/>
      </c>
      <c r="O116" s="363"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25" t="str">
        <f t="shared" si="23"/>
        <v>-2362-新莊化成店(定保)</v>
      </c>
      <c r="Q116" s="275" t="str">
        <f t="array" ref="Q116">IF(AND(SUMPRODUCT((IM!$F$2:$F$1181=A116)*(ISNUMBER(SEARCH($D$1, IM!$AC$2:$AC$1181))))&gt;0), $D$1, "")</f>
        <v>EDC</v>
      </c>
      <c r="R116" s="274">
        <f t="array" ref="R116">IFERROR(INDEX(IM!$AM$2:$AM$9382, MATCH(1, (IM!$F$2:$F$9382=A116) * (ISNUMBER(SEARCH($D$1, IM!$AC$2:$AC$9382))), 0)), "")</f>
        <v>45756</v>
      </c>
      <c r="S116" s="255" t="str">
        <f t="array" ref="S116">IF(AND(SUMPRODUCT((IM!$F$2:$F$1181=A116)*(ISNUMBER(SEARCH($E$1, IM!$AC$2:$AC$1181))))&gt;0), $E$1, "")</f>
        <v/>
      </c>
      <c r="T116" s="296" t="str">
        <f t="array" ref="T116">IFERROR(INDEX(IM!$AM$2:$AM$9382, MATCH(1, (IM!$F$2:$F$9382=A116) * (ISNUMBER(SEARCH($E$1, IM!$AC$2:$AC$9382))), 0)), "")</f>
        <v/>
      </c>
      <c r="U116" s="299" t="str">
        <f t="array" ref="U116">IF(AND(SUMPRODUCT((IM!$F$2:$F$1181=A116)*(ISNUMBER(SEARCH($F$1, IM!$AC$2:$AC$1181))))&gt;0), $F$1, "")</f>
        <v/>
      </c>
      <c r="V116" s="369" t="str">
        <f t="array" ref="V116">IFERROR(INDEX(IM!$AM$2:$AM$9382, MATCH(1, (IM!$F$2:$F$9382=A116) * (ISNUMBER(SEARCH($F$1, IM!$AC$2:$AC$9382))), 0)), "")</f>
        <v/>
      </c>
      <c r="W116" s="261">
        <f t="shared" si="24"/>
        <v>0</v>
      </c>
      <c r="X116" s="261"/>
      <c r="Y116" s="376">
        <f t="shared" si="25"/>
        <v>0</v>
      </c>
      <c r="Z116" s="253" t="str">
        <f>IF(VLOOKUP(A116,'0919門市清單主檔'!B:AH,4,FALSE)=0,"",VLOOKUP(A116,'0919門市清單主檔'!B:AH,4,FALSE))</f>
        <v/>
      </c>
      <c r="AA116" s="370"/>
      <c r="AB116" s="192"/>
      <c r="AC116" s="192" t="s">
        <v>49</v>
      </c>
    </row>
    <row r="117" spans="1:29" ht="15.75" customHeight="1">
      <c r="A117" s="158">
        <v>3772</v>
      </c>
      <c r="B117" s="149" t="str">
        <f>VLOOKUP(A117,'0919門市清單主檔'!B:C,2,FALSE)</f>
        <v>三重美溪店</v>
      </c>
      <c r="C117" s="159" t="str">
        <f>VLOOKUP($A117,'0919門市清單主檔'!B:V,20,FALSE)</f>
        <v>新北市</v>
      </c>
      <c r="D117" s="160" t="str">
        <f>VLOOKUP($A117,'0919門市清單主檔'!B:V,21,FALSE)</f>
        <v>三重區</v>
      </c>
      <c r="E117" s="152" t="str">
        <f>VLOOKUP(D117,區域表!A:B,2,FALSE)</f>
        <v>吳宗鴻</v>
      </c>
      <c r="F117" s="153" t="str">
        <f>IFERROR(IF(VLOOKUP(A117,門市狀態!A:D,4,FALSE)=0,"",VLOOKUP(A117,門市狀態!A:D,4,FALSE)),"")</f>
        <v/>
      </c>
      <c r="G117" s="154"/>
      <c r="H117" s="155" t="str">
        <f t="shared" si="21"/>
        <v>-3772-三重美溪店(定保)</v>
      </c>
      <c r="I117" s="157" t="str">
        <f t="array" ref="I117">IF(AND(SUMPRODUCT((IM!$F$2:$F$1181=A117)*(ISNUMBER(SEARCH($C$1, IM!$AC$2:$AC$1181))))&gt;0), $C$1, "")</f>
        <v/>
      </c>
      <c r="J117" s="356" t="str">
        <f t="array" ref="J117">IFERROR(INDEX(IM!$AM$2:$AM$9333, MATCH(1, (IM!$F$2:$F$9333=A117) * (ISNUMBER(SEARCH($C$1, IM!$AC$2:$AC$9333))), 0)), "")</f>
        <v/>
      </c>
      <c r="K117" s="358">
        <f t="array" ref="K117">SUMPRODUCT((IM!$F$2:$F$9181=A117)*(IM!$AD$2:$AD$9181="O")*(ISNUMBER(SEARCH($C$1, IM!$AC$2:$AC$9181))))</f>
        <v>0</v>
      </c>
      <c r="L117" s="380" t="str">
        <f t="array" ref="L117">IF(K117&gt;0,IFERROR(HYPERLINK("#'IM'!AC"&amp;MATCH(1,(IM!$F$1:$F$6881=A117)*(ISNUMBER(SEARCH($C$1,IM!$AC$1:$AC$6881))),0),"檢核"),"未登錄"),"")</f>
        <v/>
      </c>
      <c r="M117" s="323" t="str">
        <f t="shared" si="22"/>
        <v>EDC</v>
      </c>
      <c r="N117" s="383" t="str">
        <f t="array" ref="N117">IF(AND(
    SUMPRODUCT(
        (IM!$F$2:$F$1181=A117) *
        ISNUMBER(SEARCH("HUB", IM!$AC$2:$AC$1181)) *
        (IM!$X$2:$X$1181&gt;=$A$1) *
        (IM!$X$2:$X$1181&lt;=$B$1)*(Z117="HUB")
    ) &gt; 0
), "HUB", "")</f>
        <v/>
      </c>
      <c r="O117" s="363"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25" t="str">
        <f t="shared" si="23"/>
        <v>-3772-三重美溪店(定保)</v>
      </c>
      <c r="Q117" s="275" t="str">
        <f t="array" ref="Q117">IF(AND(SUMPRODUCT((IM!$F$2:$F$1181=A117)*(ISNUMBER(SEARCH($D$1, IM!$AC$2:$AC$1181))))&gt;0), $D$1, "")</f>
        <v>EDC</v>
      </c>
      <c r="R117" s="274">
        <f t="array" ref="R117">IFERROR(INDEX(IM!$AM$2:$AM$9382, MATCH(1, (IM!$F$2:$F$9382=A117) * (ISNUMBER(SEARCH($D$1, IM!$AC$2:$AC$9382))), 0)), "")</f>
        <v>45756</v>
      </c>
      <c r="S117" s="255" t="str">
        <f t="array" ref="S117">IF(AND(SUMPRODUCT((IM!$F$2:$F$1181=A117)*(ISNUMBER(SEARCH($E$1, IM!$AC$2:$AC$1181))))&gt;0), $E$1, "")</f>
        <v/>
      </c>
      <c r="T117" s="296" t="str">
        <f t="array" ref="T117">IFERROR(INDEX(IM!$AM$2:$AM$9382, MATCH(1, (IM!$F$2:$F$9382=A117) * (ISNUMBER(SEARCH($E$1, IM!$AC$2:$AC$9382))), 0)), "")</f>
        <v/>
      </c>
      <c r="U117" s="299" t="str">
        <f t="array" ref="U117">IF(AND(SUMPRODUCT((IM!$F$2:$F$1181=A117)*(ISNUMBER(SEARCH($F$1, IM!$AC$2:$AC$1181))))&gt;0), $F$1, "")</f>
        <v/>
      </c>
      <c r="V117" s="369" t="str">
        <f t="array" ref="V117">IFERROR(INDEX(IM!$AM$2:$AM$9382, MATCH(1, (IM!$F$2:$F$9382=A117) * (ISNUMBER(SEARCH($F$1, IM!$AC$2:$AC$9382))), 0)), "")</f>
        <v/>
      </c>
      <c r="W117" s="261">
        <f t="shared" si="24"/>
        <v>0</v>
      </c>
      <c r="X117" s="261"/>
      <c r="Y117" s="376">
        <f t="shared" si="25"/>
        <v>0</v>
      </c>
      <c r="Z117" s="253" t="str">
        <f>IF(VLOOKUP(A117,'0919門市清單主檔'!B:AH,4,FALSE)=0,"",VLOOKUP(A117,'0919門市清單主檔'!B:AH,4,FALSE))</f>
        <v/>
      </c>
      <c r="AA117" s="370"/>
      <c r="AB117" s="192"/>
      <c r="AC117" s="192"/>
    </row>
    <row r="118" spans="1:29" ht="15.75" customHeight="1">
      <c r="A118" s="148">
        <v>5316</v>
      </c>
      <c r="B118" s="149" t="str">
        <f>VLOOKUP(A118,'0919門市清單主檔'!B:C,2,FALSE)</f>
        <v>三重五常店</v>
      </c>
      <c r="C118" s="150" t="str">
        <f>VLOOKUP($A118,'0919門市清單主檔'!B:V,20,FALSE)</f>
        <v>新北市</v>
      </c>
      <c r="D118" s="151" t="str">
        <f>VLOOKUP($A118,'0919門市清單主檔'!B:V,21,FALSE)</f>
        <v>三重區</v>
      </c>
      <c r="E118" s="152" t="str">
        <f>VLOOKUP(D118,區域表!A:B,2,FALSE)</f>
        <v>吳宗鴻</v>
      </c>
      <c r="F118" s="153" t="str">
        <f>IFERROR(IF(VLOOKUP(A118,門市狀態!A:D,4,FALSE)=0,"",VLOOKUP(A118,門市狀態!A:D,4,FALSE)),"")</f>
        <v/>
      </c>
      <c r="G118" s="154"/>
      <c r="H118" s="155" t="str">
        <f t="shared" si="21"/>
        <v>-5316-三重五常店(定保)</v>
      </c>
      <c r="I118" s="157" t="str">
        <f t="array" ref="I118">IF(AND(SUMPRODUCT((IM!$F$2:$F$1181=A118)*(ISNUMBER(SEARCH($C$1, IM!$AC$2:$AC$1181))))&gt;0), $C$1, "")</f>
        <v/>
      </c>
      <c r="J118" s="356" t="str">
        <f t="array" ref="J118">IFERROR(INDEX(IM!$AM$2:$AM$9333, MATCH(1, (IM!$F$2:$F$9333=A118) * (ISNUMBER(SEARCH($C$1, IM!$AC$2:$AC$9333))), 0)), "")</f>
        <v/>
      </c>
      <c r="K118" s="358">
        <f t="array" ref="K118">SUMPRODUCT((IM!$F$2:$F$9181=A118)*(IM!$AD$2:$AD$9181="O")*(ISNUMBER(SEARCH($C$1, IM!$AC$2:$AC$9181))))</f>
        <v>0</v>
      </c>
      <c r="L118" s="380" t="str">
        <f t="array" ref="L118">IF(K118&gt;0,IFERROR(HYPERLINK("#'IM'!AC"&amp;MATCH(1,(IM!$F$1:$F$6881=A118)*(ISNUMBER(SEARCH($C$1,IM!$AC$1:$AC$6881))),0),"檢核"),"未登錄"),"")</f>
        <v/>
      </c>
      <c r="M118" s="323" t="str">
        <f t="shared" si="22"/>
        <v>EDC</v>
      </c>
      <c r="N118" s="383" t="str">
        <f t="array" ref="N118">IF(AND(
    SUMPRODUCT(
        (IM!$F$2:$F$1181=A118) *
        ISNUMBER(SEARCH("HUB", IM!$AC$2:$AC$1181)) *
        (IM!$X$2:$X$1181&gt;=$A$1) *
        (IM!$X$2:$X$1181&lt;=$B$1)*(Z118="HUB")
    ) &gt; 0
), "HUB", "")</f>
        <v/>
      </c>
      <c r="O118" s="363"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25" t="str">
        <f t="shared" si="23"/>
        <v>-5316-三重五常店(定保)</v>
      </c>
      <c r="Q118" s="275" t="str">
        <f t="array" ref="Q118">IF(AND(SUMPRODUCT((IM!$F$2:$F$1181=A118)*(ISNUMBER(SEARCH($D$1, IM!$AC$2:$AC$1181))))&gt;0), $D$1, "")</f>
        <v>EDC</v>
      </c>
      <c r="R118" s="274">
        <f t="array" ref="R118">IFERROR(INDEX(IM!$AM$2:$AM$9382, MATCH(1, (IM!$F$2:$F$9382=A118) * (ISNUMBER(SEARCH($D$1, IM!$AC$2:$AC$9382))), 0)), "")</f>
        <v>45756</v>
      </c>
      <c r="S118" s="255" t="str">
        <f t="array" ref="S118">IF(AND(SUMPRODUCT((IM!$F$2:$F$1181=A118)*(ISNUMBER(SEARCH($E$1, IM!$AC$2:$AC$1181))))&gt;0), $E$1, "")</f>
        <v/>
      </c>
      <c r="T118" s="296" t="str">
        <f t="array" ref="T118">IFERROR(INDEX(IM!$AM$2:$AM$9382, MATCH(1, (IM!$F$2:$F$9382=A118) * (ISNUMBER(SEARCH($E$1, IM!$AC$2:$AC$9382))), 0)), "")</f>
        <v/>
      </c>
      <c r="U118" s="299" t="str">
        <f t="array" ref="U118">IF(AND(SUMPRODUCT((IM!$F$2:$F$1181=A118)*(ISNUMBER(SEARCH($F$1, IM!$AC$2:$AC$1181))))&gt;0), $F$1, "")</f>
        <v/>
      </c>
      <c r="V118" s="369" t="str">
        <f t="array" ref="V118">IFERROR(INDEX(IM!$AM$2:$AM$9382, MATCH(1, (IM!$F$2:$F$9382=A118) * (ISNUMBER(SEARCH($F$1, IM!$AC$2:$AC$9382))), 0)), "")</f>
        <v/>
      </c>
      <c r="W118" s="261">
        <f t="shared" si="24"/>
        <v>0</v>
      </c>
      <c r="X118" s="261"/>
      <c r="Y118" s="376">
        <f t="shared" si="25"/>
        <v>0</v>
      </c>
      <c r="Z118" s="253" t="str">
        <f>IF(VLOOKUP(A118,'0919門市清單主檔'!B:AH,4,FALSE)=0,"",VLOOKUP(A118,'0919門市清單主檔'!B:AH,4,FALSE))</f>
        <v/>
      </c>
      <c r="AA118" s="370"/>
      <c r="AB118" s="192"/>
      <c r="AC118" s="192"/>
    </row>
    <row r="119" spans="1:29" ht="15.75" customHeight="1">
      <c r="A119" s="148">
        <v>3851</v>
      </c>
      <c r="B119" s="149" t="str">
        <f>VLOOKUP(A119,'0919門市清單主檔'!B:C,2,FALSE)</f>
        <v>北縣輔園店</v>
      </c>
      <c r="C119" s="150" t="str">
        <f>VLOOKUP($A119,'0919門市清單主檔'!B:V,20,FALSE)</f>
        <v>新北市</v>
      </c>
      <c r="D119" s="151" t="str">
        <f>VLOOKUP($A119,'0919門市清單主檔'!B:V,21,FALSE)</f>
        <v>新莊區</v>
      </c>
      <c r="E119" s="152" t="str">
        <f>VLOOKUP(D119,區域表!A:B,2,FALSE)</f>
        <v>湯家瑋</v>
      </c>
      <c r="F119" s="153" t="str">
        <f>IFERROR(IF(VLOOKUP(A119,門市狀態!A:D,4,FALSE)=0,"",VLOOKUP(A119,門市狀態!A:D,4,FALSE)),"")</f>
        <v/>
      </c>
      <c r="G119" s="154" t="s">
        <v>66</v>
      </c>
      <c r="H119" s="155" t="str">
        <f t="shared" si="21"/>
        <v>-3851-北縣輔園店(定保)</v>
      </c>
      <c r="I119" s="157" t="str">
        <f t="array" ref="I119">IF(AND(SUMPRODUCT((IM!$F$2:$F$1181=A119)*(ISNUMBER(SEARCH($C$1, IM!$AC$2:$AC$1181))))&gt;0), $C$1, "")</f>
        <v/>
      </c>
      <c r="J119" s="356" t="str">
        <f t="array" ref="J119">IFERROR(INDEX(IM!$AM$2:$AM$9333, MATCH(1, (IM!$F$2:$F$9333=A119) * (ISNUMBER(SEARCH($C$1, IM!$AC$2:$AC$9333))), 0)), "")</f>
        <v/>
      </c>
      <c r="K119" s="358">
        <f t="array" ref="K119">SUMPRODUCT((IM!$F$2:$F$9181=A119)*(IM!$AD$2:$AD$9181="O")*(ISNUMBER(SEARCH($C$1, IM!$AC$2:$AC$9181))))</f>
        <v>0</v>
      </c>
      <c r="L119" s="380" t="str">
        <f t="array" ref="L119">IF(K119&gt;0,IFERROR(HYPERLINK("#'IM'!AC"&amp;MATCH(1,(IM!$F$1:$F$6881=A119)*(ISNUMBER(SEARCH($C$1,IM!$AC$1:$AC$6881))),0),"檢核"),"未登錄"),"")</f>
        <v/>
      </c>
      <c r="M119" s="323" t="str">
        <f t="shared" si="22"/>
        <v>EDC</v>
      </c>
      <c r="N119" s="383" t="str">
        <f t="array" ref="N119">IF(AND(
    SUMPRODUCT(
        (IM!$F$2:$F$1181=A119) *
        ISNUMBER(SEARCH("HUB", IM!$AC$2:$AC$1181)) *
        (IM!$X$2:$X$1181&gt;=$A$1) *
        (IM!$X$2:$X$1181&lt;=$B$1)*(Z119="HUB")
    ) &gt; 0
), "HUB", "")</f>
        <v/>
      </c>
      <c r="O119" s="363"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25" t="str">
        <f t="shared" si="23"/>
        <v>-3851-北縣輔園店(定保)</v>
      </c>
      <c r="Q119" s="275" t="str">
        <f t="array" ref="Q119">IF(AND(SUMPRODUCT((IM!$F$2:$F$1181=A119)*(ISNUMBER(SEARCH($D$1, IM!$AC$2:$AC$1181))))&gt;0), $D$1, "")</f>
        <v>EDC</v>
      </c>
      <c r="R119" s="274">
        <f t="array" ref="R119">IFERROR(INDEX(IM!$AM$2:$AM$9382, MATCH(1, (IM!$F$2:$F$9382=A119) * (ISNUMBER(SEARCH($D$1, IM!$AC$2:$AC$9382))), 0)), "")</f>
        <v>45757</v>
      </c>
      <c r="S119" s="255" t="str">
        <f t="array" ref="S119">IF(AND(SUMPRODUCT((IM!$F$2:$F$1181=A119)*(ISNUMBER(SEARCH($E$1, IM!$AC$2:$AC$1181))))&gt;0), $E$1, "")</f>
        <v/>
      </c>
      <c r="T119" s="296" t="str">
        <f t="array" ref="T119">IFERROR(INDEX(IM!$AM$2:$AM$9382, MATCH(1, (IM!$F$2:$F$9382=A119) * (ISNUMBER(SEARCH($E$1, IM!$AC$2:$AC$9382))), 0)), "")</f>
        <v/>
      </c>
      <c r="U119" s="299" t="str">
        <f t="array" ref="U119">IF(AND(SUMPRODUCT((IM!$F$2:$F$1181=A119)*(ISNUMBER(SEARCH($F$1, IM!$AC$2:$AC$1181))))&gt;0), $F$1, "")</f>
        <v/>
      </c>
      <c r="V119" s="369" t="str">
        <f t="array" ref="V119">IFERROR(INDEX(IM!$AM$2:$AM$9382, MATCH(1, (IM!$F$2:$F$9382=A119) * (ISNUMBER(SEARCH($F$1, IM!$AC$2:$AC$9382))), 0)), "")</f>
        <v/>
      </c>
      <c r="W119" s="261">
        <f t="shared" si="24"/>
        <v>0</v>
      </c>
      <c r="X119" s="261"/>
      <c r="Y119" s="376">
        <f t="shared" si="25"/>
        <v>0</v>
      </c>
      <c r="Z119" s="253" t="str">
        <f>IF(VLOOKUP(A119,'0919門市清單主檔'!B:AH,4,FALSE)=0,"",VLOOKUP(A119,'0919門市清單主檔'!B:AH,4,FALSE))</f>
        <v/>
      </c>
      <c r="AA119" s="370"/>
      <c r="AB119" s="192"/>
      <c r="AC119" s="192" t="s">
        <v>49</v>
      </c>
    </row>
    <row r="120" spans="1:29" ht="15.75" customHeight="1">
      <c r="A120" s="148">
        <v>3752</v>
      </c>
      <c r="B120" s="149" t="str">
        <f>VLOOKUP(A120,'0919門市清單主檔'!B:C,2,FALSE)</f>
        <v>板橋豫章店</v>
      </c>
      <c r="C120" s="150" t="str">
        <f>VLOOKUP($A120,'0919門市清單主檔'!B:V,20,FALSE)</f>
        <v>新北市</v>
      </c>
      <c r="D120" s="151" t="str">
        <f>VLOOKUP($A120,'0919門市清單主檔'!B:V,21,FALSE)</f>
        <v>板橋區</v>
      </c>
      <c r="E120" s="152" t="str">
        <f>VLOOKUP(D120,區域表!A:B,2,FALSE)</f>
        <v>狄澤洋</v>
      </c>
      <c r="F120" s="153" t="str">
        <f>IFERROR(IF(VLOOKUP(A120,門市狀態!A:D,4,FALSE)=0,"",VLOOKUP(A120,門市狀態!A:D,4,FALSE)),"")</f>
        <v/>
      </c>
      <c r="G120" s="154" t="s">
        <v>66</v>
      </c>
      <c r="H120" s="155" t="str">
        <f t="shared" si="21"/>
        <v>-3752-板橋豫章店(定保)</v>
      </c>
      <c r="I120" s="157" t="str">
        <f t="array" ref="I120">IF(AND(SUMPRODUCT((IM!$F$2:$F$1181=A120)*(ISNUMBER(SEARCH($C$1, IM!$AC$2:$AC$1181))))&gt;0), $C$1, "")</f>
        <v/>
      </c>
      <c r="J120" s="356" t="str">
        <f t="array" ref="J120">IFERROR(INDEX(IM!$AM$2:$AM$9333, MATCH(1, (IM!$F$2:$F$9333=A120) * (ISNUMBER(SEARCH($C$1, IM!$AC$2:$AC$9333))), 0)), "")</f>
        <v/>
      </c>
      <c r="K120" s="358">
        <f t="array" ref="K120">SUMPRODUCT((IM!$F$2:$F$9181=A120)*(IM!$AD$2:$AD$9181="O")*(ISNUMBER(SEARCH($C$1, IM!$AC$2:$AC$9181))))</f>
        <v>0</v>
      </c>
      <c r="L120" s="380" t="str">
        <f t="array" ref="L120">IF(K120&gt;0,IFERROR(HYPERLINK("#'IM'!AC"&amp;MATCH(1,(IM!$F$1:$F$6881=A120)*(ISNUMBER(SEARCH($C$1,IM!$AC$1:$AC$6881))),0),"檢核"),"未登錄"),"")</f>
        <v/>
      </c>
      <c r="M120" s="323" t="str">
        <f t="shared" si="22"/>
        <v>EDC</v>
      </c>
      <c r="N120" s="383" t="str">
        <f t="array" ref="N120">IF(AND(
    SUMPRODUCT(
        (IM!$F$2:$F$1181=A120) *
        ISNUMBER(SEARCH("HUB", IM!$AC$2:$AC$1181)) *
        (IM!$X$2:$X$1181&gt;=$A$1) *
        (IM!$X$2:$X$1181&lt;=$B$1)*(Z120="HUB")
    ) &gt; 0
), "HUB", "")</f>
        <v/>
      </c>
      <c r="O120" s="363"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25" t="str">
        <f t="shared" si="23"/>
        <v>-3752-板橋豫章店(定保)</v>
      </c>
      <c r="Q120" s="275" t="str">
        <f t="array" ref="Q120">IF(AND(SUMPRODUCT((IM!$F$2:$F$1181=A120)*(ISNUMBER(SEARCH($D$1, IM!$AC$2:$AC$1181))))&gt;0), $D$1, "")</f>
        <v>EDC</v>
      </c>
      <c r="R120" s="274">
        <f t="array" ref="R120">IFERROR(INDEX(IM!$AM$2:$AM$9382, MATCH(1, (IM!$F$2:$F$9382=A120) * (ISNUMBER(SEARCH($D$1, IM!$AC$2:$AC$9382))), 0)), "")</f>
        <v>45758</v>
      </c>
      <c r="S120" s="255" t="str">
        <f t="array" ref="S120">IF(AND(SUMPRODUCT((IM!$F$2:$F$1181=A120)*(ISNUMBER(SEARCH($E$1, IM!$AC$2:$AC$1181))))&gt;0), $E$1, "")</f>
        <v/>
      </c>
      <c r="T120" s="296" t="str">
        <f t="array" ref="T120">IFERROR(INDEX(IM!$AM$2:$AM$9382, MATCH(1, (IM!$F$2:$F$9382=A120) * (ISNUMBER(SEARCH($E$1, IM!$AC$2:$AC$9382))), 0)), "")</f>
        <v/>
      </c>
      <c r="U120" s="299" t="str">
        <f t="array" ref="U120">IF(AND(SUMPRODUCT((IM!$F$2:$F$1181=A120)*(ISNUMBER(SEARCH($F$1, IM!$AC$2:$AC$1181))))&gt;0), $F$1, "")</f>
        <v/>
      </c>
      <c r="V120" s="369" t="str">
        <f t="array" ref="V120">IFERROR(INDEX(IM!$AM$2:$AM$9382, MATCH(1, (IM!$F$2:$F$9382=A120) * (ISNUMBER(SEARCH($F$1, IM!$AC$2:$AC$9382))), 0)), "")</f>
        <v/>
      </c>
      <c r="W120" s="261">
        <f t="shared" si="24"/>
        <v>0</v>
      </c>
      <c r="X120" s="261"/>
      <c r="Y120" s="376">
        <f t="shared" si="25"/>
        <v>0</v>
      </c>
      <c r="Z120" s="253" t="str">
        <f>IF(VLOOKUP(A120,'0919門市清單主檔'!B:AH,4,FALSE)=0,"",VLOOKUP(A120,'0919門市清單主檔'!B:AH,4,FALSE))</f>
        <v/>
      </c>
      <c r="AA120" s="370"/>
      <c r="AB120" s="192"/>
      <c r="AC120" s="192" t="s">
        <v>49</v>
      </c>
    </row>
    <row r="121" spans="1:29" ht="15.75" customHeight="1">
      <c r="A121" s="148">
        <v>3977</v>
      </c>
      <c r="B121" s="149" t="str">
        <f>VLOOKUP(A121,'0919門市清單主檔'!B:C,2,FALSE)</f>
        <v>板橋玉川店</v>
      </c>
      <c r="C121" s="150" t="str">
        <f>VLOOKUP($A121,'0919門市清單主檔'!B:V,20,FALSE)</f>
        <v>新北市</v>
      </c>
      <c r="D121" s="151" t="str">
        <f>VLOOKUP($A121,'0919門市清單主檔'!B:V,21,FALSE)</f>
        <v>板橋區</v>
      </c>
      <c r="E121" s="152" t="str">
        <f>VLOOKUP(D121,區域表!A:B,2,FALSE)</f>
        <v>狄澤洋</v>
      </c>
      <c r="F121" s="153" t="str">
        <f>IFERROR(IF(VLOOKUP(A121,門市狀態!A:D,4,FALSE)=0,"",VLOOKUP(A121,門市狀態!A:D,4,FALSE)),"")</f>
        <v/>
      </c>
      <c r="G121" s="154"/>
      <c r="H121" s="155" t="str">
        <f t="shared" si="21"/>
        <v>-3977-板橋玉川店(定保)</v>
      </c>
      <c r="I121" s="157" t="str">
        <f t="array" ref="I121">IF(AND(SUMPRODUCT((IM!$F$2:$F$1181=A121)*(ISNUMBER(SEARCH($C$1, IM!$AC$2:$AC$1181))))&gt;0), $C$1, "")</f>
        <v/>
      </c>
      <c r="J121" s="356" t="str">
        <f t="array" ref="J121">IFERROR(INDEX(IM!$AM$2:$AM$9333, MATCH(1, (IM!$F$2:$F$9333=A121) * (ISNUMBER(SEARCH($C$1, IM!$AC$2:$AC$9333))), 0)), "")</f>
        <v/>
      </c>
      <c r="K121" s="358">
        <f t="array" ref="K121">SUMPRODUCT((IM!$F$2:$F$9181=A121)*(IM!$AD$2:$AD$9181="O")*(ISNUMBER(SEARCH($C$1, IM!$AC$2:$AC$9181))))</f>
        <v>0</v>
      </c>
      <c r="L121" s="380" t="str">
        <f t="array" ref="L121">IF(K121&gt;0,IFERROR(HYPERLINK("#'IM'!AC"&amp;MATCH(1,(IM!$F$1:$F$6881=A121)*(ISNUMBER(SEARCH($C$1,IM!$AC$1:$AC$6881))),0),"檢核"),"未登錄"),"")</f>
        <v/>
      </c>
      <c r="M121" s="323" t="str">
        <f t="shared" si="22"/>
        <v>EDC</v>
      </c>
      <c r="N121" s="383" t="str">
        <f t="array" ref="N121">IF(AND(
    SUMPRODUCT(
        (IM!$F$2:$F$1181=A121) *
        ISNUMBER(SEARCH("HUB", IM!$AC$2:$AC$1181)) *
        (IM!$X$2:$X$1181&gt;=$A$1) *
        (IM!$X$2:$X$1181&lt;=$B$1)*(Z121="HUB")
    ) &gt; 0
), "HUB", "")</f>
        <v/>
      </c>
      <c r="O121" s="363"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25" t="str">
        <f t="shared" si="23"/>
        <v>-3977-板橋玉川店(定保)</v>
      </c>
      <c r="Q121" s="275" t="str">
        <f t="array" ref="Q121">IF(AND(SUMPRODUCT((IM!$F$2:$F$1181=A121)*(ISNUMBER(SEARCH($D$1, IM!$AC$2:$AC$1181))))&gt;0), $D$1, "")</f>
        <v>EDC</v>
      </c>
      <c r="R121" s="274">
        <f t="array" ref="R121">IFERROR(INDEX(IM!$AM$2:$AM$9382, MATCH(1, (IM!$F$2:$F$9382=A121) * (ISNUMBER(SEARCH($D$1, IM!$AC$2:$AC$9382))), 0)), "")</f>
        <v>45758</v>
      </c>
      <c r="S121" s="255" t="str">
        <f t="array" ref="S121">IF(AND(SUMPRODUCT((IM!$F$2:$F$1181=A121)*(ISNUMBER(SEARCH($E$1, IM!$AC$2:$AC$1181))))&gt;0), $E$1, "")</f>
        <v/>
      </c>
      <c r="T121" s="296" t="str">
        <f t="array" ref="T121">IFERROR(INDEX(IM!$AM$2:$AM$9382, MATCH(1, (IM!$F$2:$F$9382=A121) * (ISNUMBER(SEARCH($E$1, IM!$AC$2:$AC$9382))), 0)), "")</f>
        <v/>
      </c>
      <c r="U121" s="299" t="str">
        <f t="array" ref="U121">IF(AND(SUMPRODUCT((IM!$F$2:$F$1181=A121)*(ISNUMBER(SEARCH($F$1, IM!$AC$2:$AC$1181))))&gt;0), $F$1, "")</f>
        <v/>
      </c>
      <c r="V121" s="369" t="str">
        <f t="array" ref="V121">IFERROR(INDEX(IM!$AM$2:$AM$9382, MATCH(1, (IM!$F$2:$F$9382=A121) * (ISNUMBER(SEARCH($F$1, IM!$AC$2:$AC$9382))), 0)), "")</f>
        <v/>
      </c>
      <c r="W121" s="261">
        <f t="shared" si="24"/>
        <v>0</v>
      </c>
      <c r="X121" s="261"/>
      <c r="Y121" s="376">
        <f t="shared" si="25"/>
        <v>0</v>
      </c>
      <c r="Z121" s="253" t="str">
        <f>IF(VLOOKUP(A121,'0919門市清單主檔'!B:AH,4,FALSE)=0,"",VLOOKUP(A121,'0919門市清單主檔'!B:AH,4,FALSE))</f>
        <v/>
      </c>
      <c r="AA121" s="370"/>
      <c r="AB121" s="192"/>
      <c r="AC121" s="192"/>
    </row>
    <row r="122" spans="1:29" ht="15.75" customHeight="1">
      <c r="A122" s="148">
        <v>4046</v>
      </c>
      <c r="B122" s="149" t="str">
        <f>VLOOKUP(A122,'0919門市清單主檔'!B:C,2,FALSE)</f>
        <v>板橋福康店</v>
      </c>
      <c r="C122" s="150" t="str">
        <f>VLOOKUP($A122,'0919門市清單主檔'!B:V,20,FALSE)</f>
        <v>新北市</v>
      </c>
      <c r="D122" s="151" t="str">
        <f>VLOOKUP($A122,'0919門市清單主檔'!B:V,21,FALSE)</f>
        <v>板橋區</v>
      </c>
      <c r="E122" s="152" t="str">
        <f>VLOOKUP(D122,區域表!A:B,2,FALSE)</f>
        <v>狄澤洋</v>
      </c>
      <c r="F122" s="153" t="str">
        <f>IFERROR(IF(VLOOKUP(A122,門市狀態!A:D,4,FALSE)=0,"",VLOOKUP(A122,門市狀態!A:D,4,FALSE)),"")</f>
        <v/>
      </c>
      <c r="G122" s="154"/>
      <c r="H122" s="155" t="str">
        <f t="shared" si="21"/>
        <v>-4046-板橋福康店(定保)</v>
      </c>
      <c r="I122" s="157" t="str">
        <f t="array" ref="I122">IF(AND(SUMPRODUCT((IM!$F$2:$F$1181=A122)*(ISNUMBER(SEARCH($C$1, IM!$AC$2:$AC$1181))))&gt;0), $C$1, "")</f>
        <v/>
      </c>
      <c r="J122" s="356" t="str">
        <f t="array" ref="J122">IFERROR(INDEX(IM!$AM$2:$AM$9333, MATCH(1, (IM!$F$2:$F$9333=A122) * (ISNUMBER(SEARCH($C$1, IM!$AC$2:$AC$9333))), 0)), "")</f>
        <v/>
      </c>
      <c r="K122" s="358">
        <f t="array" ref="K122">SUMPRODUCT((IM!$F$2:$F$9181=A122)*(IM!$AD$2:$AD$9181="O")*(ISNUMBER(SEARCH($C$1, IM!$AC$2:$AC$9181))))</f>
        <v>0</v>
      </c>
      <c r="L122" s="380" t="str">
        <f t="array" ref="L122">IF(K122&gt;0,IFERROR(HYPERLINK("#'IM'!AC"&amp;MATCH(1,(IM!$F$1:$F$6881=A122)*(ISNUMBER(SEARCH($C$1,IM!$AC$1:$AC$6881))),0),"檢核"),"未登錄"),"")</f>
        <v/>
      </c>
      <c r="M122" s="323" t="str">
        <f t="shared" si="22"/>
        <v>EDC</v>
      </c>
      <c r="N122" s="383" t="str">
        <f t="array" ref="N122">IF(AND(
    SUMPRODUCT(
        (IM!$F$2:$F$1181=A122) *
        ISNUMBER(SEARCH("HUB", IM!$AC$2:$AC$1181)) *
        (IM!$X$2:$X$1181&gt;=$A$1) *
        (IM!$X$2:$X$1181&lt;=$B$1)*(Z122="HUB")
    ) &gt; 0
), "HUB", "")</f>
        <v/>
      </c>
      <c r="O122" s="363"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25" t="str">
        <f t="shared" si="23"/>
        <v>-4046-板橋福康店(定保)</v>
      </c>
      <c r="Q122" s="275" t="str">
        <f t="array" ref="Q122">IF(AND(SUMPRODUCT((IM!$F$2:$F$1181=A122)*(ISNUMBER(SEARCH($D$1, IM!$AC$2:$AC$1181))))&gt;0), $D$1, "")</f>
        <v>EDC</v>
      </c>
      <c r="R122" s="274">
        <f t="array" ref="R122">IFERROR(INDEX(IM!$AM$2:$AM$9382, MATCH(1, (IM!$F$2:$F$9382=A122) * (ISNUMBER(SEARCH($D$1, IM!$AC$2:$AC$9382))), 0)), "")</f>
        <v>45762</v>
      </c>
      <c r="S122" s="255" t="str">
        <f t="array" ref="S122">IF(AND(SUMPRODUCT((IM!$F$2:$F$1181=A122)*(ISNUMBER(SEARCH($E$1, IM!$AC$2:$AC$1181))))&gt;0), $E$1, "")</f>
        <v/>
      </c>
      <c r="T122" s="296" t="str">
        <f t="array" ref="T122">IFERROR(INDEX(IM!$AM$2:$AM$9382, MATCH(1, (IM!$F$2:$F$9382=A122) * (ISNUMBER(SEARCH($E$1, IM!$AC$2:$AC$9382))), 0)), "")</f>
        <v/>
      </c>
      <c r="U122" s="299" t="str">
        <f t="array" ref="U122">IF(AND(SUMPRODUCT((IM!$F$2:$F$1181=A122)*(ISNUMBER(SEARCH($F$1, IM!$AC$2:$AC$1181))))&gt;0), $F$1, "")</f>
        <v/>
      </c>
      <c r="V122" s="369" t="str">
        <f t="array" ref="V122">IFERROR(INDEX(IM!$AM$2:$AM$9382, MATCH(1, (IM!$F$2:$F$9382=A122) * (ISNUMBER(SEARCH($F$1, IM!$AC$2:$AC$9382))), 0)), "")</f>
        <v/>
      </c>
      <c r="W122" s="261">
        <f t="shared" si="24"/>
        <v>0</v>
      </c>
      <c r="X122" s="261"/>
      <c r="Y122" s="376">
        <f t="shared" si="25"/>
        <v>0</v>
      </c>
      <c r="Z122" s="253" t="str">
        <f>IF(VLOOKUP(A122,'0919門市清單主檔'!B:AH,4,FALSE)=0,"",VLOOKUP(A122,'0919門市清單主檔'!B:AH,4,FALSE))</f>
        <v/>
      </c>
      <c r="AA122" s="370"/>
      <c r="AB122" s="192"/>
      <c r="AC122" s="192" t="s">
        <v>49</v>
      </c>
    </row>
    <row r="123" spans="1:29" ht="15.75" customHeight="1">
      <c r="A123" s="148">
        <v>4917</v>
      </c>
      <c r="B123" s="149" t="str">
        <f>VLOOKUP(A123,'0919門市清單主檔'!B:C,2,FALSE)</f>
        <v>板橋翠華店</v>
      </c>
      <c r="C123" s="150" t="str">
        <f>VLOOKUP($A123,'0919門市清單主檔'!B:V,20,FALSE)</f>
        <v>新北市</v>
      </c>
      <c r="D123" s="151" t="str">
        <f>VLOOKUP($A123,'0919門市清單主檔'!B:V,21,FALSE)</f>
        <v>板橋區</v>
      </c>
      <c r="E123" s="152" t="str">
        <f>VLOOKUP(D123,區域表!A:B,2,FALSE)</f>
        <v>狄澤洋</v>
      </c>
      <c r="F123" s="153" t="str">
        <f>IFERROR(IF(VLOOKUP(A123,門市狀態!A:D,4,FALSE)=0,"",VLOOKUP(A123,門市狀態!A:D,4,FALSE)),"")</f>
        <v/>
      </c>
      <c r="G123" s="154"/>
      <c r="H123" s="155" t="str">
        <f t="shared" si="21"/>
        <v>-4917-板橋翠華店(定保)</v>
      </c>
      <c r="I123" s="157" t="str">
        <f t="array" ref="I123">IF(AND(SUMPRODUCT((IM!$F$2:$F$1181=A123)*(ISNUMBER(SEARCH($C$1, IM!$AC$2:$AC$1181))))&gt;0), $C$1, "")</f>
        <v/>
      </c>
      <c r="J123" s="356" t="str">
        <f t="array" ref="J123">IFERROR(INDEX(IM!$AM$2:$AM$9333, MATCH(1, (IM!$F$2:$F$9333=A123) * (ISNUMBER(SEARCH($C$1, IM!$AC$2:$AC$9333))), 0)), "")</f>
        <v/>
      </c>
      <c r="K123" s="358">
        <f t="array" ref="K123">SUMPRODUCT((IM!$F$2:$F$9181=A123)*(IM!$AD$2:$AD$9181="O")*(ISNUMBER(SEARCH($C$1, IM!$AC$2:$AC$9181))))</f>
        <v>0</v>
      </c>
      <c r="L123" s="380" t="str">
        <f t="array" ref="L123">IF(K123&gt;0,IFERROR(HYPERLINK("#'IM'!AC"&amp;MATCH(1,(IM!$F$1:$F$6881=A123)*(ISNUMBER(SEARCH($C$1,IM!$AC$1:$AC$6881))),0),"檢核"),"未登錄"),"")</f>
        <v/>
      </c>
      <c r="M123" s="323" t="str">
        <f t="shared" si="22"/>
        <v>EDC</v>
      </c>
      <c r="N123" s="383" t="str">
        <f t="array" ref="N123">IF(AND(
    SUMPRODUCT(
        (IM!$F$2:$F$1181=A123) *
        ISNUMBER(SEARCH("HUB", IM!$AC$2:$AC$1181)) *
        (IM!$X$2:$X$1181&gt;=$A$1) *
        (IM!$X$2:$X$1181&lt;=$B$1)*(Z123="HUB")
    ) &gt; 0
), "HUB", "")</f>
        <v/>
      </c>
      <c r="O123" s="363"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25" t="str">
        <f t="shared" si="23"/>
        <v>-4917-板橋翠華店(定保)</v>
      </c>
      <c r="Q123" s="275" t="str">
        <f t="array" ref="Q123">IF(AND(SUMPRODUCT((IM!$F$2:$F$1181=A123)*(ISNUMBER(SEARCH($D$1, IM!$AC$2:$AC$1181))))&gt;0), $D$1, "")</f>
        <v>EDC</v>
      </c>
      <c r="R123" s="274">
        <f t="array" ref="R123">IFERROR(INDEX(IM!$AM$2:$AM$9382, MATCH(1, (IM!$F$2:$F$9382=A123) * (ISNUMBER(SEARCH($D$1, IM!$AC$2:$AC$9382))), 0)), "")</f>
        <v>45763</v>
      </c>
      <c r="S123" s="255" t="str">
        <f t="array" ref="S123">IF(AND(SUMPRODUCT((IM!$F$2:$F$1181=A123)*(ISNUMBER(SEARCH($E$1, IM!$AC$2:$AC$1181))))&gt;0), $E$1, "")</f>
        <v/>
      </c>
      <c r="T123" s="296" t="str">
        <f t="array" ref="T123">IFERROR(INDEX(IM!$AM$2:$AM$9382, MATCH(1, (IM!$F$2:$F$9382=A123) * (ISNUMBER(SEARCH($E$1, IM!$AC$2:$AC$9382))), 0)), "")</f>
        <v/>
      </c>
      <c r="U123" s="299" t="str">
        <f t="array" ref="U123">IF(AND(SUMPRODUCT((IM!$F$2:$F$1181=A123)*(ISNUMBER(SEARCH($F$1, IM!$AC$2:$AC$1181))))&gt;0), $F$1, "")</f>
        <v/>
      </c>
      <c r="V123" s="369" t="str">
        <f t="array" ref="V123">IFERROR(INDEX(IM!$AM$2:$AM$9382, MATCH(1, (IM!$F$2:$F$9382=A123) * (ISNUMBER(SEARCH($F$1, IM!$AC$2:$AC$9382))), 0)), "")</f>
        <v/>
      </c>
      <c r="W123" s="261">
        <f t="shared" si="24"/>
        <v>0</v>
      </c>
      <c r="X123" s="261"/>
      <c r="Y123" s="376">
        <f t="shared" si="25"/>
        <v>0</v>
      </c>
      <c r="Z123" s="253" t="str">
        <f>IF(VLOOKUP(A123,'0919門市清單主檔'!B:AH,4,FALSE)=0,"",VLOOKUP(A123,'0919門市清單主檔'!B:AH,4,FALSE))</f>
        <v/>
      </c>
      <c r="AA123" s="370"/>
      <c r="AB123" s="192"/>
      <c r="AC123" s="192" t="s">
        <v>49</v>
      </c>
    </row>
    <row r="124" spans="1:29" ht="15.75" customHeight="1">
      <c r="A124" s="148">
        <v>4406</v>
      </c>
      <c r="B124" s="149" t="str">
        <f>VLOOKUP(A124,'0919門市清單主檔'!B:C,2,FALSE)</f>
        <v>板橋稚暉店</v>
      </c>
      <c r="C124" s="150" t="str">
        <f>VLOOKUP($A124,'0919門市清單主檔'!B:V,20,FALSE)</f>
        <v>新北市</v>
      </c>
      <c r="D124" s="151" t="str">
        <f>VLOOKUP($A124,'0919門市清單主檔'!B:V,21,FALSE)</f>
        <v>板橋區</v>
      </c>
      <c r="E124" s="152" t="str">
        <f>VLOOKUP(D124,區域表!A:B,2,FALSE)</f>
        <v>狄澤洋</v>
      </c>
      <c r="F124" s="153" t="str">
        <f>IFERROR(IF(VLOOKUP(A124,門市狀態!A:D,4,FALSE)=0,"",VLOOKUP(A124,門市狀態!A:D,4,FALSE)),"")</f>
        <v/>
      </c>
      <c r="G124" s="154"/>
      <c r="H124" s="155" t="str">
        <f t="shared" si="21"/>
        <v>-4406-板橋稚暉店(定保)</v>
      </c>
      <c r="I124" s="157" t="str">
        <f t="array" ref="I124">IF(AND(SUMPRODUCT((IM!$F$2:$F$1181=A124)*(ISNUMBER(SEARCH($C$1, IM!$AC$2:$AC$1181))))&gt;0), $C$1, "")</f>
        <v/>
      </c>
      <c r="J124" s="356" t="str">
        <f t="array" ref="J124">IFERROR(INDEX(IM!$AM$2:$AM$9333, MATCH(1, (IM!$F$2:$F$9333=A124) * (ISNUMBER(SEARCH($C$1, IM!$AC$2:$AC$9333))), 0)), "")</f>
        <v/>
      </c>
      <c r="K124" s="358">
        <f t="array" ref="K124">SUMPRODUCT((IM!$F$2:$F$9181=A124)*(IM!$AD$2:$AD$9181="O")*(ISNUMBER(SEARCH($C$1, IM!$AC$2:$AC$9181))))</f>
        <v>0</v>
      </c>
      <c r="L124" s="380" t="str">
        <f t="array" ref="L124">IF(K124&gt;0,IFERROR(HYPERLINK("#'IM'!AC"&amp;MATCH(1,(IM!$F$1:$F$6881=A124)*(ISNUMBER(SEARCH($C$1,IM!$AC$1:$AC$6881))),0),"檢核"),"未登錄"),"")</f>
        <v/>
      </c>
      <c r="M124" s="323" t="str">
        <f t="shared" si="22"/>
        <v>EDC</v>
      </c>
      <c r="N124" s="383" t="str">
        <f t="array" ref="N124">IF(AND(
    SUMPRODUCT(
        (IM!$F$2:$F$1181=A124) *
        ISNUMBER(SEARCH("HUB", IM!$AC$2:$AC$1181)) *
        (IM!$X$2:$X$1181&gt;=$A$1) *
        (IM!$X$2:$X$1181&lt;=$B$1)*(Z124="HUB")
    ) &gt; 0
), "HUB", "")</f>
        <v/>
      </c>
      <c r="O124" s="363"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25" t="str">
        <f t="shared" si="23"/>
        <v>-4406-板橋稚暉店(定保)</v>
      </c>
      <c r="Q124" s="275" t="str">
        <f t="array" ref="Q124">IF(AND(SUMPRODUCT((IM!$F$2:$F$1181=A124)*(ISNUMBER(SEARCH($D$1, IM!$AC$2:$AC$1181))))&gt;0), $D$1, "")</f>
        <v>EDC</v>
      </c>
      <c r="R124" s="274">
        <f t="array" ref="R124">IFERROR(INDEX(IM!$AM$2:$AM$9382, MATCH(1, (IM!$F$2:$F$9382=A124) * (ISNUMBER(SEARCH($D$1, IM!$AC$2:$AC$9382))), 0)), "")</f>
        <v>45765</v>
      </c>
      <c r="S124" s="255" t="str">
        <f t="array" ref="S124">IF(AND(SUMPRODUCT((IM!$F$2:$F$1181=A124)*(ISNUMBER(SEARCH($E$1, IM!$AC$2:$AC$1181))))&gt;0), $E$1, "")</f>
        <v/>
      </c>
      <c r="T124" s="296" t="str">
        <f t="array" ref="T124">IFERROR(INDEX(IM!$AM$2:$AM$9382, MATCH(1, (IM!$F$2:$F$9382=A124) * (ISNUMBER(SEARCH($E$1, IM!$AC$2:$AC$9382))), 0)), "")</f>
        <v/>
      </c>
      <c r="U124" s="299" t="str">
        <f t="array" ref="U124">IF(AND(SUMPRODUCT((IM!$F$2:$F$1181=A124)*(ISNUMBER(SEARCH($F$1, IM!$AC$2:$AC$1181))))&gt;0), $F$1, "")</f>
        <v/>
      </c>
      <c r="V124" s="369" t="str">
        <f t="array" ref="V124">IFERROR(INDEX(IM!$AM$2:$AM$9382, MATCH(1, (IM!$F$2:$F$9382=A124) * (ISNUMBER(SEARCH($F$1, IM!$AC$2:$AC$9382))), 0)), "")</f>
        <v/>
      </c>
      <c r="W124" s="261">
        <f t="shared" si="24"/>
        <v>0</v>
      </c>
      <c r="X124" s="261"/>
      <c r="Y124" s="376">
        <f t="shared" si="25"/>
        <v>0</v>
      </c>
      <c r="Z124" s="253" t="str">
        <f>IF(VLOOKUP(A124,'0919門市清單主檔'!B:AH,4,FALSE)=0,"",VLOOKUP(A124,'0919門市清單主檔'!B:AH,4,FALSE))</f>
        <v/>
      </c>
      <c r="AA124" s="370"/>
      <c r="AB124" s="192"/>
      <c r="AC124" s="192"/>
    </row>
    <row r="125" spans="1:29" ht="15.75" customHeight="1">
      <c r="A125" s="148">
        <v>4025</v>
      </c>
      <c r="B125" s="149" t="str">
        <f>VLOOKUP(A125,'0919門市清單主檔'!B:C,2,FALSE)</f>
        <v>新莊祐信店</v>
      </c>
      <c r="C125" s="150" t="str">
        <f>VLOOKUP($A125,'0919門市清單主檔'!B:V,20,FALSE)</f>
        <v>新北市</v>
      </c>
      <c r="D125" s="151" t="str">
        <f>VLOOKUP($A125,'0919門市清單主檔'!B:V,21,FALSE)</f>
        <v>新莊區</v>
      </c>
      <c r="E125" s="152" t="str">
        <f>VLOOKUP(D125,區域表!A:B,2,FALSE)</f>
        <v>湯家瑋</v>
      </c>
      <c r="F125" s="153" t="str">
        <f>IFERROR(IF(VLOOKUP(A125,門市狀態!A:D,4,FALSE)=0,"",VLOOKUP(A125,門市狀態!A:D,4,FALSE)),"")</f>
        <v/>
      </c>
      <c r="G125" s="154"/>
      <c r="H125" s="155" t="str">
        <f t="shared" si="21"/>
        <v>-4025-新莊祐信店(定保)</v>
      </c>
      <c r="I125" s="157" t="str">
        <f t="array" ref="I125">IF(AND(SUMPRODUCT((IM!$F$2:$F$1181=A125)*(ISNUMBER(SEARCH($C$1, IM!$AC$2:$AC$1181))))&gt;0), $C$1, "")</f>
        <v/>
      </c>
      <c r="J125" s="356" t="str">
        <f t="array" ref="J125">IFERROR(INDEX(IM!$AM$2:$AM$9333, MATCH(1, (IM!$F$2:$F$9333=A125) * (ISNUMBER(SEARCH($C$1, IM!$AC$2:$AC$9333))), 0)), "")</f>
        <v/>
      </c>
      <c r="K125" s="358">
        <f t="array" ref="K125">SUMPRODUCT((IM!$F$2:$F$9181=A125)*(IM!$AD$2:$AD$9181="O")*(ISNUMBER(SEARCH($C$1, IM!$AC$2:$AC$9181))))</f>
        <v>0</v>
      </c>
      <c r="L125" s="380" t="str">
        <f t="array" ref="L125">IF(K125&gt;0,IFERROR(HYPERLINK("#'IM'!AC"&amp;MATCH(1,(IM!$F$1:$F$6881=A125)*(ISNUMBER(SEARCH($C$1,IM!$AC$1:$AC$6881))),0),"檢核"),"未登錄"),"")</f>
        <v/>
      </c>
      <c r="M125" s="323" t="str">
        <f t="shared" si="22"/>
        <v>EDC</v>
      </c>
      <c r="N125" s="383" t="str">
        <f t="array" ref="N125">IF(AND(
    SUMPRODUCT(
        (IM!$F$2:$F$1181=A125) *
        ISNUMBER(SEARCH("HUB", IM!$AC$2:$AC$1181)) *
        (IM!$X$2:$X$1181&gt;=$A$1) *
        (IM!$X$2:$X$1181&lt;=$B$1)*(Z125="HUB")
    ) &gt; 0
), "HUB", "")</f>
        <v/>
      </c>
      <c r="O125" s="363"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25" t="str">
        <f t="shared" si="23"/>
        <v>-4025-新莊祐信店(定保)</v>
      </c>
      <c r="Q125" s="275" t="str">
        <f t="array" ref="Q125">IF(AND(SUMPRODUCT((IM!$F$2:$F$1181=A125)*(ISNUMBER(SEARCH($D$1, IM!$AC$2:$AC$1181))))&gt;0), $D$1, "")</f>
        <v>EDC</v>
      </c>
      <c r="R125" s="274">
        <f t="array" ref="R125">IFERROR(INDEX(IM!$AM$2:$AM$9382, MATCH(1, (IM!$F$2:$F$9382=A125) * (ISNUMBER(SEARCH($D$1, IM!$AC$2:$AC$9382))), 0)), "")</f>
        <v>45765</v>
      </c>
      <c r="S125" s="255" t="str">
        <f t="array" ref="S125">IF(AND(SUMPRODUCT((IM!$F$2:$F$1181=A125)*(ISNUMBER(SEARCH($E$1, IM!$AC$2:$AC$1181))))&gt;0), $E$1, "")</f>
        <v/>
      </c>
      <c r="T125" s="296" t="str">
        <f t="array" ref="T125">IFERROR(INDEX(IM!$AM$2:$AM$9382, MATCH(1, (IM!$F$2:$F$9382=A125) * (ISNUMBER(SEARCH($E$1, IM!$AC$2:$AC$9382))), 0)), "")</f>
        <v/>
      </c>
      <c r="U125" s="299" t="str">
        <f t="array" ref="U125">IF(AND(SUMPRODUCT((IM!$F$2:$F$1181=A125)*(ISNUMBER(SEARCH($F$1, IM!$AC$2:$AC$1181))))&gt;0), $F$1, "")</f>
        <v/>
      </c>
      <c r="V125" s="369" t="str">
        <f t="array" ref="V125">IFERROR(INDEX(IM!$AM$2:$AM$9382, MATCH(1, (IM!$F$2:$F$9382=A125) * (ISNUMBER(SEARCH($F$1, IM!$AC$2:$AC$9382))), 0)), "")</f>
        <v/>
      </c>
      <c r="W125" s="261">
        <f t="shared" si="24"/>
        <v>0</v>
      </c>
      <c r="X125" s="261"/>
      <c r="Y125" s="376">
        <f t="shared" si="25"/>
        <v>0</v>
      </c>
      <c r="Z125" s="253" t="str">
        <f>IF(VLOOKUP(A125,'0919門市清單主檔'!B:AH,4,FALSE)=0,"",VLOOKUP(A125,'0919門市清單主檔'!B:AH,4,FALSE))</f>
        <v/>
      </c>
      <c r="AA125" s="370"/>
      <c r="AB125" s="192"/>
      <c r="AC125" s="192" t="s">
        <v>49</v>
      </c>
    </row>
    <row r="126" spans="1:29" ht="15.75" customHeight="1">
      <c r="A126" s="148">
        <v>4163</v>
      </c>
      <c r="B126" s="149" t="str">
        <f>VLOOKUP(A126,'0919門市清單主檔'!B:C,2,FALSE)</f>
        <v>新莊中泉店</v>
      </c>
      <c r="C126" s="150" t="str">
        <f>VLOOKUP($A126,'0919門市清單主檔'!B:V,20,FALSE)</f>
        <v>新北市</v>
      </c>
      <c r="D126" s="151" t="str">
        <f>VLOOKUP($A126,'0919門市清單主檔'!B:V,21,FALSE)</f>
        <v>新莊區</v>
      </c>
      <c r="E126" s="152" t="str">
        <f>VLOOKUP(D126,區域表!A:B,2,FALSE)</f>
        <v>湯家瑋</v>
      </c>
      <c r="F126" s="153" t="str">
        <f>IFERROR(IF(VLOOKUP(A126,門市狀態!A:D,4,FALSE)=0,"",VLOOKUP(A126,門市狀態!A:D,4,FALSE)),"")</f>
        <v/>
      </c>
      <c r="G126" s="154"/>
      <c r="H126" s="155" t="str">
        <f t="shared" si="21"/>
        <v>-4163-新莊中泉店(定保)</v>
      </c>
      <c r="I126" s="157" t="str">
        <f t="array" ref="I126">IF(AND(SUMPRODUCT((IM!$F$2:$F$1181=A126)*(ISNUMBER(SEARCH($C$1, IM!$AC$2:$AC$1181))))&gt;0), $C$1, "")</f>
        <v/>
      </c>
      <c r="J126" s="356" t="str">
        <f t="array" ref="J126">IFERROR(INDEX(IM!$AM$2:$AM$9333, MATCH(1, (IM!$F$2:$F$9333=A126) * (ISNUMBER(SEARCH($C$1, IM!$AC$2:$AC$9333))), 0)), "")</f>
        <v/>
      </c>
      <c r="K126" s="358">
        <f t="array" ref="K126">SUMPRODUCT((IM!$F$2:$F$9181=A126)*(IM!$AD$2:$AD$9181="O")*(ISNUMBER(SEARCH($C$1, IM!$AC$2:$AC$9181))))</f>
        <v>0</v>
      </c>
      <c r="L126" s="380" t="str">
        <f t="array" ref="L126">IF(K126&gt;0,IFERROR(HYPERLINK("#'IM'!AC"&amp;MATCH(1,(IM!$F$1:$F$6881=A126)*(ISNUMBER(SEARCH($C$1,IM!$AC$1:$AC$6881))),0),"檢核"),"未登錄"),"")</f>
        <v/>
      </c>
      <c r="M126" s="323" t="str">
        <f t="shared" si="22"/>
        <v>EDC</v>
      </c>
      <c r="N126" s="383" t="str">
        <f t="array" ref="N126">IF(AND(
    SUMPRODUCT(
        (IM!$F$2:$F$1181=A126) *
        ISNUMBER(SEARCH("HUB", IM!$AC$2:$AC$1181)) *
        (IM!$X$2:$X$1181&gt;=$A$1) *
        (IM!$X$2:$X$1181&lt;=$B$1)*(Z126="HUB")
    ) &gt; 0
), "HUB", "")</f>
        <v/>
      </c>
      <c r="O126" s="363"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25" t="str">
        <f t="shared" si="23"/>
        <v>-4163-新莊中泉店(定保)</v>
      </c>
      <c r="Q126" s="275" t="str">
        <f t="array" ref="Q126">IF(AND(SUMPRODUCT((IM!$F$2:$F$1181=A126)*(ISNUMBER(SEARCH($D$1, IM!$AC$2:$AC$1181))))&gt;0), $D$1, "")</f>
        <v>EDC</v>
      </c>
      <c r="R126" s="274">
        <f t="array" ref="R126">IFERROR(INDEX(IM!$AM$2:$AM$9382, MATCH(1, (IM!$F$2:$F$9382=A126) * (ISNUMBER(SEARCH($D$1, IM!$AC$2:$AC$9382))), 0)), "")</f>
        <v>45765</v>
      </c>
      <c r="S126" s="255" t="str">
        <f t="array" ref="S126">IF(AND(SUMPRODUCT((IM!$F$2:$F$1181=A126)*(ISNUMBER(SEARCH($E$1, IM!$AC$2:$AC$1181))))&gt;0), $E$1, "")</f>
        <v/>
      </c>
      <c r="T126" s="296" t="str">
        <f t="array" ref="T126">IFERROR(INDEX(IM!$AM$2:$AM$9382, MATCH(1, (IM!$F$2:$F$9382=A126) * (ISNUMBER(SEARCH($E$1, IM!$AC$2:$AC$9382))), 0)), "")</f>
        <v/>
      </c>
      <c r="U126" s="299" t="str">
        <f t="array" ref="U126">IF(AND(SUMPRODUCT((IM!$F$2:$F$1181=A126)*(ISNUMBER(SEARCH($F$1, IM!$AC$2:$AC$1181))))&gt;0), $F$1, "")</f>
        <v/>
      </c>
      <c r="V126" s="369" t="str">
        <f t="array" ref="V126">IFERROR(INDEX(IM!$AM$2:$AM$9382, MATCH(1, (IM!$F$2:$F$9382=A126) * (ISNUMBER(SEARCH($F$1, IM!$AC$2:$AC$9382))), 0)), "")</f>
        <v/>
      </c>
      <c r="W126" s="261">
        <f t="shared" si="24"/>
        <v>0</v>
      </c>
      <c r="X126" s="261"/>
      <c r="Y126" s="376">
        <f t="shared" si="25"/>
        <v>0</v>
      </c>
      <c r="Z126" s="253" t="str">
        <f>IF(VLOOKUP(A126,'0919門市清單主檔'!B:AH,4,FALSE)=0,"",VLOOKUP(A126,'0919門市清單主檔'!B:AH,4,FALSE))</f>
        <v/>
      </c>
      <c r="AA126" s="370"/>
      <c r="AB126" s="192"/>
      <c r="AC126" s="192" t="s">
        <v>49</v>
      </c>
    </row>
    <row r="127" spans="1:29" ht="15.75" customHeight="1">
      <c r="A127" s="148">
        <v>2995</v>
      </c>
      <c r="B127" s="149" t="str">
        <f>VLOOKUP(A127,'0919門市清單主檔'!B:C,2,FALSE)</f>
        <v>板橋湳雅夜市</v>
      </c>
      <c r="C127" s="150" t="str">
        <f>VLOOKUP($A127,'0919門市清單主檔'!B:V,20,FALSE)</f>
        <v>新北市</v>
      </c>
      <c r="D127" s="151" t="str">
        <f>VLOOKUP($A127,'0919門市清單主檔'!B:V,21,FALSE)</f>
        <v>板橋區</v>
      </c>
      <c r="E127" s="152" t="str">
        <f>VLOOKUP(D127,區域表!A:B,2,FALSE)</f>
        <v>狄澤洋</v>
      </c>
      <c r="F127" s="153" t="str">
        <f>IFERROR(IF(VLOOKUP(A127,門市狀態!A:D,4,FALSE)=0,"",VLOOKUP(A127,門市狀態!A:D,4,FALSE)),"")</f>
        <v/>
      </c>
      <c r="G127" s="154"/>
      <c r="H127" s="155" t="str">
        <f t="shared" si="21"/>
        <v>-2995-板橋湳雅夜市(定保)</v>
      </c>
      <c r="I127" s="157" t="str">
        <f t="array" ref="I127">IF(AND(SUMPRODUCT((IM!$F$2:$F$1181=A127)*(ISNUMBER(SEARCH($C$1, IM!$AC$2:$AC$1181))))&gt;0), $C$1, "")</f>
        <v/>
      </c>
      <c r="J127" s="356" t="str">
        <f t="array" ref="J127">IFERROR(INDEX(IM!$AM$2:$AM$9333, MATCH(1, (IM!$F$2:$F$9333=A127) * (ISNUMBER(SEARCH($C$1, IM!$AC$2:$AC$9333))), 0)), "")</f>
        <v/>
      </c>
      <c r="K127" s="358">
        <f t="array" ref="K127">SUMPRODUCT((IM!$F$2:$F$9181=A127)*(IM!$AD$2:$AD$9181="O")*(ISNUMBER(SEARCH($C$1, IM!$AC$2:$AC$9181))))</f>
        <v>0</v>
      </c>
      <c r="L127" s="380" t="str">
        <f t="array" ref="L127">IF(K127&gt;0,IFERROR(HYPERLINK("#'IM'!AC"&amp;MATCH(1,(IM!$F$1:$F$6881=A127)*(ISNUMBER(SEARCH($C$1,IM!$AC$1:$AC$6881))),0),"檢核"),"未登錄"),"")</f>
        <v/>
      </c>
      <c r="M127" s="323" t="str">
        <f t="shared" si="22"/>
        <v>EDC</v>
      </c>
      <c r="N127" s="383" t="str">
        <f t="array" ref="N127">IF(AND(
    SUMPRODUCT(
        (IM!$F$2:$F$1181=A127) *
        ISNUMBER(SEARCH("HUB", IM!$AC$2:$AC$1181)) *
        (IM!$X$2:$X$1181&gt;=$A$1) *
        (IM!$X$2:$X$1181&lt;=$B$1)*(Z127="HUB")
    ) &gt; 0
), "HUB", "")</f>
        <v/>
      </c>
      <c r="O127" s="363"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25" t="str">
        <f t="shared" si="23"/>
        <v>-2995-板橋湳雅夜市(定保)</v>
      </c>
      <c r="Q127" s="275" t="str">
        <f t="array" ref="Q127">IF(AND(SUMPRODUCT((IM!$F$2:$F$1181=A127)*(ISNUMBER(SEARCH($D$1, IM!$AC$2:$AC$1181))))&gt;0), $D$1, "")</f>
        <v>EDC</v>
      </c>
      <c r="R127" s="274">
        <f t="array" ref="R127">IFERROR(INDEX(IM!$AM$2:$AM$9382, MATCH(1, (IM!$F$2:$F$9382=A127) * (ISNUMBER(SEARCH($D$1, IM!$AC$2:$AC$9382))), 0)), "")</f>
        <v>45765</v>
      </c>
      <c r="S127" s="255" t="str">
        <f t="array" ref="S127">IF(AND(SUMPRODUCT((IM!$F$2:$F$1181=A127)*(ISNUMBER(SEARCH($E$1, IM!$AC$2:$AC$1181))))&gt;0), $E$1, "")</f>
        <v/>
      </c>
      <c r="T127" s="296" t="str">
        <f t="array" ref="T127">IFERROR(INDEX(IM!$AM$2:$AM$9382, MATCH(1, (IM!$F$2:$F$9382=A127) * (ISNUMBER(SEARCH($E$1, IM!$AC$2:$AC$9382))), 0)), "")</f>
        <v/>
      </c>
      <c r="U127" s="299" t="str">
        <f t="array" ref="U127">IF(AND(SUMPRODUCT((IM!$F$2:$F$1181=A127)*(ISNUMBER(SEARCH($F$1, IM!$AC$2:$AC$1181))))&gt;0), $F$1, "")</f>
        <v/>
      </c>
      <c r="V127" s="369" t="str">
        <f t="array" ref="V127">IFERROR(INDEX(IM!$AM$2:$AM$9382, MATCH(1, (IM!$F$2:$F$9382=A127) * (ISNUMBER(SEARCH($F$1, IM!$AC$2:$AC$9382))), 0)), "")</f>
        <v/>
      </c>
      <c r="W127" s="261">
        <f t="shared" si="24"/>
        <v>0</v>
      </c>
      <c r="X127" s="261"/>
      <c r="Y127" s="376">
        <f t="shared" si="25"/>
        <v>0</v>
      </c>
      <c r="Z127" s="253" t="str">
        <f>IF(VLOOKUP(A127,'0919門市清單主檔'!B:AH,4,FALSE)=0,"",VLOOKUP(A127,'0919門市清單主檔'!B:AH,4,FALSE))</f>
        <v/>
      </c>
      <c r="AA127" s="370"/>
      <c r="AB127" s="192"/>
      <c r="AC127" s="192" t="s">
        <v>49</v>
      </c>
    </row>
    <row r="128" spans="1:29" ht="15.75" customHeight="1">
      <c r="A128" s="148">
        <v>3652</v>
      </c>
      <c r="B128" s="149" t="str">
        <f>VLOOKUP(A128,'0919門市清單主檔'!B:C,2,FALSE)</f>
        <v>北縣莊民店</v>
      </c>
      <c r="C128" s="150" t="str">
        <f>VLOOKUP($A128,'0919門市清單主檔'!B:V,20,FALSE)</f>
        <v>新北市</v>
      </c>
      <c r="D128" s="151" t="str">
        <f>VLOOKUP($A128,'0919門市清單主檔'!B:V,21,FALSE)</f>
        <v>新莊區</v>
      </c>
      <c r="E128" s="152" t="str">
        <f>VLOOKUP(D128,區域表!A:B,2,FALSE)</f>
        <v>湯家瑋</v>
      </c>
      <c r="F128" s="153" t="str">
        <f>IFERROR(IF(VLOOKUP(A128,門市狀態!A:D,4,FALSE)=0,"",VLOOKUP(A128,門市狀態!A:D,4,FALSE)),"")</f>
        <v/>
      </c>
      <c r="G128" s="154"/>
      <c r="H128" s="155" t="str">
        <f t="shared" si="21"/>
        <v>-3652-北縣莊民店(定保)</v>
      </c>
      <c r="I128" s="157" t="str">
        <f t="array" ref="I128">IF(AND(SUMPRODUCT((IM!$F$2:$F$1181=A128)*(ISNUMBER(SEARCH($C$1, IM!$AC$2:$AC$1181))))&gt;0), $C$1, "")</f>
        <v/>
      </c>
      <c r="J128" s="356" t="str">
        <f t="array" ref="J128">IFERROR(INDEX(IM!$AM$2:$AM$9333, MATCH(1, (IM!$F$2:$F$9333=A128) * (ISNUMBER(SEARCH($C$1, IM!$AC$2:$AC$9333))), 0)), "")</f>
        <v/>
      </c>
      <c r="K128" s="358">
        <f t="array" ref="K128">SUMPRODUCT((IM!$F$2:$F$9181=A128)*(IM!$AD$2:$AD$9181="O")*(ISNUMBER(SEARCH($C$1, IM!$AC$2:$AC$9181))))</f>
        <v>0</v>
      </c>
      <c r="L128" s="380" t="str">
        <f t="array" ref="L128">IF(K128&gt;0,IFERROR(HYPERLINK("#'IM'!AC"&amp;MATCH(1,(IM!$F$1:$F$6881=A128)*(ISNUMBER(SEARCH($C$1,IM!$AC$1:$AC$6881))),0),"檢核"),"未登錄"),"")</f>
        <v/>
      </c>
      <c r="M128" s="323" t="str">
        <f t="shared" si="22"/>
        <v>EDC</v>
      </c>
      <c r="N128" s="383" t="str">
        <f t="array" ref="N128">IF(AND(
    SUMPRODUCT(
        (IM!$F$2:$F$1181=A128) *
        ISNUMBER(SEARCH("HUB", IM!$AC$2:$AC$1181)) *
        (IM!$X$2:$X$1181&gt;=$A$1) *
        (IM!$X$2:$X$1181&lt;=$B$1)*(Z128="HUB")
    ) &gt; 0
), "HUB", "")</f>
        <v/>
      </c>
      <c r="O128" s="363"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25" t="str">
        <f t="shared" si="23"/>
        <v>-3652-北縣莊民店(定保)</v>
      </c>
      <c r="Q128" s="275" t="str">
        <f t="array" ref="Q128">IF(AND(SUMPRODUCT((IM!$F$2:$F$1181=A128)*(ISNUMBER(SEARCH($D$1, IM!$AC$2:$AC$1181))))&gt;0), $D$1, "")</f>
        <v>EDC</v>
      </c>
      <c r="R128" s="274">
        <f t="array" ref="R128">IFERROR(INDEX(IM!$AM$2:$AM$9382, MATCH(1, (IM!$F$2:$F$9382=A128) * (ISNUMBER(SEARCH($D$1, IM!$AC$2:$AC$9382))), 0)), "")</f>
        <v>45769</v>
      </c>
      <c r="S128" s="255" t="str">
        <f t="array" ref="S128">IF(AND(SUMPRODUCT((IM!$F$2:$F$1181=A128)*(ISNUMBER(SEARCH($E$1, IM!$AC$2:$AC$1181))))&gt;0), $E$1, "")</f>
        <v/>
      </c>
      <c r="T128" s="296" t="str">
        <f t="array" ref="T128">IFERROR(INDEX(IM!$AM$2:$AM$9382, MATCH(1, (IM!$F$2:$F$9382=A128) * (ISNUMBER(SEARCH($E$1, IM!$AC$2:$AC$9382))), 0)), "")</f>
        <v/>
      </c>
      <c r="U128" s="299" t="str">
        <f t="array" ref="U128">IF(AND(SUMPRODUCT((IM!$F$2:$F$1181=A128)*(ISNUMBER(SEARCH($F$1, IM!$AC$2:$AC$1181))))&gt;0), $F$1, "")</f>
        <v/>
      </c>
      <c r="V128" s="369" t="str">
        <f t="array" ref="V128">IFERROR(INDEX(IM!$AM$2:$AM$9382, MATCH(1, (IM!$F$2:$F$9382=A128) * (ISNUMBER(SEARCH($F$1, IM!$AC$2:$AC$9382))), 0)), "")</f>
        <v/>
      </c>
      <c r="W128" s="261">
        <f t="shared" si="24"/>
        <v>0</v>
      </c>
      <c r="X128" s="261"/>
      <c r="Y128" s="376">
        <f t="shared" si="25"/>
        <v>0</v>
      </c>
      <c r="Z128" s="253" t="str">
        <f>IF(VLOOKUP(A128,'0919門市清單主檔'!B:AH,4,FALSE)=0,"",VLOOKUP(A128,'0919門市清單主檔'!B:AH,4,FALSE))</f>
        <v/>
      </c>
      <c r="AA128" s="370"/>
      <c r="AB128" s="192"/>
      <c r="AC128" s="192" t="s">
        <v>49</v>
      </c>
    </row>
    <row r="129" spans="1:30" ht="15.75" customHeight="1">
      <c r="A129" s="148">
        <v>2154</v>
      </c>
      <c r="B129" s="149" t="str">
        <f>VLOOKUP(A129,'0919門市清單主檔'!B:C,2,FALSE)</f>
        <v>北縣板莊店</v>
      </c>
      <c r="C129" s="150" t="str">
        <f>VLOOKUP($A129,'0919門市清單主檔'!B:V,20,FALSE)</f>
        <v>新北市</v>
      </c>
      <c r="D129" s="151" t="str">
        <f>VLOOKUP($A129,'0919門市清單主檔'!B:V,21,FALSE)</f>
        <v>板橋區</v>
      </c>
      <c r="E129" s="152" t="str">
        <f>VLOOKUP(D129,區域表!A:B,2,FALSE)</f>
        <v>狄澤洋</v>
      </c>
      <c r="F129" s="153" t="str">
        <f>IFERROR(IF(VLOOKUP(A129,門市狀態!A:D,4,FALSE)=0,"",VLOOKUP(A129,門市狀態!A:D,4,FALSE)),"")</f>
        <v/>
      </c>
      <c r="G129" s="154"/>
      <c r="H129" s="155" t="str">
        <f t="shared" si="21"/>
        <v>-2154-北縣板莊店(定保)</v>
      </c>
      <c r="I129" s="157" t="str">
        <f t="array" ref="I129">IF(AND(SUMPRODUCT((IM!$F$2:$F$1181=A129)*(ISNUMBER(SEARCH($C$1, IM!$AC$2:$AC$1181))))&gt;0), $C$1, "")</f>
        <v/>
      </c>
      <c r="J129" s="356" t="str">
        <f t="array" ref="J129">IFERROR(INDEX(IM!$AM$2:$AM$9333, MATCH(1, (IM!$F$2:$F$9333=A129) * (ISNUMBER(SEARCH($C$1, IM!$AC$2:$AC$9333))), 0)), "")</f>
        <v/>
      </c>
      <c r="K129" s="358">
        <f t="array" ref="K129">SUMPRODUCT((IM!$F$2:$F$9181=A129)*(IM!$AD$2:$AD$9181="O")*(ISNUMBER(SEARCH($C$1, IM!$AC$2:$AC$9181))))</f>
        <v>0</v>
      </c>
      <c r="L129" s="380" t="str">
        <f t="array" ref="L129">IF(K129&gt;0,IFERROR(HYPERLINK("#'IM'!AC"&amp;MATCH(1,(IM!$F$1:$F$6881=A129)*(ISNUMBER(SEARCH($C$1,IM!$AC$1:$AC$6881))),0),"檢核"),"未登錄"),"")</f>
        <v/>
      </c>
      <c r="M129" s="323" t="str">
        <f t="shared" si="22"/>
        <v>EDC</v>
      </c>
      <c r="N129" s="383" t="str">
        <f t="array" ref="N129">IF(AND(
    SUMPRODUCT(
        (IM!$F$2:$F$1181=A129) *
        ISNUMBER(SEARCH("HUB", IM!$AC$2:$AC$1181)) *
        (IM!$X$2:$X$1181&gt;=$A$1) *
        (IM!$X$2:$X$1181&lt;=$B$1)*(Z129="HUB")
    ) &gt; 0
), "HUB", "")</f>
        <v/>
      </c>
      <c r="O129" s="363"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25" t="str">
        <f t="shared" si="23"/>
        <v>-2154-北縣板莊店(定保)</v>
      </c>
      <c r="Q129" s="275" t="str">
        <f t="array" ref="Q129">IF(AND(SUMPRODUCT((IM!$F$2:$F$1181=A129)*(ISNUMBER(SEARCH($D$1, IM!$AC$2:$AC$1181))))&gt;0), $D$1, "")</f>
        <v>EDC</v>
      </c>
      <c r="R129" s="274">
        <f t="array" ref="R129">IFERROR(INDEX(IM!$AM$2:$AM$9382, MATCH(1, (IM!$F$2:$F$9382=A129) * (ISNUMBER(SEARCH($D$1, IM!$AC$2:$AC$9382))), 0)), "")</f>
        <v>45769</v>
      </c>
      <c r="S129" s="255" t="str">
        <f t="array" ref="S129">IF(AND(SUMPRODUCT((IM!$F$2:$F$1181=A129)*(ISNUMBER(SEARCH($E$1, IM!$AC$2:$AC$1181))))&gt;0), $E$1, "")</f>
        <v/>
      </c>
      <c r="T129" s="296" t="str">
        <f t="array" ref="T129">IFERROR(INDEX(IM!$AM$2:$AM$9382, MATCH(1, (IM!$F$2:$F$9382=A129) * (ISNUMBER(SEARCH($E$1, IM!$AC$2:$AC$9382))), 0)), "")</f>
        <v/>
      </c>
      <c r="U129" s="299" t="str">
        <f t="array" ref="U129">IF(AND(SUMPRODUCT((IM!$F$2:$F$1181=A129)*(ISNUMBER(SEARCH($F$1, IM!$AC$2:$AC$1181))))&gt;0), $F$1, "")</f>
        <v/>
      </c>
      <c r="V129" s="369" t="str">
        <f t="array" ref="V129">IFERROR(INDEX(IM!$AM$2:$AM$9382, MATCH(1, (IM!$F$2:$F$9382=A129) * (ISNUMBER(SEARCH($F$1, IM!$AC$2:$AC$9382))), 0)), "")</f>
        <v/>
      </c>
      <c r="W129" s="261">
        <f t="shared" si="24"/>
        <v>0</v>
      </c>
      <c r="X129" s="261"/>
      <c r="Y129" s="376">
        <f t="shared" si="25"/>
        <v>0</v>
      </c>
      <c r="Z129" s="253" t="str">
        <f>IF(VLOOKUP(A129,'0919門市清單主檔'!B:AH,4,FALSE)=0,"",VLOOKUP(A129,'0919門市清單主檔'!B:AH,4,FALSE))</f>
        <v/>
      </c>
      <c r="AA129" s="370"/>
      <c r="AB129" s="192"/>
      <c r="AC129" s="192"/>
    </row>
    <row r="130" spans="1:30" ht="15.75" customHeight="1">
      <c r="A130" s="148">
        <v>5060</v>
      </c>
      <c r="B130" s="149" t="str">
        <f>VLOOKUP(A130,'0919門市清單主檔'!B:C,2,FALSE)</f>
        <v>淡水魚市店</v>
      </c>
      <c r="C130" s="150" t="str">
        <f>VLOOKUP($A130,'0919門市清單主檔'!B:V,20,FALSE)</f>
        <v>新北市</v>
      </c>
      <c r="D130" s="151" t="str">
        <f>VLOOKUP($A130,'0919門市清單主檔'!B:V,21,FALSE)</f>
        <v>淡水區</v>
      </c>
      <c r="E130" s="152" t="str">
        <f>VLOOKUP(D130,區域表!A:B,2,FALSE)</f>
        <v>吳宗鴻</v>
      </c>
      <c r="F130" s="153" t="str">
        <f>IFERROR(IF(VLOOKUP(A130,門市狀態!A:D,4,FALSE)=0,"",VLOOKUP(A130,門市狀態!A:D,4,FALSE)),"")</f>
        <v/>
      </c>
      <c r="G130" s="154"/>
      <c r="H130" s="155" t="str">
        <f t="shared" si="21"/>
        <v>-5060-淡水魚市店(定保)</v>
      </c>
      <c r="I130" s="157" t="str">
        <f t="array" ref="I130">IF(AND(SUMPRODUCT((IM!$F$2:$F$1181=A130)*(ISNUMBER(SEARCH($C$1, IM!$AC$2:$AC$1181))))&gt;0), $C$1, "")</f>
        <v/>
      </c>
      <c r="J130" s="356" t="str">
        <f t="array" ref="J130">IFERROR(INDEX(IM!$AM$2:$AM$9333, MATCH(1, (IM!$F$2:$F$9333=A130) * (ISNUMBER(SEARCH($C$1, IM!$AC$2:$AC$9333))), 0)), "")</f>
        <v/>
      </c>
      <c r="K130" s="358">
        <f t="array" ref="K130">SUMPRODUCT((IM!$F$2:$F$9181=A130)*(IM!$AD$2:$AD$9181="O")*(ISNUMBER(SEARCH($C$1, IM!$AC$2:$AC$9181))))</f>
        <v>0</v>
      </c>
      <c r="L130" s="380" t="str">
        <f t="array" ref="L130">IF(K130&gt;0,IFERROR(HYPERLINK("#'IM'!AC"&amp;MATCH(1,(IM!$F$1:$F$6881=A130)*(ISNUMBER(SEARCH($C$1,IM!$AC$1:$AC$6881))),0),"檢核"),"未登錄"),"")</f>
        <v/>
      </c>
      <c r="M130" s="323" t="str">
        <f t="shared" si="22"/>
        <v>EDC</v>
      </c>
      <c r="N130" s="383" t="str">
        <f t="array" ref="N130">IF(AND(
    SUMPRODUCT(
        (IM!$F$2:$F$1181=A130) *
        ISNUMBER(SEARCH("HUB", IM!$AC$2:$AC$1181)) *
        (IM!$X$2:$X$1181&gt;=$A$1) *
        (IM!$X$2:$X$1181&lt;=$B$1)*(Z130="HUB")
    ) &gt; 0
), "HUB", "")</f>
        <v/>
      </c>
      <c r="O130" s="363"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25" t="str">
        <f t="shared" si="23"/>
        <v>-5060-淡水魚市店(定保)</v>
      </c>
      <c r="Q130" s="275" t="str">
        <f t="array" ref="Q130">IF(AND(SUMPRODUCT((IM!$F$2:$F$1181=A130)*(ISNUMBER(SEARCH($D$1, IM!$AC$2:$AC$1181))))&gt;0), $D$1, "")</f>
        <v>EDC</v>
      </c>
      <c r="R130" s="274">
        <f t="array" ref="R130">IFERROR(INDEX(IM!$AM$2:$AM$9382, MATCH(1, (IM!$F$2:$F$9382=A130) * (ISNUMBER(SEARCH($D$1, IM!$AC$2:$AC$9382))), 0)), "")</f>
        <v>45770</v>
      </c>
      <c r="S130" s="255" t="str">
        <f t="array" ref="S130">IF(AND(SUMPRODUCT((IM!$F$2:$F$1181=A130)*(ISNUMBER(SEARCH($E$1, IM!$AC$2:$AC$1181))))&gt;0), $E$1, "")</f>
        <v/>
      </c>
      <c r="T130" s="296" t="str">
        <f t="array" ref="T130">IFERROR(INDEX(IM!$AM$2:$AM$9382, MATCH(1, (IM!$F$2:$F$9382=A130) * (ISNUMBER(SEARCH($E$1, IM!$AC$2:$AC$9382))), 0)), "")</f>
        <v/>
      </c>
      <c r="U130" s="299" t="str">
        <f t="array" ref="U130">IF(AND(SUMPRODUCT((IM!$F$2:$F$1181=A130)*(ISNUMBER(SEARCH($F$1, IM!$AC$2:$AC$1181))))&gt;0), $F$1, "")</f>
        <v/>
      </c>
      <c r="V130" s="369" t="str">
        <f t="array" ref="V130">IFERROR(INDEX(IM!$AM$2:$AM$9382, MATCH(1, (IM!$F$2:$F$9382=A130) * (ISNUMBER(SEARCH($F$1, IM!$AC$2:$AC$9382))), 0)), "")</f>
        <v/>
      </c>
      <c r="W130" s="261">
        <f t="shared" si="24"/>
        <v>0</v>
      </c>
      <c r="X130" s="261"/>
      <c r="Y130" s="376">
        <f t="shared" si="25"/>
        <v>0</v>
      </c>
      <c r="Z130" s="253" t="str">
        <f>IF(VLOOKUP(A130,'0919門市清單主檔'!B:AH,4,FALSE)=0,"",VLOOKUP(A130,'0919門市清單主檔'!B:AH,4,FALSE))</f>
        <v/>
      </c>
      <c r="AA130" s="370"/>
      <c r="AB130" s="192"/>
      <c r="AC130" s="192"/>
    </row>
    <row r="131" spans="1:30" ht="15.75" customHeight="1">
      <c r="A131" s="148">
        <v>3359</v>
      </c>
      <c r="B131" s="149" t="str">
        <f>VLOOKUP(A131,'0919門市清單主檔'!B:C,2,FALSE)</f>
        <v>三重金陵店</v>
      </c>
      <c r="C131" s="150" t="str">
        <f>VLOOKUP($A131,'0919門市清單主檔'!B:V,20,FALSE)</f>
        <v>新北市</v>
      </c>
      <c r="D131" s="151" t="str">
        <f>VLOOKUP($A131,'0919門市清單主檔'!B:V,21,FALSE)</f>
        <v>三重區</v>
      </c>
      <c r="E131" s="152" t="str">
        <f>VLOOKUP(D131,區域表!A:B,2,FALSE)</f>
        <v>吳宗鴻</v>
      </c>
      <c r="F131" s="153" t="str">
        <f>IFERROR(IF(VLOOKUP(A131,門市狀態!A:D,4,FALSE)=0,"",VLOOKUP(A131,門市狀態!A:D,4,FALSE)),"")</f>
        <v/>
      </c>
      <c r="G131" s="154" t="s">
        <v>66</v>
      </c>
      <c r="H131" s="155" t="str">
        <f t="shared" si="21"/>
        <v>-3359-三重金陵店(定保)</v>
      </c>
      <c r="I131" s="157" t="str">
        <f t="array" ref="I131">IF(AND(SUMPRODUCT((IM!$F$2:$F$1181=A131)*(ISNUMBER(SEARCH($C$1, IM!$AC$2:$AC$1181))))&gt;0), $C$1, "")</f>
        <v/>
      </c>
      <c r="J131" s="356" t="str">
        <f t="array" ref="J131">IFERROR(INDEX(IM!$AM$2:$AM$9333, MATCH(1, (IM!$F$2:$F$9333=A131) * (ISNUMBER(SEARCH($C$1, IM!$AC$2:$AC$9333))), 0)), "")</f>
        <v/>
      </c>
      <c r="K131" s="358">
        <f t="array" ref="K131">SUMPRODUCT((IM!$F$2:$F$9181=A131)*(IM!$AD$2:$AD$9181="O")*(ISNUMBER(SEARCH($C$1, IM!$AC$2:$AC$9181))))</f>
        <v>0</v>
      </c>
      <c r="L131" s="380" t="str">
        <f t="array" ref="L131">IF(K131&gt;0,IFERROR(HYPERLINK("#'IM'!AC"&amp;MATCH(1,(IM!$F$1:$F$6881=A131)*(ISNUMBER(SEARCH($C$1,IM!$AC$1:$AC$6881))),0),"檢核"),"未登錄"),"")</f>
        <v/>
      </c>
      <c r="M131" s="323" t="str">
        <f t="shared" si="22"/>
        <v>EDC</v>
      </c>
      <c r="N131" s="383" t="str">
        <f t="array" ref="N131">IF(AND(
    SUMPRODUCT(
        (IM!$F$2:$F$1181=A131) *
        ISNUMBER(SEARCH("HUB", IM!$AC$2:$AC$1181)) *
        (IM!$X$2:$X$1181&gt;=$A$1) *
        (IM!$X$2:$X$1181&lt;=$B$1)*(Z131="HUB")
    ) &gt; 0
), "HUB", "")</f>
        <v/>
      </c>
      <c r="O131" s="363"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25" t="str">
        <f t="shared" si="23"/>
        <v>-3359-三重金陵店(定保)</v>
      </c>
      <c r="Q131" s="275" t="str">
        <f t="array" ref="Q131">IF(AND(SUMPRODUCT((IM!$F$2:$F$1181=A131)*(ISNUMBER(SEARCH($D$1, IM!$AC$2:$AC$1181))))&gt;0), $D$1, "")</f>
        <v>EDC</v>
      </c>
      <c r="R131" s="274">
        <f t="array" ref="R131">IFERROR(INDEX(IM!$AM$2:$AM$9382, MATCH(1, (IM!$F$2:$F$9382=A131) * (ISNUMBER(SEARCH($D$1, IM!$AC$2:$AC$9382))), 0)), "")</f>
        <v>45771</v>
      </c>
      <c r="S131" s="255" t="str">
        <f t="array" ref="S131">IF(AND(SUMPRODUCT((IM!$F$2:$F$1181=A131)*(ISNUMBER(SEARCH($E$1, IM!$AC$2:$AC$1181))))&gt;0), $E$1, "")</f>
        <v/>
      </c>
      <c r="T131" s="296" t="str">
        <f t="array" ref="T131">IFERROR(INDEX(IM!$AM$2:$AM$9382, MATCH(1, (IM!$F$2:$F$9382=A131) * (ISNUMBER(SEARCH($E$1, IM!$AC$2:$AC$9382))), 0)), "")</f>
        <v/>
      </c>
      <c r="U131" s="299" t="str">
        <f t="array" ref="U131">IF(AND(SUMPRODUCT((IM!$F$2:$F$1181=A131)*(ISNUMBER(SEARCH($F$1, IM!$AC$2:$AC$1181))))&gt;0), $F$1, "")</f>
        <v/>
      </c>
      <c r="V131" s="369" t="str">
        <f t="array" ref="V131">IFERROR(INDEX(IM!$AM$2:$AM$9382, MATCH(1, (IM!$F$2:$F$9382=A131) * (ISNUMBER(SEARCH($F$1, IM!$AC$2:$AC$9382))), 0)), "")</f>
        <v/>
      </c>
      <c r="W131" s="261">
        <f t="shared" si="24"/>
        <v>0</v>
      </c>
      <c r="X131" s="261"/>
      <c r="Y131" s="376">
        <f t="shared" si="25"/>
        <v>0</v>
      </c>
      <c r="Z131" s="253" t="str">
        <f>IF(VLOOKUP(A131,'0919門市清單主檔'!B:AH,4,FALSE)=0,"",VLOOKUP(A131,'0919門市清單主檔'!B:AH,4,FALSE))</f>
        <v/>
      </c>
      <c r="AA131" s="370"/>
      <c r="AB131" s="192"/>
      <c r="AC131" s="192" t="s">
        <v>49</v>
      </c>
    </row>
    <row r="132" spans="1:30" ht="15.75" customHeight="1">
      <c r="A132" s="148" t="s">
        <v>67</v>
      </c>
      <c r="B132" s="149" t="str">
        <f>VLOOKUP(A132,'0919門市清單主檔'!B:C,2,FALSE)</f>
        <v>三重興德店</v>
      </c>
      <c r="C132" s="150" t="str">
        <f>VLOOKUP($A132,'0919門市清單主檔'!B:V,20,FALSE)</f>
        <v>新北市</v>
      </c>
      <c r="D132" s="151" t="str">
        <f>VLOOKUP($A132,'0919門市清單主檔'!B:V,21,FALSE)</f>
        <v>三重區</v>
      </c>
      <c r="E132" s="152" t="str">
        <f>VLOOKUP(D132,區域表!A:B,2,FALSE)</f>
        <v>吳宗鴻</v>
      </c>
      <c r="F132" s="153" t="str">
        <f>IFERROR(IF(VLOOKUP(A132,門市狀態!A:D,4,FALSE)=0,"",VLOOKUP(A132,門市狀態!A:D,4,FALSE)),"")</f>
        <v/>
      </c>
      <c r="G132" s="154"/>
      <c r="H132" s="155" t="str">
        <f t="shared" si="21"/>
        <v>-D191-三重興德店(定保)</v>
      </c>
      <c r="I132" s="157" t="str">
        <f t="array" ref="I132">IF(AND(SUMPRODUCT((IM!$F$2:$F$1181=A132)*(ISNUMBER(SEARCH($C$1, IM!$AC$2:$AC$1181))))&gt;0), $C$1, "")</f>
        <v/>
      </c>
      <c r="J132" s="356" t="str">
        <f t="array" ref="J132">IFERROR(INDEX(IM!$AM$2:$AM$9333, MATCH(1, (IM!$F$2:$F$9333=A132) * (ISNUMBER(SEARCH($C$1, IM!$AC$2:$AC$9333))), 0)), "")</f>
        <v/>
      </c>
      <c r="K132" s="358">
        <f t="array" ref="K132">SUMPRODUCT((IM!$F$2:$F$9181=A132)*(IM!$AD$2:$AD$9181="O")*(ISNUMBER(SEARCH($C$1, IM!$AC$2:$AC$9181))))</f>
        <v>0</v>
      </c>
      <c r="L132" s="380" t="str">
        <f t="array" ref="L132">IF(K132&gt;0,IFERROR(HYPERLINK("#'IM'!AC"&amp;MATCH(1,(IM!$F$1:$F$6881=A132)*(ISNUMBER(SEARCH($C$1,IM!$AC$1:$AC$6881))),0),"檢核"),"未登錄"),"")</f>
        <v/>
      </c>
      <c r="M132" s="323" t="str">
        <f t="shared" si="22"/>
        <v>EDC</v>
      </c>
      <c r="N132" s="383" t="str">
        <f t="array" ref="N132">IF(AND(
    SUMPRODUCT(
        (IM!$F$2:$F$1181=A132) *
        ISNUMBER(SEARCH("HUB", IM!$AC$2:$AC$1181)) *
        (IM!$X$2:$X$1181&gt;=$A$1) *
        (IM!$X$2:$X$1181&lt;=$B$1)*(Z132="HUB")
    ) &gt; 0
), "HUB", "")</f>
        <v/>
      </c>
      <c r="O132" s="363"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25" t="str">
        <f t="shared" si="23"/>
        <v>-D191-三重興德店(定保)</v>
      </c>
      <c r="Q132" s="275" t="str">
        <f t="array" ref="Q132">IF(AND(SUMPRODUCT((IM!$F$2:$F$1181=A132)*(ISNUMBER(SEARCH($D$1, IM!$AC$2:$AC$1181))))&gt;0), $D$1, "")</f>
        <v>EDC</v>
      </c>
      <c r="R132" s="274">
        <f t="array" ref="R132">IFERROR(INDEX(IM!$AM$2:$AM$9382, MATCH(1, (IM!$F$2:$F$9382=A132) * (ISNUMBER(SEARCH($D$1, IM!$AC$2:$AC$9382))), 0)), "")</f>
        <v>45771</v>
      </c>
      <c r="S132" s="255" t="str">
        <f t="array" ref="S132">IF(AND(SUMPRODUCT((IM!$F$2:$F$1181=A132)*(ISNUMBER(SEARCH($E$1, IM!$AC$2:$AC$1181))))&gt;0), $E$1, "")</f>
        <v/>
      </c>
      <c r="T132" s="296" t="str">
        <f t="array" ref="T132">IFERROR(INDEX(IM!$AM$2:$AM$9382, MATCH(1, (IM!$F$2:$F$9382=A132) * (ISNUMBER(SEARCH($E$1, IM!$AC$2:$AC$9382))), 0)), "")</f>
        <v/>
      </c>
      <c r="U132" s="299" t="str">
        <f t="array" ref="U132">IF(AND(SUMPRODUCT((IM!$F$2:$F$1181=A132)*(ISNUMBER(SEARCH($F$1, IM!$AC$2:$AC$1181))))&gt;0), $F$1, "")</f>
        <v/>
      </c>
      <c r="V132" s="369" t="str">
        <f t="array" ref="V132">IFERROR(INDEX(IM!$AM$2:$AM$9382, MATCH(1, (IM!$F$2:$F$9382=A132) * (ISNUMBER(SEARCH($F$1, IM!$AC$2:$AC$9382))), 0)), "")</f>
        <v/>
      </c>
      <c r="W132" s="261">
        <f t="shared" si="24"/>
        <v>0</v>
      </c>
      <c r="X132" s="261"/>
      <c r="Y132" s="376">
        <f t="shared" si="25"/>
        <v>0</v>
      </c>
      <c r="Z132" s="253" t="str">
        <f>IF(VLOOKUP(A132,'0919門市清單主檔'!B:AH,4,FALSE)=0,"",VLOOKUP(A132,'0919門市清單主檔'!B:AH,4,FALSE))</f>
        <v/>
      </c>
      <c r="AA132" s="370"/>
      <c r="AB132" s="192"/>
      <c r="AC132" s="192" t="s">
        <v>49</v>
      </c>
    </row>
    <row r="133" spans="1:30" ht="15.75" customHeight="1">
      <c r="A133" s="148">
        <v>2267</v>
      </c>
      <c r="B133" s="149" t="str">
        <f>VLOOKUP(A133,'0919門市清單主檔'!B:C,2,FALSE)</f>
        <v>北縣金陽店</v>
      </c>
      <c r="C133" s="150" t="str">
        <f>VLOOKUP($A133,'0919門市清單主檔'!B:V,20,FALSE)</f>
        <v>新北市</v>
      </c>
      <c r="D133" s="151" t="str">
        <f>VLOOKUP($A133,'0919門市清單主檔'!B:V,21,FALSE)</f>
        <v>金山區</v>
      </c>
      <c r="E133" s="152" t="str">
        <f>VLOOKUP(D133,區域表!A:B,2,FALSE)</f>
        <v>吳宗鴻</v>
      </c>
      <c r="F133" s="153" t="str">
        <f>IFERROR(IF(VLOOKUP(A133,門市狀態!A:D,4,FALSE)=0,"",VLOOKUP(A133,門市狀態!A:D,4,FALSE)),"")</f>
        <v/>
      </c>
      <c r="G133" s="154"/>
      <c r="H133" s="155" t="str">
        <f t="shared" si="21"/>
        <v>-2267-北縣金陽店(定保)</v>
      </c>
      <c r="I133" s="157" t="str">
        <f t="array" ref="I133">IF(AND(SUMPRODUCT((IM!$F$2:$F$1181=A133)*(ISNUMBER(SEARCH($C$1, IM!$AC$2:$AC$1181))))&gt;0), $C$1, "")</f>
        <v/>
      </c>
      <c r="J133" s="356" t="str">
        <f t="array" ref="J133">IFERROR(INDEX(IM!$AM$2:$AM$9333, MATCH(1, (IM!$F$2:$F$9333=A133) * (ISNUMBER(SEARCH($C$1, IM!$AC$2:$AC$9333))), 0)), "")</f>
        <v/>
      </c>
      <c r="K133" s="358">
        <f t="array" ref="K133">SUMPRODUCT((IM!$F$2:$F$9181=A133)*(IM!$AD$2:$AD$9181="O")*(ISNUMBER(SEARCH($C$1, IM!$AC$2:$AC$9181))))</f>
        <v>0</v>
      </c>
      <c r="L133" s="380" t="str">
        <f t="array" ref="L133">IF(K133&gt;0,IFERROR(HYPERLINK("#'IM'!AC"&amp;MATCH(1,(IM!$F$1:$F$6881=A133)*(ISNUMBER(SEARCH($C$1,IM!$AC$1:$AC$6881))),0),"檢核"),"未登錄"),"")</f>
        <v/>
      </c>
      <c r="M133" s="323" t="str">
        <f t="shared" si="22"/>
        <v>EDC</v>
      </c>
      <c r="N133" s="383" t="str">
        <f t="array" ref="N133">IF(AND(
    SUMPRODUCT(
        (IM!$F$2:$F$1181=A133) *
        ISNUMBER(SEARCH("HUB", IM!$AC$2:$AC$1181)) *
        (IM!$X$2:$X$1181&gt;=$A$1) *
        (IM!$X$2:$X$1181&lt;=$B$1)*(Z133="HUB")
    ) &gt; 0
), "HUB", "")</f>
        <v/>
      </c>
      <c r="O133" s="363"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25" t="str">
        <f t="shared" si="23"/>
        <v>-2267-北縣金陽店(定保)</v>
      </c>
      <c r="Q133" s="275" t="str">
        <f t="array" ref="Q133">IF(AND(SUMPRODUCT((IM!$F$2:$F$1181=A133)*(ISNUMBER(SEARCH($D$1, IM!$AC$2:$AC$1181))))&gt;0), $D$1, "")</f>
        <v>EDC</v>
      </c>
      <c r="R133" s="274">
        <f t="array" ref="R133">IFERROR(INDEX(IM!$AM$2:$AM$9382, MATCH(1, (IM!$F$2:$F$9382=A133) * (ISNUMBER(SEARCH($D$1, IM!$AC$2:$AC$9382))), 0)), "")</f>
        <v>45772</v>
      </c>
      <c r="S133" s="255" t="str">
        <f t="array" ref="S133">IF(AND(SUMPRODUCT((IM!$F$2:$F$1181=A133)*(ISNUMBER(SEARCH($E$1, IM!$AC$2:$AC$1181))))&gt;0), $E$1, "")</f>
        <v/>
      </c>
      <c r="T133" s="296" t="str">
        <f t="array" ref="T133">IFERROR(INDEX(IM!$AM$2:$AM$9382, MATCH(1, (IM!$F$2:$F$9382=A133) * (ISNUMBER(SEARCH($E$1, IM!$AC$2:$AC$9382))), 0)), "")</f>
        <v/>
      </c>
      <c r="U133" s="299" t="str">
        <f t="array" ref="U133">IF(AND(SUMPRODUCT((IM!$F$2:$F$1181=A133)*(ISNUMBER(SEARCH($F$1, IM!$AC$2:$AC$1181))))&gt;0), $F$1, "")</f>
        <v/>
      </c>
      <c r="V133" s="369" t="str">
        <f t="array" ref="V133">IFERROR(INDEX(IM!$AM$2:$AM$9382, MATCH(1, (IM!$F$2:$F$9382=A133) * (ISNUMBER(SEARCH($F$1, IM!$AC$2:$AC$9382))), 0)), "")</f>
        <v/>
      </c>
      <c r="W133" s="261">
        <f t="shared" si="24"/>
        <v>0</v>
      </c>
      <c r="X133" s="261"/>
      <c r="Y133" s="376">
        <f t="shared" si="25"/>
        <v>0</v>
      </c>
      <c r="Z133" s="253" t="str">
        <f>IF(VLOOKUP(A133,'0919門市清單主檔'!B:AH,4,FALSE)=0,"",VLOOKUP(A133,'0919門市清單主檔'!B:AH,4,FALSE))</f>
        <v/>
      </c>
      <c r="AA133" s="370"/>
      <c r="AB133" s="192"/>
      <c r="AC133" s="192" t="s">
        <v>49</v>
      </c>
      <c r="AD133" s="192"/>
    </row>
    <row r="134" spans="1:30" ht="15.75" customHeight="1">
      <c r="A134" s="148">
        <v>3358</v>
      </c>
      <c r="B134" s="149" t="str">
        <f>VLOOKUP(A134,'0919門市清單主檔'!B:C,2,FALSE)</f>
        <v>新莊棒球場</v>
      </c>
      <c r="C134" s="150" t="str">
        <f>VLOOKUP($A134,'0919門市清單主檔'!B:V,20,FALSE)</f>
        <v>新北市</v>
      </c>
      <c r="D134" s="151" t="str">
        <f>VLOOKUP($A134,'0919門市清單主檔'!B:V,21,FALSE)</f>
        <v>新莊區</v>
      </c>
      <c r="E134" s="152" t="str">
        <f>VLOOKUP(D134,區域表!A:B,2,FALSE)</f>
        <v>湯家瑋</v>
      </c>
      <c r="F134" s="153" t="str">
        <f>IFERROR(IF(VLOOKUP(A134,門市狀態!A:D,4,FALSE)=0,"",VLOOKUP(A134,門市狀態!A:D,4,FALSE)),"")</f>
        <v/>
      </c>
      <c r="G134" s="154"/>
      <c r="H134" s="155" t="str">
        <f t="shared" si="21"/>
        <v>-3358-新莊棒球場(定保)</v>
      </c>
      <c r="I134" s="157" t="str">
        <f t="array" ref="I134">IF(AND(SUMPRODUCT((IM!$F$2:$F$1181=A134)*(ISNUMBER(SEARCH($C$1, IM!$AC$2:$AC$1181))))&gt;0), $C$1, "")</f>
        <v/>
      </c>
      <c r="J134" s="356" t="str">
        <f t="array" ref="J134">IFERROR(INDEX(IM!$AM$2:$AM$9333, MATCH(1, (IM!$F$2:$F$9333=A134) * (ISNUMBER(SEARCH($C$1, IM!$AC$2:$AC$9333))), 0)), "")</f>
        <v/>
      </c>
      <c r="K134" s="358">
        <f t="array" ref="K134">SUMPRODUCT((IM!$F$2:$F$9181=A134)*(IM!$AD$2:$AD$9181="O")*(ISNUMBER(SEARCH($C$1, IM!$AC$2:$AC$9181))))</f>
        <v>0</v>
      </c>
      <c r="L134" s="380" t="str">
        <f t="array" ref="L134">IF(K134&gt;0,IFERROR(HYPERLINK("#'IM'!AC"&amp;MATCH(1,(IM!$F$1:$F$6881=A134)*(ISNUMBER(SEARCH($C$1,IM!$AC$1:$AC$6881))),0),"檢核"),"未登錄"),"")</f>
        <v/>
      </c>
      <c r="M134" s="323" t="str">
        <f t="shared" si="22"/>
        <v>EDC</v>
      </c>
      <c r="N134" s="383" t="str">
        <f t="array" ref="N134">IF(AND(
    SUMPRODUCT(
        (IM!$F$2:$F$1181=A134) *
        ISNUMBER(SEARCH("HUB", IM!$AC$2:$AC$1181)) *
        (IM!$X$2:$X$1181&gt;=$A$1) *
        (IM!$X$2:$X$1181&lt;=$B$1)*(Z134="HUB")
    ) &gt; 0
), "HUB", "")</f>
        <v/>
      </c>
      <c r="O134" s="363"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25" t="str">
        <f t="shared" si="23"/>
        <v>-3358-新莊棒球場(定保)</v>
      </c>
      <c r="Q134" s="275" t="str">
        <f t="array" ref="Q134">IF(AND(SUMPRODUCT((IM!$F$2:$F$1181=A134)*(ISNUMBER(SEARCH($D$1, IM!$AC$2:$AC$1181))))&gt;0), $D$1, "")</f>
        <v>EDC</v>
      </c>
      <c r="R134" s="274">
        <f t="array" ref="R134">IFERROR(INDEX(IM!$AM$2:$AM$9382, MATCH(1, (IM!$F$2:$F$9382=A134) * (ISNUMBER(SEARCH($D$1, IM!$AC$2:$AC$9382))), 0)), "")</f>
        <v>45776</v>
      </c>
      <c r="S134" s="255" t="str">
        <f t="array" ref="S134">IF(AND(SUMPRODUCT((IM!$F$2:$F$1181=A134)*(ISNUMBER(SEARCH($E$1, IM!$AC$2:$AC$1181))))&gt;0), $E$1, "")</f>
        <v/>
      </c>
      <c r="T134" s="296" t="str">
        <f t="array" ref="T134">IFERROR(INDEX(IM!$AM$2:$AM$9382, MATCH(1, (IM!$F$2:$F$9382=A134) * (ISNUMBER(SEARCH($E$1, IM!$AC$2:$AC$9382))), 0)), "")</f>
        <v/>
      </c>
      <c r="U134" s="299" t="str">
        <f t="array" ref="U134">IF(AND(SUMPRODUCT((IM!$F$2:$F$1181=A134)*(ISNUMBER(SEARCH($F$1, IM!$AC$2:$AC$1181))))&gt;0), $F$1, "")</f>
        <v/>
      </c>
      <c r="V134" s="369" t="str">
        <f t="array" ref="V134">IFERROR(INDEX(IM!$AM$2:$AM$9382, MATCH(1, (IM!$F$2:$F$9382=A134) * (ISNUMBER(SEARCH($F$1, IM!$AC$2:$AC$9382))), 0)), "")</f>
        <v/>
      </c>
      <c r="W134" s="261">
        <f t="shared" si="24"/>
        <v>0</v>
      </c>
      <c r="X134" s="261"/>
      <c r="Y134" s="376">
        <f t="shared" si="25"/>
        <v>0</v>
      </c>
      <c r="Z134" s="253" t="str">
        <f>IF(VLOOKUP(A134,'0919門市清單主檔'!B:AH,4,FALSE)=0,"",VLOOKUP(A134,'0919門市清單主檔'!B:AH,4,FALSE))</f>
        <v/>
      </c>
      <c r="AA134" s="370"/>
      <c r="AB134" s="192"/>
      <c r="AC134" s="192"/>
    </row>
    <row r="135" spans="1:30" ht="15.75" customHeight="1">
      <c r="A135" s="148">
        <v>2318</v>
      </c>
      <c r="B135" s="149" t="str">
        <f>VLOOKUP(A135,'0919門市清單主檔'!B:C,2,FALSE)</f>
        <v>北縣淡俊店</v>
      </c>
      <c r="C135" s="150" t="str">
        <f>VLOOKUP($A135,'0919門市清單主檔'!B:V,20,FALSE)</f>
        <v>新北市</v>
      </c>
      <c r="D135" s="151" t="str">
        <f>VLOOKUP($A135,'0919門市清單主檔'!B:V,21,FALSE)</f>
        <v>淡水區</v>
      </c>
      <c r="E135" s="152" t="str">
        <f>VLOOKUP(D135,區域表!A:B,2,FALSE)</f>
        <v>吳宗鴻</v>
      </c>
      <c r="F135" s="153" t="str">
        <f>IFERROR(IF(VLOOKUP(A135,門市狀態!A:D,4,FALSE)=0,"",VLOOKUP(A135,門市狀態!A:D,4,FALSE)),"")</f>
        <v/>
      </c>
      <c r="G135" s="154"/>
      <c r="H135" s="155" t="str">
        <f t="shared" si="21"/>
        <v>-2318-北縣淡俊店(定保)</v>
      </c>
      <c r="I135" s="157" t="str">
        <f t="array" ref="I135">IF(AND(SUMPRODUCT((IM!$F$2:$F$1181=A135)*(ISNUMBER(SEARCH($C$1, IM!$AC$2:$AC$1181))))&gt;0), $C$1, "")</f>
        <v/>
      </c>
      <c r="J135" s="356" t="str">
        <f t="array" ref="J135">IFERROR(INDEX(IM!$AM$2:$AM$9333, MATCH(1, (IM!$F$2:$F$9333=A135) * (ISNUMBER(SEARCH($C$1, IM!$AC$2:$AC$9333))), 0)), "")</f>
        <v/>
      </c>
      <c r="K135" s="358">
        <f t="array" ref="K135">SUMPRODUCT((IM!$F$2:$F$9181=A135)*(IM!$AD$2:$AD$9181="O")*(ISNUMBER(SEARCH($C$1, IM!$AC$2:$AC$9181))))</f>
        <v>0</v>
      </c>
      <c r="L135" s="380" t="str">
        <f t="array" ref="L135">IF(K135&gt;0,IFERROR(HYPERLINK("#'IM'!AC"&amp;MATCH(1,(IM!$F$1:$F$6881=A135)*(ISNUMBER(SEARCH($C$1,IM!$AC$1:$AC$6881))),0),"檢核"),"未登錄"),"")</f>
        <v/>
      </c>
      <c r="M135" s="323" t="str">
        <f t="shared" si="22"/>
        <v>EDC</v>
      </c>
      <c r="N135" s="383" t="str">
        <f t="array" ref="N135">IF(AND(
    SUMPRODUCT(
        (IM!$F$2:$F$1181=A135) *
        ISNUMBER(SEARCH("HUB", IM!$AC$2:$AC$1181)) *
        (IM!$X$2:$X$1181&gt;=$A$1) *
        (IM!$X$2:$X$1181&lt;=$B$1)*(Z135="HUB")
    ) &gt; 0
), "HUB", "")</f>
        <v/>
      </c>
      <c r="O135" s="363"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25" t="str">
        <f t="shared" si="23"/>
        <v>-2318-北縣淡俊店(定保)</v>
      </c>
      <c r="Q135" s="275" t="str">
        <f t="array" ref="Q135">IF(AND(SUMPRODUCT((IM!$F$2:$F$1181=A135)*(ISNUMBER(SEARCH($D$1, IM!$AC$2:$AC$1181))))&gt;0), $D$1, "")</f>
        <v>EDC</v>
      </c>
      <c r="R135" s="274">
        <f t="array" ref="R135">IFERROR(INDEX(IM!$AM$2:$AM$9382, MATCH(1, (IM!$F$2:$F$9382=A135) * (ISNUMBER(SEARCH($D$1, IM!$AC$2:$AC$9382))), 0)), "")</f>
        <v>45777</v>
      </c>
      <c r="S135" s="255" t="str">
        <f t="array" ref="S135">IF(AND(SUMPRODUCT((IM!$F$2:$F$1181=A135)*(ISNUMBER(SEARCH($E$1, IM!$AC$2:$AC$1181))))&gt;0), $E$1, "")</f>
        <v/>
      </c>
      <c r="T135" s="296" t="str">
        <f t="array" ref="T135">IFERROR(INDEX(IM!$AM$2:$AM$9382, MATCH(1, (IM!$F$2:$F$9382=A135) * (ISNUMBER(SEARCH($E$1, IM!$AC$2:$AC$9382))), 0)), "")</f>
        <v/>
      </c>
      <c r="U135" s="299" t="str">
        <f t="array" ref="U135">IF(AND(SUMPRODUCT((IM!$F$2:$F$1181=A135)*(ISNUMBER(SEARCH($F$1, IM!$AC$2:$AC$1181))))&gt;0), $F$1, "")</f>
        <v/>
      </c>
      <c r="V135" s="369" t="str">
        <f t="array" ref="V135">IFERROR(INDEX(IM!$AM$2:$AM$9382, MATCH(1, (IM!$F$2:$F$9382=A135) * (ISNUMBER(SEARCH($F$1, IM!$AC$2:$AC$9382))), 0)), "")</f>
        <v/>
      </c>
      <c r="W135" s="261">
        <f t="shared" si="24"/>
        <v>0</v>
      </c>
      <c r="X135" s="261"/>
      <c r="Y135" s="376">
        <f t="shared" si="25"/>
        <v>0</v>
      </c>
      <c r="Z135" s="253" t="str">
        <f>IF(VLOOKUP(A135,'0919門市清單主檔'!B:AH,4,FALSE)=0,"",VLOOKUP(A135,'0919門市清單主檔'!B:AH,4,FALSE))</f>
        <v/>
      </c>
      <c r="AA135" s="370"/>
      <c r="AB135" s="192"/>
      <c r="AC135" s="192" t="s">
        <v>49</v>
      </c>
    </row>
    <row r="136" spans="1:30" ht="15.75" customHeight="1">
      <c r="A136" s="148">
        <v>2897</v>
      </c>
      <c r="B136" s="149" t="str">
        <f>VLOOKUP(A136,'0919門市清單主檔'!B:C,2,FALSE)</f>
        <v>淡水台電宿舍</v>
      </c>
      <c r="C136" s="150" t="str">
        <f>VLOOKUP($A136,'0919門市清單主檔'!B:V,20,FALSE)</f>
        <v>新北市</v>
      </c>
      <c r="D136" s="151" t="str">
        <f>VLOOKUP($A136,'0919門市清單主檔'!B:V,21,FALSE)</f>
        <v>淡水區</v>
      </c>
      <c r="E136" s="152" t="str">
        <f>VLOOKUP(D136,區域表!A:B,2,FALSE)</f>
        <v>吳宗鴻</v>
      </c>
      <c r="F136" s="153" t="str">
        <f>IFERROR(IF(VLOOKUP(A136,門市狀態!A:D,4,FALSE)=0,"",VLOOKUP(A136,門市狀態!A:D,4,FALSE)),"")</f>
        <v/>
      </c>
      <c r="G136" s="154"/>
      <c r="H136" s="155" t="str">
        <f t="shared" si="21"/>
        <v>-2897-淡水台電宿舍(定保)</v>
      </c>
      <c r="I136" s="157" t="str">
        <f t="array" ref="I136">IF(AND(SUMPRODUCT((IM!$F$2:$F$1181=A136)*(ISNUMBER(SEARCH($C$1, IM!$AC$2:$AC$1181))))&gt;0), $C$1, "")</f>
        <v/>
      </c>
      <c r="J136" s="356" t="str">
        <f t="array" ref="J136">IFERROR(INDEX(IM!$AM$2:$AM$9333, MATCH(1, (IM!$F$2:$F$9333=A136) * (ISNUMBER(SEARCH($C$1, IM!$AC$2:$AC$9333))), 0)), "")</f>
        <v/>
      </c>
      <c r="K136" s="358">
        <f t="array" ref="K136">SUMPRODUCT((IM!$F$2:$F$9181=A136)*(IM!$AD$2:$AD$9181="O")*(ISNUMBER(SEARCH($C$1, IM!$AC$2:$AC$9181))))</f>
        <v>0</v>
      </c>
      <c r="L136" s="380" t="str">
        <f t="array" ref="L136">IF(K136&gt;0,IFERROR(HYPERLINK("#'IM'!AC"&amp;MATCH(1,(IM!$F$1:$F$6881=A136)*(ISNUMBER(SEARCH($C$1,IM!$AC$1:$AC$6881))),0),"檢核"),"未登錄"),"")</f>
        <v/>
      </c>
      <c r="M136" s="323" t="str">
        <f t="shared" si="22"/>
        <v>EDC</v>
      </c>
      <c r="N136" s="383" t="str">
        <f t="array" ref="N136">IF(AND(
    SUMPRODUCT(
        (IM!$F$2:$F$1181=A136) *
        ISNUMBER(SEARCH("HUB", IM!$AC$2:$AC$1181)) *
        (IM!$X$2:$X$1181&gt;=$A$1) *
        (IM!$X$2:$X$1181&lt;=$B$1)*(Z136="HUB")
    ) &gt; 0
), "HUB", "")</f>
        <v/>
      </c>
      <c r="O136" s="363"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25" t="str">
        <f t="shared" si="23"/>
        <v>-2897-淡水台電宿舍(定保)</v>
      </c>
      <c r="Q136" s="275" t="str">
        <f t="array" ref="Q136">IF(AND(SUMPRODUCT((IM!$F$2:$F$1181=A136)*(ISNUMBER(SEARCH($D$1, IM!$AC$2:$AC$1181))))&gt;0), $D$1, "")</f>
        <v>EDC</v>
      </c>
      <c r="R136" s="274">
        <f t="array" ref="R136">IFERROR(INDEX(IM!$AM$2:$AM$9382, MATCH(1, (IM!$F$2:$F$9382=A136) * (ISNUMBER(SEARCH($D$1, IM!$AC$2:$AC$9382))), 0)), "")</f>
        <v>45777</v>
      </c>
      <c r="S136" s="255" t="str">
        <f t="array" ref="S136">IF(AND(SUMPRODUCT((IM!$F$2:$F$1181=A136)*(ISNUMBER(SEARCH($E$1, IM!$AC$2:$AC$1181))))&gt;0), $E$1, "")</f>
        <v/>
      </c>
      <c r="T136" s="296" t="str">
        <f t="array" ref="T136">IFERROR(INDEX(IM!$AM$2:$AM$9382, MATCH(1, (IM!$F$2:$F$9382=A136) * (ISNUMBER(SEARCH($E$1, IM!$AC$2:$AC$9382))), 0)), "")</f>
        <v/>
      </c>
      <c r="U136" s="299" t="str">
        <f t="array" ref="U136">IF(AND(SUMPRODUCT((IM!$F$2:$F$1181=A136)*(ISNUMBER(SEARCH($F$1, IM!$AC$2:$AC$1181))))&gt;0), $F$1, "")</f>
        <v/>
      </c>
      <c r="V136" s="369" t="str">
        <f t="array" ref="V136">IFERROR(INDEX(IM!$AM$2:$AM$9382, MATCH(1, (IM!$F$2:$F$9382=A136) * (ISNUMBER(SEARCH($F$1, IM!$AC$2:$AC$9382))), 0)), "")</f>
        <v/>
      </c>
      <c r="W136" s="261">
        <f t="shared" si="24"/>
        <v>0</v>
      </c>
      <c r="X136" s="261"/>
      <c r="Y136" s="376">
        <f t="shared" si="25"/>
        <v>0</v>
      </c>
      <c r="Z136" s="253" t="str">
        <f>IF(VLOOKUP(A136,'0919門市清單主檔'!B:AH,4,FALSE)=0,"",VLOOKUP(A136,'0919門市清單主檔'!B:AH,4,FALSE))</f>
        <v/>
      </c>
      <c r="AA136" s="370"/>
      <c r="AB136" s="192"/>
      <c r="AC136" s="192" t="s">
        <v>49</v>
      </c>
    </row>
    <row r="137" spans="1:30" ht="15.75" customHeight="1">
      <c r="A137" s="148">
        <v>2403</v>
      </c>
      <c r="B137" s="149" t="str">
        <f>VLOOKUP(A137,'0919門市清單主檔'!B:C,2,FALSE)</f>
        <v>北縣板龍店</v>
      </c>
      <c r="C137" s="150" t="str">
        <f>VLOOKUP($A137,'0919門市清單主檔'!B:V,20,FALSE)</f>
        <v>新北市</v>
      </c>
      <c r="D137" s="151" t="str">
        <f>VLOOKUP($A137,'0919門市清單主檔'!B:V,21,FALSE)</f>
        <v>板橋區</v>
      </c>
      <c r="E137" s="152" t="str">
        <f>VLOOKUP(D137,區域表!A:B,2,FALSE)</f>
        <v>狄澤洋</v>
      </c>
      <c r="F137" s="153" t="str">
        <f>IFERROR(IF(VLOOKUP(A137,門市狀態!A:D,4,FALSE)=0,"",VLOOKUP(A137,門市狀態!A:D,4,FALSE)),"")</f>
        <v/>
      </c>
      <c r="G137" s="154"/>
      <c r="H137" s="155" t="str">
        <f t="shared" si="21"/>
        <v>-2403-北縣板龍店(定保)</v>
      </c>
      <c r="I137" s="157" t="str">
        <f t="array" ref="I137">IF(AND(SUMPRODUCT((IM!$F$2:$F$1181=A137)*(ISNUMBER(SEARCH($C$1, IM!$AC$2:$AC$1181))))&gt;0), $C$1, "")</f>
        <v/>
      </c>
      <c r="J137" s="356" t="str">
        <f t="array" ref="J137">IFERROR(INDEX(IM!$AM$2:$AM$9333, MATCH(1, (IM!$F$2:$F$9333=A137) * (ISNUMBER(SEARCH($C$1, IM!$AC$2:$AC$9333))), 0)), "")</f>
        <v/>
      </c>
      <c r="K137" s="358">
        <f t="array" ref="K137">SUMPRODUCT((IM!$F$2:$F$9181=A137)*(IM!$AD$2:$AD$9181="O")*(ISNUMBER(SEARCH($C$1, IM!$AC$2:$AC$9181))))</f>
        <v>0</v>
      </c>
      <c r="L137" s="380" t="str">
        <f t="array" ref="L137">IF(K137&gt;0,IFERROR(HYPERLINK("#'IM'!AC"&amp;MATCH(1,(IM!$F$1:$F$6881=A137)*(ISNUMBER(SEARCH($C$1,IM!$AC$1:$AC$6881))),0),"檢核"),"未登錄"),"")</f>
        <v/>
      </c>
      <c r="M137" s="323" t="str">
        <f t="shared" si="22"/>
        <v>EDC</v>
      </c>
      <c r="N137" s="383" t="str">
        <f t="array" ref="N137">IF(AND(
    SUMPRODUCT(
        (IM!$F$2:$F$1181=A137) *
        ISNUMBER(SEARCH("HUB", IM!$AC$2:$AC$1181)) *
        (IM!$X$2:$X$1181&gt;=$A$1) *
        (IM!$X$2:$X$1181&lt;=$B$1)*(Z137="HUB")
    ) &gt; 0
), "HUB", "")</f>
        <v/>
      </c>
      <c r="O137" s="363"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25" t="str">
        <f t="shared" si="23"/>
        <v>-2403-北縣板龍店(定保)</v>
      </c>
      <c r="Q137" s="275" t="str">
        <f t="array" ref="Q137">IF(AND(SUMPRODUCT((IM!$F$2:$F$1181=A137)*(ISNUMBER(SEARCH($D$1, IM!$AC$2:$AC$1181))))&gt;0), $D$1, "")</f>
        <v>EDC</v>
      </c>
      <c r="R137" s="274">
        <f t="array" ref="R137">IFERROR(INDEX(IM!$AM$2:$AM$9382, MATCH(1, (IM!$F$2:$F$9382=A137) * (ISNUMBER(SEARCH($D$1, IM!$AC$2:$AC$9382))), 0)), "")</f>
        <v>45779</v>
      </c>
      <c r="S137" s="255" t="str">
        <f t="array" ref="S137">IF(AND(SUMPRODUCT((IM!$F$2:$F$1181=A137)*(ISNUMBER(SEARCH($E$1, IM!$AC$2:$AC$1181))))&gt;0), $E$1, "")</f>
        <v/>
      </c>
      <c r="T137" s="296" t="str">
        <f t="array" ref="T137">IFERROR(INDEX(IM!$AM$2:$AM$9382, MATCH(1, (IM!$F$2:$F$9382=A137) * (ISNUMBER(SEARCH($E$1, IM!$AC$2:$AC$9382))), 0)), "")</f>
        <v/>
      </c>
      <c r="U137" s="299" t="str">
        <f t="array" ref="U137">IF(AND(SUMPRODUCT((IM!$F$2:$F$1181=A137)*(ISNUMBER(SEARCH($F$1, IM!$AC$2:$AC$1181))))&gt;0), $F$1, "")</f>
        <v/>
      </c>
      <c r="V137" s="369" t="str">
        <f t="array" ref="V137">IFERROR(INDEX(IM!$AM$2:$AM$9382, MATCH(1, (IM!$F$2:$F$9382=A137) * (ISNUMBER(SEARCH($F$1, IM!$AC$2:$AC$9382))), 0)), "")</f>
        <v/>
      </c>
      <c r="W137" s="261">
        <f t="shared" si="24"/>
        <v>0</v>
      </c>
      <c r="X137" s="261"/>
      <c r="Y137" s="376">
        <f t="shared" si="25"/>
        <v>0</v>
      </c>
      <c r="Z137" s="253" t="str">
        <f>IF(VLOOKUP(A137,'0919門市清單主檔'!B:AH,4,FALSE)=0,"",VLOOKUP(A137,'0919門市清單主檔'!B:AH,4,FALSE))</f>
        <v/>
      </c>
      <c r="AA137" s="370"/>
      <c r="AB137" s="192"/>
      <c r="AC137" s="192" t="s">
        <v>49</v>
      </c>
    </row>
    <row r="138" spans="1:30" ht="15.75" customHeight="1">
      <c r="A138" s="148">
        <v>3052</v>
      </c>
      <c r="B138" s="149" t="str">
        <f>VLOOKUP(A138,'0919門市清單主檔'!B:C,2,FALSE)</f>
        <v>北縣莊玲店</v>
      </c>
      <c r="C138" s="150" t="str">
        <f>VLOOKUP($A138,'0919門市清單主檔'!B:V,20,FALSE)</f>
        <v>新北市</v>
      </c>
      <c r="D138" s="151" t="str">
        <f>VLOOKUP($A138,'0919門市清單主檔'!B:V,21,FALSE)</f>
        <v>新莊區</v>
      </c>
      <c r="E138" s="152" t="str">
        <f>VLOOKUP(D138,區域表!A:B,2,FALSE)</f>
        <v>湯家瑋</v>
      </c>
      <c r="F138" s="153" t="str">
        <f>IFERROR(IF(VLOOKUP(A138,門市狀態!A:D,4,FALSE)=0,"",VLOOKUP(A138,門市狀態!A:D,4,FALSE)),"")</f>
        <v/>
      </c>
      <c r="G138" s="154"/>
      <c r="H138" s="155" t="str">
        <f t="shared" si="21"/>
        <v>-3052-北縣莊玲店(定保)</v>
      </c>
      <c r="I138" s="157" t="str">
        <f t="array" ref="I138">IF(AND(SUMPRODUCT((IM!$F$2:$F$1181=A138)*(ISNUMBER(SEARCH($C$1, IM!$AC$2:$AC$1181))))&gt;0), $C$1, "")</f>
        <v/>
      </c>
      <c r="J138" s="356" t="str">
        <f t="array" ref="J138">IFERROR(INDEX(IM!$AM$2:$AM$9333, MATCH(1, (IM!$F$2:$F$9333=A138) * (ISNUMBER(SEARCH($C$1, IM!$AC$2:$AC$9333))), 0)), "")</f>
        <v/>
      </c>
      <c r="K138" s="358">
        <f t="array" ref="K138">SUMPRODUCT((IM!$F$2:$F$9181=A138)*(IM!$AD$2:$AD$9181="O")*(ISNUMBER(SEARCH($C$1, IM!$AC$2:$AC$9181))))</f>
        <v>0</v>
      </c>
      <c r="L138" s="380" t="str">
        <f t="array" ref="L138">IF(K138&gt;0,IFERROR(HYPERLINK("#'IM'!AC"&amp;MATCH(1,(IM!$F$1:$F$6881=A138)*(ISNUMBER(SEARCH($C$1,IM!$AC$1:$AC$6881))),0),"檢核"),"未登錄"),"")</f>
        <v/>
      </c>
      <c r="M138" s="323" t="str">
        <f t="shared" si="22"/>
        <v>EDC</v>
      </c>
      <c r="N138" s="383" t="str">
        <f t="array" ref="N138">IF(AND(
    SUMPRODUCT(
        (IM!$F$2:$F$1181=A138) *
        ISNUMBER(SEARCH("HUB", IM!$AC$2:$AC$1181)) *
        (IM!$X$2:$X$1181&gt;=$A$1) *
        (IM!$X$2:$X$1181&lt;=$B$1)*(Z138="HUB")
    ) &gt; 0
), "HUB", "")</f>
        <v/>
      </c>
      <c r="O138" s="363"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25" t="str">
        <f t="shared" si="23"/>
        <v>-3052-北縣莊玲店(定保)</v>
      </c>
      <c r="Q138" s="275" t="str">
        <f t="array" ref="Q138">IF(AND(SUMPRODUCT((IM!$F$2:$F$1181=A138)*(ISNUMBER(SEARCH($D$1, IM!$AC$2:$AC$1181))))&gt;0), $D$1, "")</f>
        <v>EDC</v>
      </c>
      <c r="R138" s="274">
        <f t="array" ref="R138">IFERROR(INDEX(IM!$AM$2:$AM$9382, MATCH(1, (IM!$F$2:$F$9382=A138) * (ISNUMBER(SEARCH($D$1, IM!$AC$2:$AC$9382))), 0)), "")</f>
        <v>45779</v>
      </c>
      <c r="S138" s="255" t="str">
        <f t="array" ref="S138">IF(AND(SUMPRODUCT((IM!$F$2:$F$1181=A138)*(ISNUMBER(SEARCH($E$1, IM!$AC$2:$AC$1181))))&gt;0), $E$1, "")</f>
        <v/>
      </c>
      <c r="T138" s="296" t="str">
        <f t="array" ref="T138">IFERROR(INDEX(IM!$AM$2:$AM$9382, MATCH(1, (IM!$F$2:$F$9382=A138) * (ISNUMBER(SEARCH($E$1, IM!$AC$2:$AC$9382))), 0)), "")</f>
        <v/>
      </c>
      <c r="U138" s="299" t="str">
        <f t="array" ref="U138">IF(AND(SUMPRODUCT((IM!$F$2:$F$1181=A138)*(ISNUMBER(SEARCH($F$1, IM!$AC$2:$AC$1181))))&gt;0), $F$1, "")</f>
        <v/>
      </c>
      <c r="V138" s="369" t="str">
        <f t="array" ref="V138">IFERROR(INDEX(IM!$AM$2:$AM$9382, MATCH(1, (IM!$F$2:$F$9382=A138) * (ISNUMBER(SEARCH($F$1, IM!$AC$2:$AC$9382))), 0)), "")</f>
        <v/>
      </c>
      <c r="W138" s="261">
        <f t="shared" si="24"/>
        <v>0</v>
      </c>
      <c r="X138" s="261"/>
      <c r="Y138" s="376">
        <f t="shared" si="25"/>
        <v>0</v>
      </c>
      <c r="Z138" s="253" t="str">
        <f>IF(VLOOKUP(A138,'0919門市清單主檔'!B:AH,4,FALSE)=0,"",VLOOKUP(A138,'0919門市清單主檔'!B:AH,4,FALSE))</f>
        <v/>
      </c>
      <c r="AA138" s="370"/>
      <c r="AB138" s="192"/>
      <c r="AC138" s="192" t="s">
        <v>49</v>
      </c>
    </row>
    <row r="139" spans="1:30" ht="15.75" customHeight="1">
      <c r="A139" s="148" t="s">
        <v>68</v>
      </c>
      <c r="B139" s="149" t="str">
        <f>VLOOKUP(A139,'0919門市清單主檔'!B:C,2,FALSE)</f>
        <v>三重溪尾店</v>
      </c>
      <c r="C139" s="150" t="str">
        <f>VLOOKUP($A139,'0919門市清單主檔'!B:V,20,FALSE)</f>
        <v>新北市</v>
      </c>
      <c r="D139" s="151" t="str">
        <f>VLOOKUP($A139,'0919門市清單主檔'!B:V,21,FALSE)</f>
        <v>三重區</v>
      </c>
      <c r="E139" s="152" t="str">
        <f>VLOOKUP(D139,區域表!A:B,2,FALSE)</f>
        <v>吳宗鴻</v>
      </c>
      <c r="F139" s="153" t="str">
        <f>IFERROR(IF(VLOOKUP(A139,門市狀態!A:D,4,FALSE)=0,"",VLOOKUP(A139,門市狀態!A:D,4,FALSE)),"")</f>
        <v/>
      </c>
      <c r="G139" s="154"/>
      <c r="H139" s="155" t="str">
        <f t="shared" si="21"/>
        <v>-D022-三重溪尾店(定保)</v>
      </c>
      <c r="I139" s="157" t="str">
        <f t="array" ref="I139">IF(AND(SUMPRODUCT((IM!$F$2:$F$1181=A139)*(ISNUMBER(SEARCH($C$1, IM!$AC$2:$AC$1181))))&gt;0), $C$1, "")</f>
        <v/>
      </c>
      <c r="J139" s="356" t="str">
        <f t="array" ref="J139">IFERROR(INDEX(IM!$AM$2:$AM$9333, MATCH(1, (IM!$F$2:$F$9333=A139) * (ISNUMBER(SEARCH($C$1, IM!$AC$2:$AC$9333))), 0)), "")</f>
        <v/>
      </c>
      <c r="K139" s="358">
        <f t="array" ref="K139">SUMPRODUCT((IM!$F$2:$F$9181=A139)*(IM!$AD$2:$AD$9181="O")*(ISNUMBER(SEARCH($C$1, IM!$AC$2:$AC$9181))))</f>
        <v>0</v>
      </c>
      <c r="L139" s="380" t="str">
        <f t="array" ref="L139">IF(K139&gt;0,IFERROR(HYPERLINK("#'IM'!AC"&amp;MATCH(1,(IM!$F$1:$F$6881=A139)*(ISNUMBER(SEARCH($C$1,IM!$AC$1:$AC$6881))),0),"檢核"),"未登錄"),"")</f>
        <v/>
      </c>
      <c r="M139" s="323" t="str">
        <f t="shared" si="22"/>
        <v>EDC</v>
      </c>
      <c r="N139" s="383" t="str">
        <f t="array" ref="N139">IF(AND(
    SUMPRODUCT(
        (IM!$F$2:$F$1181=A139) *
        ISNUMBER(SEARCH("HUB", IM!$AC$2:$AC$1181)) *
        (IM!$X$2:$X$1181&gt;=$A$1) *
        (IM!$X$2:$X$1181&lt;=$B$1)*(Z139="HUB")
    ) &gt; 0
), "HUB", "")</f>
        <v/>
      </c>
      <c r="O139" s="363"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25" t="str">
        <f t="shared" si="23"/>
        <v>-D022-三重溪尾店(定保)</v>
      </c>
      <c r="Q139" s="275" t="str">
        <f t="array" ref="Q139">IF(AND(SUMPRODUCT((IM!$F$2:$F$1181=A139)*(ISNUMBER(SEARCH($D$1, IM!$AC$2:$AC$1181))))&gt;0), $D$1, "")</f>
        <v>EDC</v>
      </c>
      <c r="R139" s="274">
        <f t="array" ref="R139">IFERROR(INDEX(IM!$AM$2:$AM$9382, MATCH(1, (IM!$F$2:$F$9382=A139) * (ISNUMBER(SEARCH($D$1, IM!$AC$2:$AC$9382))), 0)), "")</f>
        <v>45779</v>
      </c>
      <c r="S139" s="255" t="str">
        <f t="array" ref="S139">IF(AND(SUMPRODUCT((IM!$F$2:$F$1181=A139)*(ISNUMBER(SEARCH($E$1, IM!$AC$2:$AC$1181))))&gt;0), $E$1, "")</f>
        <v/>
      </c>
      <c r="T139" s="296" t="str">
        <f t="array" ref="T139">IFERROR(INDEX(IM!$AM$2:$AM$9382, MATCH(1, (IM!$F$2:$F$9382=A139) * (ISNUMBER(SEARCH($E$1, IM!$AC$2:$AC$9382))), 0)), "")</f>
        <v/>
      </c>
      <c r="U139" s="299" t="str">
        <f t="array" ref="U139">IF(AND(SUMPRODUCT((IM!$F$2:$F$1181=A139)*(ISNUMBER(SEARCH($F$1, IM!$AC$2:$AC$1181))))&gt;0), $F$1, "")</f>
        <v/>
      </c>
      <c r="V139" s="369" t="str">
        <f t="array" ref="V139">IFERROR(INDEX(IM!$AM$2:$AM$9382, MATCH(1, (IM!$F$2:$F$9382=A139) * (ISNUMBER(SEARCH($F$1, IM!$AC$2:$AC$9382))), 0)), "")</f>
        <v/>
      </c>
      <c r="W139" s="261">
        <f t="shared" si="24"/>
        <v>0</v>
      </c>
      <c r="X139" s="261"/>
      <c r="Y139" s="376">
        <f t="shared" si="25"/>
        <v>0</v>
      </c>
      <c r="Z139" s="253" t="str">
        <f>IF(VLOOKUP(A139,'0919門市清單主檔'!B:AH,4,FALSE)=0,"",VLOOKUP(A139,'0919門市清單主檔'!B:AH,4,FALSE))</f>
        <v/>
      </c>
      <c r="AA139" s="370"/>
      <c r="AB139" s="192"/>
      <c r="AC139" s="192"/>
    </row>
    <row r="140" spans="1:30" ht="15.75" customHeight="1">
      <c r="A140" s="148">
        <v>4586</v>
      </c>
      <c r="B140" s="149" t="str">
        <f>VLOOKUP(A140,'0919門市清單主檔'!B:C,2,FALSE)</f>
        <v>三重三文店</v>
      </c>
      <c r="C140" s="150" t="str">
        <f>VLOOKUP($A140,'0919門市清單主檔'!B:V,20,FALSE)</f>
        <v>新北市</v>
      </c>
      <c r="D140" s="151" t="str">
        <f>VLOOKUP($A140,'0919門市清單主檔'!B:V,21,FALSE)</f>
        <v>三重區</v>
      </c>
      <c r="E140" s="152" t="str">
        <f>VLOOKUP(D140,區域表!A:B,2,FALSE)</f>
        <v>吳宗鴻</v>
      </c>
      <c r="F140" s="153" t="str">
        <f>IFERROR(IF(VLOOKUP(A140,門市狀態!A:D,4,FALSE)=0,"",VLOOKUP(A140,門市狀態!A:D,4,FALSE)),"")</f>
        <v/>
      </c>
      <c r="G140" s="154"/>
      <c r="H140" s="155" t="str">
        <f t="shared" si="21"/>
        <v>-4586-三重三文店(定保)</v>
      </c>
      <c r="I140" s="157" t="str">
        <f t="array" ref="I140">IF(AND(SUMPRODUCT((IM!$F$2:$F$1181=A140)*(ISNUMBER(SEARCH($C$1, IM!$AC$2:$AC$1181))))&gt;0), $C$1, "")</f>
        <v/>
      </c>
      <c r="J140" s="356" t="str">
        <f t="array" ref="J140">IFERROR(INDEX(IM!$AM$2:$AM$9333, MATCH(1, (IM!$F$2:$F$9333=A140) * (ISNUMBER(SEARCH($C$1, IM!$AC$2:$AC$9333))), 0)), "")</f>
        <v/>
      </c>
      <c r="K140" s="358">
        <f t="array" ref="K140">SUMPRODUCT((IM!$F$2:$F$9181=A140)*(IM!$AD$2:$AD$9181="O")*(ISNUMBER(SEARCH($C$1, IM!$AC$2:$AC$9181))))</f>
        <v>0</v>
      </c>
      <c r="L140" s="380" t="str">
        <f t="array" ref="L140">IF(K140&gt;0,IFERROR(HYPERLINK("#'IM'!AC"&amp;MATCH(1,(IM!$F$1:$F$6881=A140)*(ISNUMBER(SEARCH($C$1,IM!$AC$1:$AC$6881))),0),"檢核"),"未登錄"),"")</f>
        <v/>
      </c>
      <c r="M140" s="323" t="str">
        <f t="shared" si="22"/>
        <v>EDC</v>
      </c>
      <c r="N140" s="383" t="str">
        <f t="array" ref="N140">IF(AND(
    SUMPRODUCT(
        (IM!$F$2:$F$1181=A140) *
        ISNUMBER(SEARCH("HUB", IM!$AC$2:$AC$1181)) *
        (IM!$X$2:$X$1181&gt;=$A$1) *
        (IM!$X$2:$X$1181&lt;=$B$1)*(Z140="HUB")
    ) &gt; 0
), "HUB", "")</f>
        <v/>
      </c>
      <c r="O140" s="363"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25" t="str">
        <f t="shared" si="23"/>
        <v>-4586-三重三文店(定保)</v>
      </c>
      <c r="Q140" s="275" t="str">
        <f t="array" ref="Q140">IF(AND(SUMPRODUCT((IM!$F$2:$F$1181=A140)*(ISNUMBER(SEARCH($D$1, IM!$AC$2:$AC$1181))))&gt;0), $D$1, "")</f>
        <v>EDC</v>
      </c>
      <c r="R140" s="274">
        <f t="array" ref="R140">IFERROR(INDEX(IM!$AM$2:$AM$9382, MATCH(1, (IM!$F$2:$F$9382=A140) * (ISNUMBER(SEARCH($D$1, IM!$AC$2:$AC$9382))), 0)), "")</f>
        <v>45779</v>
      </c>
      <c r="S140" s="255" t="str">
        <f t="array" ref="S140">IF(AND(SUMPRODUCT((IM!$F$2:$F$1181=A140)*(ISNUMBER(SEARCH($E$1, IM!$AC$2:$AC$1181))))&gt;0), $E$1, "")</f>
        <v/>
      </c>
      <c r="T140" s="296" t="str">
        <f t="array" ref="T140">IFERROR(INDEX(IM!$AM$2:$AM$9382, MATCH(1, (IM!$F$2:$F$9382=A140) * (ISNUMBER(SEARCH($E$1, IM!$AC$2:$AC$9382))), 0)), "")</f>
        <v/>
      </c>
      <c r="U140" s="299" t="str">
        <f t="array" ref="U140">IF(AND(SUMPRODUCT((IM!$F$2:$F$1181=A140)*(ISNUMBER(SEARCH($F$1, IM!$AC$2:$AC$1181))))&gt;0), $F$1, "")</f>
        <v/>
      </c>
      <c r="V140" s="369" t="str">
        <f t="array" ref="V140">IFERROR(INDEX(IM!$AM$2:$AM$9382, MATCH(1, (IM!$F$2:$F$9382=A140) * (ISNUMBER(SEARCH($F$1, IM!$AC$2:$AC$9382))), 0)), "")</f>
        <v/>
      </c>
      <c r="W140" s="261">
        <f t="shared" si="24"/>
        <v>0</v>
      </c>
      <c r="X140" s="261"/>
      <c r="Y140" s="376">
        <f t="shared" si="25"/>
        <v>0</v>
      </c>
      <c r="Z140" s="253" t="str">
        <f>IF(VLOOKUP(A140,'0919門市清單主檔'!B:AH,4,FALSE)=0,"",VLOOKUP(A140,'0919門市清單主檔'!B:AH,4,FALSE))</f>
        <v/>
      </c>
      <c r="AA140" s="370"/>
      <c r="AB140" s="192"/>
      <c r="AC140" s="192"/>
    </row>
    <row r="141" spans="1:30" ht="15.75" customHeight="1">
      <c r="A141" s="148">
        <v>3921</v>
      </c>
      <c r="B141" s="149" t="str">
        <f>VLOOKUP(A141,'0919門市清單主檔'!B:C,2,FALSE)</f>
        <v>五股福鑫店</v>
      </c>
      <c r="C141" s="150" t="str">
        <f>VLOOKUP($A141,'0919門市清單主檔'!B:V,20,FALSE)</f>
        <v>新北市</v>
      </c>
      <c r="D141" s="151" t="str">
        <f>VLOOKUP($A141,'0919門市清單主檔'!B:V,21,FALSE)</f>
        <v>五股區</v>
      </c>
      <c r="E141" s="152" t="str">
        <f>VLOOKUP(D141,區域表!A:B,2,FALSE)</f>
        <v>湯家瑋</v>
      </c>
      <c r="F141" s="153" t="str">
        <f>IFERROR(IF(VLOOKUP(A141,門市狀態!A:D,4,FALSE)=0,"",VLOOKUP(A141,門市狀態!A:D,4,FALSE)),"")</f>
        <v/>
      </c>
      <c r="G141" s="154"/>
      <c r="H141" s="155" t="str">
        <f t="shared" si="21"/>
        <v>-3921-五股福鑫店(定保)</v>
      </c>
      <c r="I141" s="157" t="str">
        <f t="array" ref="I141">IF(AND(SUMPRODUCT((IM!$F$2:$F$1181=A141)*(ISNUMBER(SEARCH($C$1, IM!$AC$2:$AC$1181))))&gt;0), $C$1, "")</f>
        <v/>
      </c>
      <c r="J141" s="356" t="str">
        <f t="array" ref="J141">IFERROR(INDEX(IM!$AM$2:$AM$9333, MATCH(1, (IM!$F$2:$F$9333=A141) * (ISNUMBER(SEARCH($C$1, IM!$AC$2:$AC$9333))), 0)), "")</f>
        <v/>
      </c>
      <c r="K141" s="358">
        <f t="array" ref="K141">SUMPRODUCT((IM!$F$2:$F$9181=A141)*(IM!$AD$2:$AD$9181="O")*(ISNUMBER(SEARCH($C$1, IM!$AC$2:$AC$9181))))</f>
        <v>0</v>
      </c>
      <c r="L141" s="380" t="str">
        <f t="array" ref="L141">IF(K141&gt;0,IFERROR(HYPERLINK("#'IM'!AC"&amp;MATCH(1,(IM!$F$1:$F$6881=A141)*(ISNUMBER(SEARCH($C$1,IM!$AC$1:$AC$6881))),0),"檢核"),"未登錄"),"")</f>
        <v/>
      </c>
      <c r="M141" s="323" t="str">
        <f t="shared" si="22"/>
        <v>EDC</v>
      </c>
      <c r="N141" s="383" t="str">
        <f t="array" ref="N141">IF(AND(
    SUMPRODUCT(
        (IM!$F$2:$F$1181=A141) *
        ISNUMBER(SEARCH("HUB", IM!$AC$2:$AC$1181)) *
        (IM!$X$2:$X$1181&gt;=$A$1) *
        (IM!$X$2:$X$1181&lt;=$B$1)*(Z141="HUB")
    ) &gt; 0
), "HUB", "")</f>
        <v/>
      </c>
      <c r="O141" s="363"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25" t="str">
        <f t="shared" si="23"/>
        <v>-3921-五股福鑫店(定保)</v>
      </c>
      <c r="Q141" s="275" t="str">
        <f t="array" ref="Q141">IF(AND(SUMPRODUCT((IM!$F$2:$F$1181=A141)*(ISNUMBER(SEARCH($D$1, IM!$AC$2:$AC$1181))))&gt;0), $D$1, "")</f>
        <v>EDC</v>
      </c>
      <c r="R141" s="274">
        <f t="array" ref="R141">IFERROR(INDEX(IM!$AM$2:$AM$9382, MATCH(1, (IM!$F$2:$F$9382=A141) * (ISNUMBER(SEARCH($D$1, IM!$AC$2:$AC$9382))), 0)), "")</f>
        <v>45783</v>
      </c>
      <c r="S141" s="255" t="str">
        <f t="array" ref="S141">IF(AND(SUMPRODUCT((IM!$F$2:$F$1181=A141)*(ISNUMBER(SEARCH($E$1, IM!$AC$2:$AC$1181))))&gt;0), $E$1, "")</f>
        <v/>
      </c>
      <c r="T141" s="296" t="str">
        <f t="array" ref="T141">IFERROR(INDEX(IM!$AM$2:$AM$9382, MATCH(1, (IM!$F$2:$F$9382=A141) * (ISNUMBER(SEARCH($E$1, IM!$AC$2:$AC$9382))), 0)), "")</f>
        <v/>
      </c>
      <c r="U141" s="299" t="str">
        <f t="array" ref="U141">IF(AND(SUMPRODUCT((IM!$F$2:$F$1181=A141)*(ISNUMBER(SEARCH($F$1, IM!$AC$2:$AC$1181))))&gt;0), $F$1, "")</f>
        <v/>
      </c>
      <c r="V141" s="369" t="str">
        <f t="array" ref="V141">IFERROR(INDEX(IM!$AM$2:$AM$9382, MATCH(1, (IM!$F$2:$F$9382=A141) * (ISNUMBER(SEARCH($F$1, IM!$AC$2:$AC$9382))), 0)), "")</f>
        <v/>
      </c>
      <c r="W141" s="261">
        <f t="shared" si="24"/>
        <v>0</v>
      </c>
      <c r="X141" s="261"/>
      <c r="Y141" s="376">
        <f t="shared" si="25"/>
        <v>0</v>
      </c>
      <c r="Z141" s="253" t="str">
        <f>IF(VLOOKUP(A141,'0919門市清單主檔'!B:AH,4,FALSE)=0,"",VLOOKUP(A141,'0919門市清單主檔'!B:AH,4,FALSE))</f>
        <v/>
      </c>
      <c r="AA141" s="370"/>
      <c r="AB141" s="192"/>
      <c r="AC141" s="192" t="s">
        <v>49</v>
      </c>
    </row>
    <row r="142" spans="1:30" ht="15.75" customHeight="1">
      <c r="A142" s="148">
        <v>3243</v>
      </c>
      <c r="B142" s="149" t="str">
        <f>VLOOKUP(A142,'0919門市清單主檔'!B:C,2,FALSE)</f>
        <v>北縣醒吾店</v>
      </c>
      <c r="C142" s="150" t="str">
        <f>VLOOKUP($A142,'0919門市清單主檔'!B:V,20,FALSE)</f>
        <v>新北市</v>
      </c>
      <c r="D142" s="151" t="str">
        <f>VLOOKUP($A142,'0919門市清單主檔'!B:V,21,FALSE)</f>
        <v>林口區</v>
      </c>
      <c r="E142" s="152" t="str">
        <f>VLOOKUP(D142,區域表!A:B,2,FALSE)</f>
        <v>湯家瑋</v>
      </c>
      <c r="F142" s="153" t="str">
        <f>IFERROR(IF(VLOOKUP(A142,門市狀態!A:D,4,FALSE)=0,"",VLOOKUP(A142,門市狀態!A:D,4,FALSE)),"")</f>
        <v/>
      </c>
      <c r="G142" s="154" t="s">
        <v>66</v>
      </c>
      <c r="H142" s="155" t="str">
        <f t="shared" si="21"/>
        <v>-3243-北縣醒吾店(定保)</v>
      </c>
      <c r="I142" s="157" t="str">
        <f t="array" ref="I142">IF(AND(SUMPRODUCT((IM!$F$2:$F$1181=A142)*(ISNUMBER(SEARCH($C$1, IM!$AC$2:$AC$1181))))&gt;0), $C$1, "")</f>
        <v/>
      </c>
      <c r="J142" s="356" t="str">
        <f t="array" ref="J142">IFERROR(INDEX(IM!$AM$2:$AM$9333, MATCH(1, (IM!$F$2:$F$9333=A142) * (ISNUMBER(SEARCH($C$1, IM!$AC$2:$AC$9333))), 0)), "")</f>
        <v/>
      </c>
      <c r="K142" s="358">
        <f t="array" ref="K142">SUMPRODUCT((IM!$F$2:$F$9181=A142)*(IM!$AD$2:$AD$9181="O")*(ISNUMBER(SEARCH($C$1, IM!$AC$2:$AC$9181))))</f>
        <v>0</v>
      </c>
      <c r="L142" s="380" t="str">
        <f t="array" ref="L142">IF(K142&gt;0,IFERROR(HYPERLINK("#'IM'!AC"&amp;MATCH(1,(IM!$F$1:$F$6881=A142)*(ISNUMBER(SEARCH($C$1,IM!$AC$1:$AC$6881))),0),"檢核"),"未登錄"),"")</f>
        <v/>
      </c>
      <c r="M142" s="323" t="str">
        <f t="shared" si="22"/>
        <v>EDC</v>
      </c>
      <c r="N142" s="383" t="str">
        <f t="array" ref="N142">IF(AND(
    SUMPRODUCT(
        (IM!$F$2:$F$1181=A142) *
        ISNUMBER(SEARCH("HUB", IM!$AC$2:$AC$1181)) *
        (IM!$X$2:$X$1181&gt;=$A$1) *
        (IM!$X$2:$X$1181&lt;=$B$1)*(Z142="HUB")
    ) &gt; 0
), "HUB", "")</f>
        <v/>
      </c>
      <c r="O142" s="363"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25" t="str">
        <f t="shared" si="23"/>
        <v>-3243-北縣醒吾店(定保)</v>
      </c>
      <c r="Q142" s="275" t="str">
        <f t="array" ref="Q142">IF(AND(SUMPRODUCT((IM!$F$2:$F$1181=A142)*(ISNUMBER(SEARCH($D$1, IM!$AC$2:$AC$1181))))&gt;0), $D$1, "")</f>
        <v>EDC</v>
      </c>
      <c r="R142" s="274">
        <f t="array" ref="R142">IFERROR(INDEX(IM!$AM$2:$AM$9382, MATCH(1, (IM!$F$2:$F$9382=A142) * (ISNUMBER(SEARCH($D$1, IM!$AC$2:$AC$9382))), 0)), "")</f>
        <v>45783</v>
      </c>
      <c r="S142" s="255" t="str">
        <f t="array" ref="S142">IF(AND(SUMPRODUCT((IM!$F$2:$F$1181=A142)*(ISNUMBER(SEARCH($E$1, IM!$AC$2:$AC$1181))))&gt;0), $E$1, "")</f>
        <v/>
      </c>
      <c r="T142" s="296" t="str">
        <f t="array" ref="T142">IFERROR(INDEX(IM!$AM$2:$AM$9382, MATCH(1, (IM!$F$2:$F$9382=A142) * (ISNUMBER(SEARCH($E$1, IM!$AC$2:$AC$9382))), 0)), "")</f>
        <v/>
      </c>
      <c r="U142" s="299" t="str">
        <f t="array" ref="U142">IF(AND(SUMPRODUCT((IM!$F$2:$F$1181=A142)*(ISNUMBER(SEARCH($F$1, IM!$AC$2:$AC$1181))))&gt;0), $F$1, "")</f>
        <v/>
      </c>
      <c r="V142" s="369" t="str">
        <f t="array" ref="V142">IFERROR(INDEX(IM!$AM$2:$AM$9382, MATCH(1, (IM!$F$2:$F$9382=A142) * (ISNUMBER(SEARCH($F$1, IM!$AC$2:$AC$9382))), 0)), "")</f>
        <v/>
      </c>
      <c r="W142" s="261">
        <f t="shared" si="24"/>
        <v>0</v>
      </c>
      <c r="X142" s="261"/>
      <c r="Y142" s="376">
        <f t="shared" si="25"/>
        <v>0</v>
      </c>
      <c r="Z142" s="253" t="str">
        <f>IF(VLOOKUP(A142,'0919門市清單主檔'!B:AH,4,FALSE)=0,"",VLOOKUP(A142,'0919門市清單主檔'!B:AH,4,FALSE))</f>
        <v/>
      </c>
      <c r="AA142" s="370"/>
      <c r="AB142" s="192"/>
      <c r="AC142" s="192" t="s">
        <v>49</v>
      </c>
    </row>
    <row r="143" spans="1:30" ht="15.75" customHeight="1">
      <c r="A143" s="148">
        <v>4715</v>
      </c>
      <c r="B143" s="149" t="str">
        <f>VLOOKUP(A143,'0919門市清單主檔'!B:C,2,FALSE)</f>
        <v>林口捷韻店</v>
      </c>
      <c r="C143" s="150" t="str">
        <f>VLOOKUP($A143,'0919門市清單主檔'!B:V,20,FALSE)</f>
        <v>新北市</v>
      </c>
      <c r="D143" s="151" t="str">
        <f>VLOOKUP($A143,'0919門市清單主檔'!B:V,21,FALSE)</f>
        <v>林口區</v>
      </c>
      <c r="E143" s="152" t="str">
        <f>VLOOKUP(D143,區域表!A:B,2,FALSE)</f>
        <v>湯家瑋</v>
      </c>
      <c r="F143" s="153" t="str">
        <f>IFERROR(IF(VLOOKUP(A143,門市狀態!A:D,4,FALSE)=0,"",VLOOKUP(A143,門市狀態!A:D,4,FALSE)),"")</f>
        <v/>
      </c>
      <c r="G143" s="154"/>
      <c r="H143" s="155" t="str">
        <f t="shared" si="21"/>
        <v>-4715-林口捷韻店(定保)</v>
      </c>
      <c r="I143" s="157" t="str">
        <f t="array" ref="I143">IF(AND(SUMPRODUCT((IM!$F$2:$F$1181=A143)*(ISNUMBER(SEARCH($C$1, IM!$AC$2:$AC$1181))))&gt;0), $C$1, "")</f>
        <v/>
      </c>
      <c r="J143" s="356" t="str">
        <f t="array" ref="J143">IFERROR(INDEX(IM!$AM$2:$AM$9333, MATCH(1, (IM!$F$2:$F$9333=A143) * (ISNUMBER(SEARCH($C$1, IM!$AC$2:$AC$9333))), 0)), "")</f>
        <v/>
      </c>
      <c r="K143" s="358">
        <f t="array" ref="K143">SUMPRODUCT((IM!$F$2:$F$9181=A143)*(IM!$AD$2:$AD$9181="O")*(ISNUMBER(SEARCH($C$1, IM!$AC$2:$AC$9181))))</f>
        <v>0</v>
      </c>
      <c r="L143" s="380" t="str">
        <f t="array" ref="L143">IF(K143&gt;0,IFERROR(HYPERLINK("#'IM'!AC"&amp;MATCH(1,(IM!$F$1:$F$6881=A143)*(ISNUMBER(SEARCH($C$1,IM!$AC$1:$AC$6881))),0),"檢核"),"未登錄"),"")</f>
        <v/>
      </c>
      <c r="M143" s="323" t="str">
        <f t="shared" si="22"/>
        <v>EDC</v>
      </c>
      <c r="N143" s="383" t="str">
        <f t="array" ref="N143">IF(AND(
    SUMPRODUCT(
        (IM!$F$2:$F$1181=A143) *
        ISNUMBER(SEARCH("HUB", IM!$AC$2:$AC$1181)) *
        (IM!$X$2:$X$1181&gt;=$A$1) *
        (IM!$X$2:$X$1181&lt;=$B$1)*(Z143="HUB")
    ) &gt; 0
), "HUB", "")</f>
        <v/>
      </c>
      <c r="O143" s="363"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25" t="str">
        <f t="shared" si="23"/>
        <v>-4715-林口捷韻店(定保)</v>
      </c>
      <c r="Q143" s="275" t="str">
        <f t="array" ref="Q143">IF(AND(SUMPRODUCT((IM!$F$2:$F$1181=A143)*(ISNUMBER(SEARCH($D$1, IM!$AC$2:$AC$1181))))&gt;0), $D$1, "")</f>
        <v>EDC</v>
      </c>
      <c r="R143" s="274">
        <f t="array" ref="R143">IFERROR(INDEX(IM!$AM$2:$AM$9382, MATCH(1, (IM!$F$2:$F$9382=A143) * (ISNUMBER(SEARCH($D$1, IM!$AC$2:$AC$9382))), 0)), "")</f>
        <v>45783</v>
      </c>
      <c r="S143" s="255" t="str">
        <f t="array" ref="S143">IF(AND(SUMPRODUCT((IM!$F$2:$F$1181=A143)*(ISNUMBER(SEARCH($E$1, IM!$AC$2:$AC$1181))))&gt;0), $E$1, "")</f>
        <v/>
      </c>
      <c r="T143" s="296" t="str">
        <f t="array" ref="T143">IFERROR(INDEX(IM!$AM$2:$AM$9382, MATCH(1, (IM!$F$2:$F$9382=A143) * (ISNUMBER(SEARCH($E$1, IM!$AC$2:$AC$9382))), 0)), "")</f>
        <v/>
      </c>
      <c r="U143" s="299" t="str">
        <f t="array" ref="U143">IF(AND(SUMPRODUCT((IM!$F$2:$F$1181=A143)*(ISNUMBER(SEARCH($F$1, IM!$AC$2:$AC$1181))))&gt;0), $F$1, "")</f>
        <v/>
      </c>
      <c r="V143" s="369" t="str">
        <f t="array" ref="V143">IFERROR(INDEX(IM!$AM$2:$AM$9382, MATCH(1, (IM!$F$2:$F$9382=A143) * (ISNUMBER(SEARCH($F$1, IM!$AC$2:$AC$9382))), 0)), "")</f>
        <v/>
      </c>
      <c r="W143" s="261">
        <f t="shared" si="24"/>
        <v>0</v>
      </c>
      <c r="X143" s="261"/>
      <c r="Y143" s="376">
        <f t="shared" si="25"/>
        <v>0</v>
      </c>
      <c r="Z143" s="253" t="str">
        <f>IF(VLOOKUP(A143,'0919門市清單主檔'!B:AH,4,FALSE)=0,"",VLOOKUP(A143,'0919門市清單主檔'!B:AH,4,FALSE))</f>
        <v/>
      </c>
      <c r="AA143" s="370"/>
      <c r="AB143" s="192"/>
      <c r="AC143" s="192" t="s">
        <v>49</v>
      </c>
    </row>
    <row r="144" spans="1:30" ht="15.75" customHeight="1">
      <c r="A144" s="148">
        <v>5245</v>
      </c>
      <c r="B144" s="149" t="str">
        <f>VLOOKUP(A144,'0919門市清單主檔'!B:C,2,FALSE)</f>
        <v>三重護山店</v>
      </c>
      <c r="C144" s="150" t="str">
        <f>VLOOKUP($A144,'0919門市清單主檔'!B:V,20,FALSE)</f>
        <v>新北市</v>
      </c>
      <c r="D144" s="151" t="str">
        <f>VLOOKUP($A144,'0919門市清單主檔'!B:V,21,FALSE)</f>
        <v>三重區</v>
      </c>
      <c r="E144" s="152" t="str">
        <f>VLOOKUP(D144,區域表!A:B,2,FALSE)</f>
        <v>吳宗鴻</v>
      </c>
      <c r="F144" s="153" t="str">
        <f>IFERROR(IF(VLOOKUP(A144,門市狀態!A:D,4,FALSE)=0,"",VLOOKUP(A144,門市狀態!A:D,4,FALSE)),"")</f>
        <v/>
      </c>
      <c r="G144" s="154"/>
      <c r="H144" s="155" t="str">
        <f t="shared" si="21"/>
        <v>-5245-三重護山店(定保)</v>
      </c>
      <c r="I144" s="157" t="str">
        <f t="array" ref="I144">IF(AND(SUMPRODUCT((IM!$F$2:$F$1181=A144)*(ISNUMBER(SEARCH($C$1, IM!$AC$2:$AC$1181))))&gt;0), $C$1, "")</f>
        <v/>
      </c>
      <c r="J144" s="356" t="str">
        <f t="array" ref="J144">IFERROR(INDEX(IM!$AM$2:$AM$9333, MATCH(1, (IM!$F$2:$F$9333=A144) * (ISNUMBER(SEARCH($C$1, IM!$AC$2:$AC$9333))), 0)), "")</f>
        <v/>
      </c>
      <c r="K144" s="358">
        <f t="array" ref="K144">SUMPRODUCT((IM!$F$2:$F$9181=A144)*(IM!$AD$2:$AD$9181="O")*(ISNUMBER(SEARCH($C$1, IM!$AC$2:$AC$9181))))</f>
        <v>0</v>
      </c>
      <c r="L144" s="380" t="str">
        <f t="array" ref="L144">IF(K144&gt;0,IFERROR(HYPERLINK("#'IM'!AC"&amp;MATCH(1,(IM!$F$1:$F$6881=A144)*(ISNUMBER(SEARCH($C$1,IM!$AC$1:$AC$6881))),0),"檢核"),"未登錄"),"")</f>
        <v/>
      </c>
      <c r="M144" s="323" t="str">
        <f t="shared" si="22"/>
        <v>EDC</v>
      </c>
      <c r="N144" s="383" t="str">
        <f t="array" ref="N144">IF(AND(
    SUMPRODUCT(
        (IM!$F$2:$F$1181=A144) *
        ISNUMBER(SEARCH("HUB", IM!$AC$2:$AC$1181)) *
        (IM!$X$2:$X$1181&gt;=$A$1) *
        (IM!$X$2:$X$1181&lt;=$B$1)*(Z144="HUB")
    ) &gt; 0
), "HUB", "")</f>
        <v/>
      </c>
      <c r="O144" s="363"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25" t="str">
        <f t="shared" si="23"/>
        <v>-5245-三重護山店(定保)</v>
      </c>
      <c r="Q144" s="275" t="str">
        <f t="array" ref="Q144">IF(AND(SUMPRODUCT((IM!$F$2:$F$1181=A144)*(ISNUMBER(SEARCH($D$1, IM!$AC$2:$AC$1181))))&gt;0), $D$1, "")</f>
        <v>EDC</v>
      </c>
      <c r="R144" s="274">
        <f t="array" ref="R144">IFERROR(INDEX(IM!$AM$2:$AM$9382, MATCH(1, (IM!$F$2:$F$9382=A144) * (ISNUMBER(SEARCH($D$1, IM!$AC$2:$AC$9382))), 0)), "")</f>
        <v>45783</v>
      </c>
      <c r="S144" s="255" t="str">
        <f t="array" ref="S144">IF(AND(SUMPRODUCT((IM!$F$2:$F$1181=A144)*(ISNUMBER(SEARCH($E$1, IM!$AC$2:$AC$1181))))&gt;0), $E$1, "")</f>
        <v/>
      </c>
      <c r="T144" s="296" t="str">
        <f t="array" ref="T144">IFERROR(INDEX(IM!$AM$2:$AM$9382, MATCH(1, (IM!$F$2:$F$9382=A144) * (ISNUMBER(SEARCH($E$1, IM!$AC$2:$AC$9382))), 0)), "")</f>
        <v/>
      </c>
      <c r="U144" s="299" t="str">
        <f t="array" ref="U144">IF(AND(SUMPRODUCT((IM!$F$2:$F$1181=A144)*(ISNUMBER(SEARCH($F$1, IM!$AC$2:$AC$1181))))&gt;0), $F$1, "")</f>
        <v/>
      </c>
      <c r="V144" s="369" t="str">
        <f t="array" ref="V144">IFERROR(INDEX(IM!$AM$2:$AM$9382, MATCH(1, (IM!$F$2:$F$9382=A144) * (ISNUMBER(SEARCH($F$1, IM!$AC$2:$AC$9382))), 0)), "")</f>
        <v/>
      </c>
      <c r="W144" s="261">
        <f t="shared" si="24"/>
        <v>0</v>
      </c>
      <c r="X144" s="261"/>
      <c r="Y144" s="376">
        <f t="shared" si="25"/>
        <v>0</v>
      </c>
      <c r="Z144" s="253" t="str">
        <f>IF(VLOOKUP(A144,'0919門市清單主檔'!B:AH,4,FALSE)=0,"",VLOOKUP(A144,'0919門市清單主檔'!B:AH,4,FALSE))</f>
        <v/>
      </c>
      <c r="AA144" s="370"/>
      <c r="AB144" s="192"/>
      <c r="AC144" s="192"/>
    </row>
    <row r="145" spans="1:29" ht="15.75" customHeight="1">
      <c r="A145" s="148">
        <v>4834</v>
      </c>
      <c r="B145" s="149" t="str">
        <f>VLOOKUP(A145,'0919門市清單主檔'!B:C,2,FALSE)</f>
        <v>林口大千苑店</v>
      </c>
      <c r="C145" s="150" t="str">
        <f>VLOOKUP($A145,'0919門市清單主檔'!B:V,20,FALSE)</f>
        <v>新北市</v>
      </c>
      <c r="D145" s="151" t="str">
        <f>VLOOKUP($A145,'0919門市清單主檔'!B:V,21,FALSE)</f>
        <v>林口區</v>
      </c>
      <c r="E145" s="152" t="str">
        <f>VLOOKUP(D145,區域表!A:B,2,FALSE)</f>
        <v>湯家瑋</v>
      </c>
      <c r="F145" s="153" t="str">
        <f>IFERROR(IF(VLOOKUP(A145,門市狀態!A:D,4,FALSE)=0,"",VLOOKUP(A145,門市狀態!A:D,4,FALSE)),"")</f>
        <v/>
      </c>
      <c r="G145" s="154"/>
      <c r="H145" s="155" t="str">
        <f t="shared" si="21"/>
        <v>-4834-林口大千苑店(定保)</v>
      </c>
      <c r="I145" s="157" t="str">
        <f t="array" ref="I145">IF(AND(SUMPRODUCT((IM!$F$2:$F$1181=A145)*(ISNUMBER(SEARCH($C$1, IM!$AC$2:$AC$1181))))&gt;0), $C$1, "")</f>
        <v/>
      </c>
      <c r="J145" s="356" t="str">
        <f t="array" ref="J145">IFERROR(INDEX(IM!$AM$2:$AM$9333, MATCH(1, (IM!$F$2:$F$9333=A145) * (ISNUMBER(SEARCH($C$1, IM!$AC$2:$AC$9333))), 0)), "")</f>
        <v/>
      </c>
      <c r="K145" s="358">
        <f t="array" ref="K145">SUMPRODUCT((IM!$F$2:$F$9181=A145)*(IM!$AD$2:$AD$9181="O")*(ISNUMBER(SEARCH($C$1, IM!$AC$2:$AC$9181))))</f>
        <v>0</v>
      </c>
      <c r="L145" s="380" t="str">
        <f t="array" ref="L145">IF(K145&gt;0,IFERROR(HYPERLINK("#'IM'!AC"&amp;MATCH(1,(IM!$F$1:$F$6881=A145)*(ISNUMBER(SEARCH($C$1,IM!$AC$1:$AC$6881))),0),"檢核"),"未登錄"),"")</f>
        <v/>
      </c>
      <c r="M145" s="323" t="str">
        <f t="shared" si="22"/>
        <v>EDC</v>
      </c>
      <c r="N145" s="383" t="str">
        <f t="array" ref="N145">IF(AND(
    SUMPRODUCT(
        (IM!$F$2:$F$1181=A145) *
        ISNUMBER(SEARCH("HUB", IM!$AC$2:$AC$1181)) *
        (IM!$X$2:$X$1181&gt;=$A$1) *
        (IM!$X$2:$X$1181&lt;=$B$1)*(Z145="HUB")
    ) &gt; 0
), "HUB", "")</f>
        <v/>
      </c>
      <c r="O145" s="363"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25" t="str">
        <f t="shared" si="23"/>
        <v>-4834-林口大千苑店(定保)</v>
      </c>
      <c r="Q145" s="275" t="str">
        <f t="array" ref="Q145">IF(AND(SUMPRODUCT((IM!$F$2:$F$1181=A145)*(ISNUMBER(SEARCH($D$1, IM!$AC$2:$AC$1181))))&gt;0), $D$1, "")</f>
        <v>EDC</v>
      </c>
      <c r="R145" s="274">
        <f t="array" ref="R145">IFERROR(INDEX(IM!$AM$2:$AM$9382, MATCH(1, (IM!$F$2:$F$9382=A145) * (ISNUMBER(SEARCH($D$1, IM!$AC$2:$AC$9382))), 0)), "")</f>
        <v>45783</v>
      </c>
      <c r="S145" s="255" t="str">
        <f t="array" ref="S145">IF(AND(SUMPRODUCT((IM!$F$2:$F$1181=A145)*(ISNUMBER(SEARCH($E$1, IM!$AC$2:$AC$1181))))&gt;0), $E$1, "")</f>
        <v/>
      </c>
      <c r="T145" s="296" t="str">
        <f t="array" ref="T145">IFERROR(INDEX(IM!$AM$2:$AM$9382, MATCH(1, (IM!$F$2:$F$9382=A145) * (ISNUMBER(SEARCH($E$1, IM!$AC$2:$AC$9382))), 0)), "")</f>
        <v/>
      </c>
      <c r="U145" s="299" t="str">
        <f t="array" ref="U145">IF(AND(SUMPRODUCT((IM!$F$2:$F$1181=A145)*(ISNUMBER(SEARCH($F$1, IM!$AC$2:$AC$1181))))&gt;0), $F$1, "")</f>
        <v/>
      </c>
      <c r="V145" s="369" t="str">
        <f t="array" ref="V145">IFERROR(INDEX(IM!$AM$2:$AM$9382, MATCH(1, (IM!$F$2:$F$9382=A145) * (ISNUMBER(SEARCH($F$1, IM!$AC$2:$AC$9382))), 0)), "")</f>
        <v/>
      </c>
      <c r="W145" s="261">
        <f t="shared" si="24"/>
        <v>0</v>
      </c>
      <c r="X145" s="261"/>
      <c r="Y145" s="376">
        <f t="shared" si="25"/>
        <v>0</v>
      </c>
      <c r="Z145" s="253" t="str">
        <f>IF(VLOOKUP(A145,'0919門市清單主檔'!B:AH,4,FALSE)=0,"",VLOOKUP(A145,'0919門市清單主檔'!B:AH,4,FALSE))</f>
        <v/>
      </c>
      <c r="AA145" s="370"/>
      <c r="AB145" s="192"/>
      <c r="AC145" s="192" t="s">
        <v>49</v>
      </c>
    </row>
    <row r="146" spans="1:29" ht="15.75" customHeight="1">
      <c r="A146" s="148">
        <v>2399</v>
      </c>
      <c r="B146" s="149" t="str">
        <f>VLOOKUP(A146,'0919門市清單主檔'!B:C,2,FALSE)</f>
        <v>三重三陽店</v>
      </c>
      <c r="C146" s="150" t="str">
        <f>VLOOKUP($A146,'0919門市清單主檔'!B:V,20,FALSE)</f>
        <v>新北市</v>
      </c>
      <c r="D146" s="151" t="str">
        <f>VLOOKUP($A146,'0919門市清單主檔'!B:V,21,FALSE)</f>
        <v>三重區</v>
      </c>
      <c r="E146" s="152" t="str">
        <f>VLOOKUP(D146,區域表!A:B,2,FALSE)</f>
        <v>吳宗鴻</v>
      </c>
      <c r="F146" s="153" t="str">
        <f>IFERROR(IF(VLOOKUP(A146,門市狀態!A:D,4,FALSE)=0,"",VLOOKUP(A146,門市狀態!A:D,4,FALSE)),"")</f>
        <v/>
      </c>
      <c r="G146" s="154"/>
      <c r="H146" s="155" t="str">
        <f t="shared" si="21"/>
        <v>-2399-三重三陽店(定保)</v>
      </c>
      <c r="I146" s="157" t="str">
        <f t="array" ref="I146">IF(AND(SUMPRODUCT((IM!$F$2:$F$1181=A146)*(ISNUMBER(SEARCH($C$1, IM!$AC$2:$AC$1181))))&gt;0), $C$1, "")</f>
        <v/>
      </c>
      <c r="J146" s="356" t="str">
        <f t="array" ref="J146">IFERROR(INDEX(IM!$AM$2:$AM$9333, MATCH(1, (IM!$F$2:$F$9333=A146) * (ISNUMBER(SEARCH($C$1, IM!$AC$2:$AC$9333))), 0)), "")</f>
        <v/>
      </c>
      <c r="K146" s="358">
        <f t="array" ref="K146">SUMPRODUCT((IM!$F$2:$F$9181=A146)*(IM!$AD$2:$AD$9181="O")*(ISNUMBER(SEARCH($C$1, IM!$AC$2:$AC$9181))))</f>
        <v>0</v>
      </c>
      <c r="L146" s="380" t="str">
        <f t="array" ref="L146">IF(K146&gt;0,IFERROR(HYPERLINK("#'IM'!AC"&amp;MATCH(1,(IM!$F$1:$F$6881=A146)*(ISNUMBER(SEARCH($C$1,IM!$AC$1:$AC$6881))),0),"檢核"),"未登錄"),"")</f>
        <v/>
      </c>
      <c r="M146" s="323" t="str">
        <f t="shared" si="22"/>
        <v>EDC</v>
      </c>
      <c r="N146" s="383" t="str">
        <f t="array" ref="N146">IF(AND(
    SUMPRODUCT(
        (IM!$F$2:$F$1181=A146) *
        ISNUMBER(SEARCH("HUB", IM!$AC$2:$AC$1181)) *
        (IM!$X$2:$X$1181&gt;=$A$1) *
        (IM!$X$2:$X$1181&lt;=$B$1)*(Z146="HUB")
    ) &gt; 0
), "HUB", "")</f>
        <v/>
      </c>
      <c r="O146" s="363"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25" t="str">
        <f t="shared" si="23"/>
        <v>-2399-三重三陽店(定保)</v>
      </c>
      <c r="Q146" s="275" t="str">
        <f t="array" ref="Q146">IF(AND(SUMPRODUCT((IM!$F$2:$F$1181=A146)*(ISNUMBER(SEARCH($D$1, IM!$AC$2:$AC$1181))))&gt;0), $D$1, "")</f>
        <v>EDC</v>
      </c>
      <c r="R146" s="274">
        <f t="array" ref="R146">IFERROR(INDEX(IM!$AM$2:$AM$9382, MATCH(1, (IM!$F$2:$F$9382=A146) * (ISNUMBER(SEARCH($D$1, IM!$AC$2:$AC$9382))), 0)), "")</f>
        <v>45783</v>
      </c>
      <c r="S146" s="255" t="str">
        <f t="array" ref="S146">IF(AND(SUMPRODUCT((IM!$F$2:$F$1181=A146)*(ISNUMBER(SEARCH($E$1, IM!$AC$2:$AC$1181))))&gt;0), $E$1, "")</f>
        <v/>
      </c>
      <c r="T146" s="296" t="str">
        <f t="array" ref="T146">IFERROR(INDEX(IM!$AM$2:$AM$9382, MATCH(1, (IM!$F$2:$F$9382=A146) * (ISNUMBER(SEARCH($E$1, IM!$AC$2:$AC$9382))), 0)), "")</f>
        <v/>
      </c>
      <c r="U146" s="299" t="str">
        <f t="array" ref="U146">IF(AND(SUMPRODUCT((IM!$F$2:$F$1181=A146)*(ISNUMBER(SEARCH($F$1, IM!$AC$2:$AC$1181))))&gt;0), $F$1, "")</f>
        <v/>
      </c>
      <c r="V146" s="369" t="str">
        <f t="array" ref="V146">IFERROR(INDEX(IM!$AM$2:$AM$9382, MATCH(1, (IM!$F$2:$F$9382=A146) * (ISNUMBER(SEARCH($F$1, IM!$AC$2:$AC$9382))), 0)), "")</f>
        <v/>
      </c>
      <c r="W146" s="261">
        <f t="shared" si="24"/>
        <v>0</v>
      </c>
      <c r="X146" s="261"/>
      <c r="Y146" s="376">
        <f t="shared" si="25"/>
        <v>0</v>
      </c>
      <c r="Z146" s="253" t="str">
        <f>IF(VLOOKUP(A146,'0919門市清單主檔'!B:AH,4,FALSE)=0,"",VLOOKUP(A146,'0919門市清單主檔'!B:AH,4,FALSE))</f>
        <v/>
      </c>
      <c r="AA146" s="370"/>
      <c r="AB146" s="192"/>
      <c r="AC146" s="192"/>
    </row>
    <row r="147" spans="1:29" ht="15.75" customHeight="1">
      <c r="A147" s="148">
        <v>3840</v>
      </c>
      <c r="B147" s="149" t="str">
        <f>VLOOKUP(A147,'0919門市清單主檔'!B:C,2,FALSE)</f>
        <v>北縣天龍店</v>
      </c>
      <c r="C147" s="150" t="str">
        <f>VLOOKUP($A147,'0919門市清單主檔'!B:V,20,FALSE)</f>
        <v>新北市</v>
      </c>
      <c r="D147" s="151" t="str">
        <f>VLOOKUP($A147,'0919門市清單主檔'!B:V,21,FALSE)</f>
        <v>三重區</v>
      </c>
      <c r="E147" s="152" t="str">
        <f>VLOOKUP(D147,區域表!A:B,2,FALSE)</f>
        <v>吳宗鴻</v>
      </c>
      <c r="F147" s="153" t="str">
        <f>IFERROR(IF(VLOOKUP(A147,門市狀態!A:D,4,FALSE)=0,"",VLOOKUP(A147,門市狀態!A:D,4,FALSE)),"")</f>
        <v/>
      </c>
      <c r="G147" s="154"/>
      <c r="H147" s="155" t="str">
        <f t="shared" si="21"/>
        <v>-3840-北縣天龍店(定保)</v>
      </c>
      <c r="I147" s="157" t="str">
        <f t="array" ref="I147">IF(AND(SUMPRODUCT((IM!$F$2:$F$1181=A147)*(ISNUMBER(SEARCH($C$1, IM!$AC$2:$AC$1181))))&gt;0), $C$1, "")</f>
        <v/>
      </c>
      <c r="J147" s="356" t="str">
        <f t="array" ref="J147">IFERROR(INDEX(IM!$AM$2:$AM$9333, MATCH(1, (IM!$F$2:$F$9333=A147) * (ISNUMBER(SEARCH($C$1, IM!$AC$2:$AC$9333))), 0)), "")</f>
        <v/>
      </c>
      <c r="K147" s="358">
        <f t="array" ref="K147">SUMPRODUCT((IM!$F$2:$F$9181=A147)*(IM!$AD$2:$AD$9181="O")*(ISNUMBER(SEARCH($C$1, IM!$AC$2:$AC$9181))))</f>
        <v>0</v>
      </c>
      <c r="L147" s="380" t="str">
        <f t="array" ref="L147">IF(K147&gt;0,IFERROR(HYPERLINK("#'IM'!AC"&amp;MATCH(1,(IM!$F$1:$F$6881=A147)*(ISNUMBER(SEARCH($C$1,IM!$AC$1:$AC$6881))),0),"檢核"),"未登錄"),"")</f>
        <v/>
      </c>
      <c r="M147" s="323" t="str">
        <f t="shared" si="22"/>
        <v>EDC</v>
      </c>
      <c r="N147" s="383" t="str">
        <f t="array" ref="N147">IF(AND(
    SUMPRODUCT(
        (IM!$F$2:$F$1181=A147) *
        ISNUMBER(SEARCH("HUB", IM!$AC$2:$AC$1181)) *
        (IM!$X$2:$X$1181&gt;=$A$1) *
        (IM!$X$2:$X$1181&lt;=$B$1)*(Z147="HUB")
    ) &gt; 0
), "HUB", "")</f>
        <v/>
      </c>
      <c r="O147" s="363"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25" t="str">
        <f t="shared" si="23"/>
        <v>-3840-北縣天龍店(定保)</v>
      </c>
      <c r="Q147" s="275" t="str">
        <f t="array" ref="Q147">IF(AND(SUMPRODUCT((IM!$F$2:$F$1181=A147)*(ISNUMBER(SEARCH($D$1, IM!$AC$2:$AC$1181))))&gt;0), $D$1, "")</f>
        <v>EDC</v>
      </c>
      <c r="R147" s="274">
        <f t="array" ref="R147">IFERROR(INDEX(IM!$AM$2:$AM$9382, MATCH(1, (IM!$F$2:$F$9382=A147) * (ISNUMBER(SEARCH($D$1, IM!$AC$2:$AC$9382))), 0)), "")</f>
        <v>45784</v>
      </c>
      <c r="S147" s="255" t="str">
        <f t="array" ref="S147">IF(AND(SUMPRODUCT((IM!$F$2:$F$1181=A147)*(ISNUMBER(SEARCH($E$1, IM!$AC$2:$AC$1181))))&gt;0), $E$1, "")</f>
        <v/>
      </c>
      <c r="T147" s="296" t="str">
        <f t="array" ref="T147">IFERROR(INDEX(IM!$AM$2:$AM$9382, MATCH(1, (IM!$F$2:$F$9382=A147) * (ISNUMBER(SEARCH($E$1, IM!$AC$2:$AC$9382))), 0)), "")</f>
        <v/>
      </c>
      <c r="U147" s="299" t="str">
        <f t="array" ref="U147">IF(AND(SUMPRODUCT((IM!$F$2:$F$1181=A147)*(ISNUMBER(SEARCH($F$1, IM!$AC$2:$AC$1181))))&gt;0), $F$1, "")</f>
        <v/>
      </c>
      <c r="V147" s="369" t="str">
        <f t="array" ref="V147">IFERROR(INDEX(IM!$AM$2:$AM$9382, MATCH(1, (IM!$F$2:$F$9382=A147) * (ISNUMBER(SEARCH($F$1, IM!$AC$2:$AC$9382))), 0)), "")</f>
        <v/>
      </c>
      <c r="W147" s="261">
        <f t="shared" si="24"/>
        <v>0</v>
      </c>
      <c r="X147" s="261"/>
      <c r="Y147" s="376">
        <f t="shared" si="25"/>
        <v>0</v>
      </c>
      <c r="Z147" s="253" t="str">
        <f>IF(VLOOKUP(A147,'0919門市清單主檔'!B:AH,4,FALSE)=0,"",VLOOKUP(A147,'0919門市清單主檔'!B:AH,4,FALSE))</f>
        <v/>
      </c>
      <c r="AA147" s="370"/>
      <c r="AB147" s="192"/>
      <c r="AC147" s="192" t="s">
        <v>49</v>
      </c>
    </row>
    <row r="148" spans="1:29" ht="15.75" customHeight="1">
      <c r="A148" s="148">
        <v>4101</v>
      </c>
      <c r="B148" s="149" t="str">
        <f>VLOOKUP(A148,'0919門市清單主檔'!B:C,2,FALSE)</f>
        <v>三重溪華店</v>
      </c>
      <c r="C148" s="150" t="str">
        <f>VLOOKUP($A148,'0919門市清單主檔'!B:V,20,FALSE)</f>
        <v>新北市</v>
      </c>
      <c r="D148" s="151" t="str">
        <f>VLOOKUP($A148,'0919門市清單主檔'!B:V,21,FALSE)</f>
        <v>三重區</v>
      </c>
      <c r="E148" s="152" t="str">
        <f>VLOOKUP(D148,區域表!A:B,2,FALSE)</f>
        <v>吳宗鴻</v>
      </c>
      <c r="F148" s="153" t="str">
        <f>IFERROR(IF(VLOOKUP(A148,門市狀態!A:D,4,FALSE)=0,"",VLOOKUP(A148,門市狀態!A:D,4,FALSE)),"")</f>
        <v/>
      </c>
      <c r="G148" s="154"/>
      <c r="H148" s="155" t="str">
        <f t="shared" si="21"/>
        <v>-4101-三重溪華店(定保)</v>
      </c>
      <c r="I148" s="157" t="str">
        <f t="array" ref="I148">IF(AND(SUMPRODUCT((IM!$F$2:$F$1181=A148)*(ISNUMBER(SEARCH($C$1, IM!$AC$2:$AC$1181))))&gt;0), $C$1, "")</f>
        <v/>
      </c>
      <c r="J148" s="356" t="str">
        <f t="array" ref="J148">IFERROR(INDEX(IM!$AM$2:$AM$9333, MATCH(1, (IM!$F$2:$F$9333=A148) * (ISNUMBER(SEARCH($C$1, IM!$AC$2:$AC$9333))), 0)), "")</f>
        <v/>
      </c>
      <c r="K148" s="358">
        <f t="array" ref="K148">SUMPRODUCT((IM!$F$2:$F$9181=A148)*(IM!$AD$2:$AD$9181="O")*(ISNUMBER(SEARCH($C$1, IM!$AC$2:$AC$9181))))</f>
        <v>0</v>
      </c>
      <c r="L148" s="380" t="str">
        <f t="array" ref="L148">IF(K148&gt;0,IFERROR(HYPERLINK("#'IM'!AC"&amp;MATCH(1,(IM!$F$1:$F$6881=A148)*(ISNUMBER(SEARCH($C$1,IM!$AC$1:$AC$6881))),0),"檢核"),"未登錄"),"")</f>
        <v/>
      </c>
      <c r="M148" s="323" t="str">
        <f t="shared" si="22"/>
        <v>EDC</v>
      </c>
      <c r="N148" s="383" t="str">
        <f t="array" ref="N148">IF(AND(
    SUMPRODUCT(
        (IM!$F$2:$F$1181=A148) *
        ISNUMBER(SEARCH("HUB", IM!$AC$2:$AC$1181)) *
        (IM!$X$2:$X$1181&gt;=$A$1) *
        (IM!$X$2:$X$1181&lt;=$B$1)*(Z148="HUB")
    ) &gt; 0
), "HUB", "")</f>
        <v/>
      </c>
      <c r="O148" s="363"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25" t="str">
        <f t="shared" si="23"/>
        <v>-4101-三重溪華店(定保)</v>
      </c>
      <c r="Q148" s="275" t="str">
        <f t="array" ref="Q148">IF(AND(SUMPRODUCT((IM!$F$2:$F$1181=A148)*(ISNUMBER(SEARCH($D$1, IM!$AC$2:$AC$1181))))&gt;0), $D$1, "")</f>
        <v>EDC</v>
      </c>
      <c r="R148" s="274">
        <f t="array" ref="R148">IFERROR(INDEX(IM!$AM$2:$AM$9382, MATCH(1, (IM!$F$2:$F$9382=A148) * (ISNUMBER(SEARCH($D$1, IM!$AC$2:$AC$9382))), 0)), "")</f>
        <v>45785</v>
      </c>
      <c r="S148" s="255" t="str">
        <f t="array" ref="S148">IF(AND(SUMPRODUCT((IM!$F$2:$F$1181=A148)*(ISNUMBER(SEARCH($E$1, IM!$AC$2:$AC$1181))))&gt;0), $E$1, "")</f>
        <v/>
      </c>
      <c r="T148" s="296" t="str">
        <f t="array" ref="T148">IFERROR(INDEX(IM!$AM$2:$AM$9382, MATCH(1, (IM!$F$2:$F$9382=A148) * (ISNUMBER(SEARCH($E$1, IM!$AC$2:$AC$9382))), 0)), "")</f>
        <v/>
      </c>
      <c r="U148" s="299" t="str">
        <f t="array" ref="U148">IF(AND(SUMPRODUCT((IM!$F$2:$F$1181=A148)*(ISNUMBER(SEARCH($F$1, IM!$AC$2:$AC$1181))))&gt;0), $F$1, "")</f>
        <v/>
      </c>
      <c r="V148" s="369" t="str">
        <f t="array" ref="V148">IFERROR(INDEX(IM!$AM$2:$AM$9382, MATCH(1, (IM!$F$2:$F$9382=A148) * (ISNUMBER(SEARCH($F$1, IM!$AC$2:$AC$9382))), 0)), "")</f>
        <v/>
      </c>
      <c r="W148" s="261">
        <f t="shared" si="24"/>
        <v>0</v>
      </c>
      <c r="X148" s="261"/>
      <c r="Y148" s="376">
        <f t="shared" si="25"/>
        <v>0</v>
      </c>
      <c r="Z148" s="253" t="str">
        <f>IF(VLOOKUP(A148,'0919門市清單主檔'!B:AH,4,FALSE)=0,"",VLOOKUP(A148,'0919門市清單主檔'!B:AH,4,FALSE))</f>
        <v/>
      </c>
      <c r="AA148" s="370"/>
      <c r="AB148" s="192"/>
      <c r="AC148" s="192"/>
    </row>
    <row r="149" spans="1:29" ht="15.75" customHeight="1">
      <c r="A149" s="148" t="s">
        <v>69</v>
      </c>
      <c r="B149" s="149" t="str">
        <f>VLOOKUP(A149,'0919門市清單主檔'!B:C,2,FALSE)</f>
        <v>車麗屋蘆洲店</v>
      </c>
      <c r="C149" s="150" t="str">
        <f>VLOOKUP($A149,'0919門市清單主檔'!B:V,20,FALSE)</f>
        <v>新北市</v>
      </c>
      <c r="D149" s="151" t="str">
        <f>VLOOKUP($A149,'0919門市清單主檔'!B:V,21,FALSE)</f>
        <v>蘆洲區</v>
      </c>
      <c r="E149" s="152" t="str">
        <f>VLOOKUP(D149,區域表!A:B,2,FALSE)</f>
        <v>吳宗鴻</v>
      </c>
      <c r="F149" s="153" t="str">
        <f>IFERROR(IF(VLOOKUP(A149,門市狀態!A:D,4,FALSE)=0,"",VLOOKUP(A149,門市狀態!A:D,4,FALSE)),"")</f>
        <v/>
      </c>
      <c r="G149" s="154" t="s">
        <v>54</v>
      </c>
      <c r="H149" s="155" t="str">
        <f t="shared" si="21"/>
        <v>-L517-車麗屋蘆洲店(定保)</v>
      </c>
      <c r="I149" s="157" t="str">
        <f t="array" ref="I149">IF(AND(SUMPRODUCT((IM!$F$2:$F$1181=A149)*(ISNUMBER(SEARCH($C$1, IM!$AC$2:$AC$1181))))&gt;0), $C$1, "")</f>
        <v/>
      </c>
      <c r="J149" s="356" t="str">
        <f t="array" ref="J149">IFERROR(INDEX(IM!$AM$2:$AM$9333, MATCH(1, (IM!$F$2:$F$9333=A149) * (ISNUMBER(SEARCH($C$1, IM!$AC$2:$AC$9333))), 0)), "")</f>
        <v/>
      </c>
      <c r="K149" s="358">
        <f t="array" ref="K149">SUMPRODUCT((IM!$F$2:$F$9181=A149)*(IM!$AD$2:$AD$9181="O")*(ISNUMBER(SEARCH($C$1, IM!$AC$2:$AC$9181))))</f>
        <v>0</v>
      </c>
      <c r="L149" s="380" t="str">
        <f t="array" ref="L149">IF(K149&gt;0,IFERROR(HYPERLINK("#'IM'!AC"&amp;MATCH(1,(IM!$F$1:$F$6881=A149)*(ISNUMBER(SEARCH($C$1,IM!$AC$1:$AC$6881))),0),"檢核"),"未登錄"),"")</f>
        <v/>
      </c>
      <c r="M149" s="323" t="str">
        <f t="shared" si="22"/>
        <v/>
      </c>
      <c r="N149" s="383" t="str">
        <f t="array" ref="N149">IF(AND(
    SUMPRODUCT(
        (IM!$F$2:$F$1181=A149) *
        ISNUMBER(SEARCH("HUB", IM!$AC$2:$AC$1181)) *
        (IM!$X$2:$X$1181&gt;=$A$1) *
        (IM!$X$2:$X$1181&lt;=$B$1)*(Z149="HUB")
    ) &gt; 0
), "HUB", "")</f>
        <v/>
      </c>
      <c r="O149" s="363"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25" t="str">
        <f t="shared" si="23"/>
        <v>-L517-車麗屋蘆洲店(定保)</v>
      </c>
      <c r="Q149" s="275" t="str">
        <f t="array" ref="Q149">IF(AND(SUMPRODUCT((IM!$F$2:$F$1181=A149)*(ISNUMBER(SEARCH($D$1, IM!$AC$2:$AC$1181))))&gt;0), $D$1, "")</f>
        <v/>
      </c>
      <c r="R149" s="274" t="str">
        <f t="array" ref="R149">IFERROR(INDEX(IM!$AM$2:$AM$9382, MATCH(1, (IM!$F$2:$F$9382=A149) * (ISNUMBER(SEARCH($D$1, IM!$AC$2:$AC$9382))), 0)), "")</f>
        <v/>
      </c>
      <c r="S149" s="255" t="str">
        <f t="array" ref="S149">IF(AND(SUMPRODUCT((IM!$F$2:$F$1181=A149)*(ISNUMBER(SEARCH($E$1, IM!$AC$2:$AC$1181))))&gt;0), $E$1, "")</f>
        <v/>
      </c>
      <c r="T149" s="296" t="str">
        <f t="array" ref="T149">IFERROR(INDEX(IM!$AM$2:$AM$9382, MATCH(1, (IM!$F$2:$F$9382=A149) * (ISNUMBER(SEARCH($E$1, IM!$AC$2:$AC$9382))), 0)), "")</f>
        <v/>
      </c>
      <c r="U149" s="299" t="str">
        <f t="array" ref="U149">IF(AND(SUMPRODUCT((IM!$F$2:$F$1181=A149)*(ISNUMBER(SEARCH($F$1, IM!$AC$2:$AC$1181))))&gt;0), $F$1, "")</f>
        <v/>
      </c>
      <c r="V149" s="369" t="str">
        <f t="array" ref="V149">IFERROR(INDEX(IM!$AM$2:$AM$9382, MATCH(1, (IM!$F$2:$F$9382=A149) * (ISNUMBER(SEARCH($F$1, IM!$AC$2:$AC$9382))), 0)), "")</f>
        <v/>
      </c>
      <c r="W149" s="261">
        <f t="shared" si="24"/>
        <v>0</v>
      </c>
      <c r="X149" s="261"/>
      <c r="Y149" s="376">
        <f t="shared" si="25"/>
        <v>0</v>
      </c>
      <c r="Z149" s="253" t="str">
        <f>IF(VLOOKUP(A149,'0919門市清單主檔'!B:AH,4,FALSE)=0,"",VLOOKUP(A149,'0919門市清單主檔'!B:AH,4,FALSE))</f>
        <v/>
      </c>
      <c r="AA149" s="370"/>
      <c r="AB149" s="192"/>
      <c r="AC149" s="192"/>
    </row>
    <row r="150" spans="1:29" ht="15.75" customHeight="1">
      <c r="A150" s="148">
        <v>5082</v>
      </c>
      <c r="B150" s="149" t="str">
        <f>VLOOKUP(A150,'0919門市清單主檔'!B:C,2,FALSE)</f>
        <v>蘆洲水湳店</v>
      </c>
      <c r="C150" s="150" t="str">
        <f>VLOOKUP($A150,'0919門市清單主檔'!B:V,20,FALSE)</f>
        <v>新北市</v>
      </c>
      <c r="D150" s="151" t="str">
        <f>VLOOKUP($A150,'0919門市清單主檔'!B:V,21,FALSE)</f>
        <v>蘆洲區</v>
      </c>
      <c r="E150" s="152" t="str">
        <f>VLOOKUP(D150,區域表!A:B,2,FALSE)</f>
        <v>吳宗鴻</v>
      </c>
      <c r="F150" s="153" t="str">
        <f>IFERROR(IF(VLOOKUP(A150,門市狀態!A:D,4,FALSE)=0,"",VLOOKUP(A150,門市狀態!A:D,4,FALSE)),"")</f>
        <v/>
      </c>
      <c r="G150" s="154"/>
      <c r="H150" s="155" t="str">
        <f t="shared" si="21"/>
        <v>-5082-蘆洲水湳店(定保)</v>
      </c>
      <c r="I150" s="157" t="str">
        <f t="array" ref="I150">IF(AND(SUMPRODUCT((IM!$F$2:$F$1181=A150)*(ISNUMBER(SEARCH($C$1, IM!$AC$2:$AC$1181))))&gt;0), $C$1, "")</f>
        <v/>
      </c>
      <c r="J150" s="356" t="str">
        <f t="array" ref="J150">IFERROR(INDEX(IM!$AM$2:$AM$9333, MATCH(1, (IM!$F$2:$F$9333=A150) * (ISNUMBER(SEARCH($C$1, IM!$AC$2:$AC$9333))), 0)), "")</f>
        <v/>
      </c>
      <c r="K150" s="358">
        <f t="array" ref="K150">SUMPRODUCT((IM!$F$2:$F$9181=A150)*(IM!$AD$2:$AD$9181="O")*(ISNUMBER(SEARCH($C$1, IM!$AC$2:$AC$9181))))</f>
        <v>0</v>
      </c>
      <c r="L150" s="380" t="str">
        <f t="array" ref="L150">IF(K150&gt;0,IFERROR(HYPERLINK("#'IM'!AC"&amp;MATCH(1,(IM!$F$1:$F$6881=A150)*(ISNUMBER(SEARCH($C$1,IM!$AC$1:$AC$6881))),0),"檢核"),"未登錄"),"")</f>
        <v/>
      </c>
      <c r="M150" s="323" t="str">
        <f t="shared" si="22"/>
        <v>EDC</v>
      </c>
      <c r="N150" s="383" t="str">
        <f t="array" ref="N150">IF(AND(
    SUMPRODUCT(
        (IM!$F$2:$F$1181=A150) *
        ISNUMBER(SEARCH("HUB", IM!$AC$2:$AC$1181)) *
        (IM!$X$2:$X$1181&gt;=$A$1) *
        (IM!$X$2:$X$1181&lt;=$B$1)*(Z150="HUB")
    ) &gt; 0
), "HUB", "")</f>
        <v/>
      </c>
      <c r="O150" s="363"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25" t="str">
        <f t="shared" si="23"/>
        <v>-5082-蘆洲水湳店(定保)</v>
      </c>
      <c r="Q150" s="275" t="str">
        <f t="array" ref="Q150">IF(AND(SUMPRODUCT((IM!$F$2:$F$1181=A150)*(ISNUMBER(SEARCH($D$1, IM!$AC$2:$AC$1181))))&gt;0), $D$1, "")</f>
        <v>EDC</v>
      </c>
      <c r="R150" s="274">
        <f t="array" ref="R150">IFERROR(INDEX(IM!$AM$2:$AM$9382, MATCH(1, (IM!$F$2:$F$9382=A150) * (ISNUMBER(SEARCH($D$1, IM!$AC$2:$AC$9382))), 0)), "")</f>
        <v>45785</v>
      </c>
      <c r="S150" s="255" t="str">
        <f t="array" ref="S150">IF(AND(SUMPRODUCT((IM!$F$2:$F$1181=A150)*(ISNUMBER(SEARCH($E$1, IM!$AC$2:$AC$1181))))&gt;0), $E$1, "")</f>
        <v/>
      </c>
      <c r="T150" s="296" t="str">
        <f t="array" ref="T150">IFERROR(INDEX(IM!$AM$2:$AM$9382, MATCH(1, (IM!$F$2:$F$9382=A150) * (ISNUMBER(SEARCH($E$1, IM!$AC$2:$AC$9382))), 0)), "")</f>
        <v/>
      </c>
      <c r="U150" s="299" t="str">
        <f t="array" ref="U150">IF(AND(SUMPRODUCT((IM!$F$2:$F$1181=A150)*(ISNUMBER(SEARCH($F$1, IM!$AC$2:$AC$1181))))&gt;0), $F$1, "")</f>
        <v/>
      </c>
      <c r="V150" s="369" t="str">
        <f t="array" ref="V150">IFERROR(INDEX(IM!$AM$2:$AM$9382, MATCH(1, (IM!$F$2:$F$9382=A150) * (ISNUMBER(SEARCH($F$1, IM!$AC$2:$AC$9382))), 0)), "")</f>
        <v/>
      </c>
      <c r="W150" s="261">
        <f t="shared" si="24"/>
        <v>0</v>
      </c>
      <c r="X150" s="261"/>
      <c r="Y150" s="376">
        <f t="shared" si="25"/>
        <v>0</v>
      </c>
      <c r="Z150" s="253" t="str">
        <f>IF(VLOOKUP(A150,'0919門市清單主檔'!B:AH,4,FALSE)=0,"",VLOOKUP(A150,'0919門市清單主檔'!B:AH,4,FALSE))</f>
        <v/>
      </c>
      <c r="AA150" s="370"/>
      <c r="AB150" s="192"/>
      <c r="AC150" s="192"/>
    </row>
    <row r="151" spans="1:29" ht="15.75" customHeight="1">
      <c r="A151" s="148">
        <v>3892</v>
      </c>
      <c r="B151" s="149" t="str">
        <f>VLOOKUP(A151,'0919門市清單主檔'!B:C,2,FALSE)</f>
        <v>蘆洲光榮店</v>
      </c>
      <c r="C151" s="150" t="str">
        <f>VLOOKUP($A151,'0919門市清單主檔'!B:V,20,FALSE)</f>
        <v>新北市</v>
      </c>
      <c r="D151" s="151" t="str">
        <f>VLOOKUP($A151,'0919門市清單主檔'!B:V,21,FALSE)</f>
        <v>蘆洲區</v>
      </c>
      <c r="E151" s="152" t="str">
        <f>VLOOKUP(D151,區域表!A:B,2,FALSE)</f>
        <v>吳宗鴻</v>
      </c>
      <c r="F151" s="153" t="str">
        <f>IFERROR(IF(VLOOKUP(A151,門市狀態!A:D,4,FALSE)=0,"",VLOOKUP(A151,門市狀態!A:D,4,FALSE)),"")</f>
        <v/>
      </c>
      <c r="G151" s="154"/>
      <c r="H151" s="155" t="str">
        <f t="shared" ref="H151:H214" si="26">IF(I151&gt;0,(TEXT(I151,"yyyymmdd")&amp;$T$2&amp;A151&amp;$T$2&amp;B151&amp;$Q$2),"")</f>
        <v>-3892-蘆洲光榮店(定保)</v>
      </c>
      <c r="I151" s="157" t="str">
        <f t="array" ref="I151">IF(AND(SUMPRODUCT((IM!$F$2:$F$1181=A151)*(ISNUMBER(SEARCH($C$1, IM!$AC$2:$AC$1181))))&gt;0), $C$1, "")</f>
        <v/>
      </c>
      <c r="J151" s="356" t="str">
        <f t="array" ref="J151">IFERROR(INDEX(IM!$AM$2:$AM$9333, MATCH(1, (IM!$F$2:$F$9333=A151) * (ISNUMBER(SEARCH($C$1, IM!$AC$2:$AC$9333))), 0)), "")</f>
        <v/>
      </c>
      <c r="K151" s="358">
        <f t="array" ref="K151">SUMPRODUCT((IM!$F$2:$F$9181=A151)*(IM!$AD$2:$AD$9181="O")*(ISNUMBER(SEARCH($C$1, IM!$AC$2:$AC$9181))))</f>
        <v>0</v>
      </c>
      <c r="L151" s="380" t="str">
        <f t="array" ref="L151">IF(K151&gt;0,IFERROR(HYPERLINK("#'IM'!AC"&amp;MATCH(1,(IM!$F$1:$F$6881=A151)*(ISNUMBER(SEARCH($C$1,IM!$AC$1:$AC$6881))),0),"檢核"),"未登錄"),"")</f>
        <v/>
      </c>
      <c r="M151" s="323" t="str">
        <f t="shared" ref="M151:M214" si="27">Q151&amp;IF(AND(S151&lt;&gt;"",AND(Q151&lt;&gt;"")),$P$2,"")&amp;S151&amp;IF(U151&lt;&gt;"",$P$2,"")&amp;U151</f>
        <v>EDC</v>
      </c>
      <c r="N151" s="383" t="str">
        <f t="array" ref="N151">IF(AND(
    SUMPRODUCT(
        (IM!$F$2:$F$1181=A151) *
        ISNUMBER(SEARCH("HUB", IM!$AC$2:$AC$1181)) *
        (IM!$X$2:$X$1181&gt;=$A$1) *
        (IM!$X$2:$X$1181&lt;=$B$1)*(Z151="HUB")
    ) &gt; 0
), "HUB", "")</f>
        <v/>
      </c>
      <c r="O151" s="363"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25" t="str">
        <f t="shared" ref="P151:P214" si="28">(TEXT(I151,"yyyymmdd"))&amp;$T$2&amp;A151&amp;$T$2&amp;B151&amp;$Q$2</f>
        <v>-3892-蘆洲光榮店(定保)</v>
      </c>
      <c r="Q151" s="275" t="str">
        <f t="array" ref="Q151">IF(AND(SUMPRODUCT((IM!$F$2:$F$1181=A151)*(ISNUMBER(SEARCH($D$1, IM!$AC$2:$AC$1181))))&gt;0), $D$1, "")</f>
        <v>EDC</v>
      </c>
      <c r="R151" s="274">
        <f t="array" ref="R151">IFERROR(INDEX(IM!$AM$2:$AM$9382, MATCH(1, (IM!$F$2:$F$9382=A151) * (ISNUMBER(SEARCH($D$1, IM!$AC$2:$AC$9382))), 0)), "")</f>
        <v>45785</v>
      </c>
      <c r="S151" s="255" t="str">
        <f t="array" ref="S151">IF(AND(SUMPRODUCT((IM!$F$2:$F$1181=A151)*(ISNUMBER(SEARCH($E$1, IM!$AC$2:$AC$1181))))&gt;0), $E$1, "")</f>
        <v/>
      </c>
      <c r="T151" s="296" t="str">
        <f t="array" ref="T151">IFERROR(INDEX(IM!$AM$2:$AM$9382, MATCH(1, (IM!$F$2:$F$9382=A151) * (ISNUMBER(SEARCH($E$1, IM!$AC$2:$AC$9382))), 0)), "")</f>
        <v/>
      </c>
      <c r="U151" s="299" t="str">
        <f t="array" ref="U151">IF(AND(SUMPRODUCT((IM!$F$2:$F$1181=A151)*(ISNUMBER(SEARCH($F$1, IM!$AC$2:$AC$1181))))&gt;0), $F$1, "")</f>
        <v/>
      </c>
      <c r="V151" s="369" t="str">
        <f t="array" ref="V151">IFERROR(INDEX(IM!$AM$2:$AM$9382, MATCH(1, (IM!$F$2:$F$9382=A151) * (ISNUMBER(SEARCH($F$1, IM!$AC$2:$AC$9382))), 0)), "")</f>
        <v/>
      </c>
      <c r="W151" s="261">
        <f t="shared" ref="W151:W214" si="29">IF(AND(AA151&lt;&gt;"", AB151&lt;&gt;""), 2, IF(OR(AA151&lt;&gt;"", AB151&lt;&gt;""), 1, 0))</f>
        <v>0</v>
      </c>
      <c r="X151" s="261"/>
      <c r="Y151" s="376">
        <f t="shared" ref="Y151:Y214" si="30">IF(OR(S151="STAR", W151="", X151=""), W151,
"總數：" &amp; W151 &amp; CHAR(10) &amp;
"已維修：" &amp; X151 &amp; CHAR(10) &amp;
"未更換：" &amp; (W151 - X151))</f>
        <v>0</v>
      </c>
      <c r="Z151" s="253" t="str">
        <f>IF(VLOOKUP(A151,'0919門市清單主檔'!B:AH,4,FALSE)=0,"",VLOOKUP(A151,'0919門市清單主檔'!B:AH,4,FALSE))</f>
        <v/>
      </c>
      <c r="AA151" s="370"/>
      <c r="AB151" s="192"/>
      <c r="AC151" s="192"/>
    </row>
    <row r="152" spans="1:29" ht="15.75" customHeight="1">
      <c r="A152" s="148">
        <v>5197</v>
      </c>
      <c r="B152" s="149" t="str">
        <f>VLOOKUP(A152,'0919門市清單主檔'!B:C,2,FALSE)</f>
        <v>蘆洲鴻悅店</v>
      </c>
      <c r="C152" s="150" t="str">
        <f>VLOOKUP($A152,'0919門市清單主檔'!B:V,20,FALSE)</f>
        <v>新北市</v>
      </c>
      <c r="D152" s="151" t="str">
        <f>VLOOKUP($A152,'0919門市清單主檔'!B:V,21,FALSE)</f>
        <v>蘆洲區</v>
      </c>
      <c r="E152" s="152" t="str">
        <f>VLOOKUP(D152,區域表!A:B,2,FALSE)</f>
        <v>吳宗鴻</v>
      </c>
      <c r="F152" s="153" t="str">
        <f>IFERROR(IF(VLOOKUP(A152,門市狀態!A:D,4,FALSE)=0,"",VLOOKUP(A152,門市狀態!A:D,4,FALSE)),"")</f>
        <v/>
      </c>
      <c r="G152" s="154"/>
      <c r="H152" s="155" t="str">
        <f t="shared" si="26"/>
        <v>-5197-蘆洲鴻悅店(定保)</v>
      </c>
      <c r="I152" s="157" t="str">
        <f t="array" ref="I152">IF(AND(SUMPRODUCT((IM!$F$2:$F$1181=A152)*(ISNUMBER(SEARCH($C$1, IM!$AC$2:$AC$1181))))&gt;0), $C$1, "")</f>
        <v/>
      </c>
      <c r="J152" s="356" t="str">
        <f t="array" ref="J152">IFERROR(INDEX(IM!$AM$2:$AM$9333, MATCH(1, (IM!$F$2:$F$9333=A152) * (ISNUMBER(SEARCH($C$1, IM!$AC$2:$AC$9333))), 0)), "")</f>
        <v/>
      </c>
      <c r="K152" s="358">
        <f t="array" ref="K152">SUMPRODUCT((IM!$F$2:$F$9181=A152)*(IM!$AD$2:$AD$9181="O")*(ISNUMBER(SEARCH($C$1, IM!$AC$2:$AC$9181))))</f>
        <v>0</v>
      </c>
      <c r="L152" s="380" t="str">
        <f t="array" ref="L152">IF(K152&gt;0,IFERROR(HYPERLINK("#'IM'!AC"&amp;MATCH(1,(IM!$F$1:$F$6881=A152)*(ISNUMBER(SEARCH($C$1,IM!$AC$1:$AC$6881))),0),"檢核"),"未登錄"),"")</f>
        <v/>
      </c>
      <c r="M152" s="323" t="str">
        <f t="shared" si="27"/>
        <v>EDC</v>
      </c>
      <c r="N152" s="383" t="str">
        <f t="array" ref="N152">IF(AND(
    SUMPRODUCT(
        (IM!$F$2:$F$1181=A152) *
        ISNUMBER(SEARCH("HUB", IM!$AC$2:$AC$1181)) *
        (IM!$X$2:$X$1181&gt;=$A$1) *
        (IM!$X$2:$X$1181&lt;=$B$1)*(Z152="HUB")
    ) &gt; 0
), "HUB", "")</f>
        <v/>
      </c>
      <c r="O152" s="363"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25" t="str">
        <f t="shared" si="28"/>
        <v>-5197-蘆洲鴻悅店(定保)</v>
      </c>
      <c r="Q152" s="275" t="str">
        <f t="array" ref="Q152">IF(AND(SUMPRODUCT((IM!$F$2:$F$1181=A152)*(ISNUMBER(SEARCH($D$1, IM!$AC$2:$AC$1181))))&gt;0), $D$1, "")</f>
        <v>EDC</v>
      </c>
      <c r="R152" s="274">
        <f t="array" ref="R152">IFERROR(INDEX(IM!$AM$2:$AM$9382, MATCH(1, (IM!$F$2:$F$9382=A152) * (ISNUMBER(SEARCH($D$1, IM!$AC$2:$AC$9382))), 0)), "")</f>
        <v>45785</v>
      </c>
      <c r="S152" s="255" t="str">
        <f t="array" ref="S152">IF(AND(SUMPRODUCT((IM!$F$2:$F$1181=A152)*(ISNUMBER(SEARCH($E$1, IM!$AC$2:$AC$1181))))&gt;0), $E$1, "")</f>
        <v/>
      </c>
      <c r="T152" s="296" t="str">
        <f t="array" ref="T152">IFERROR(INDEX(IM!$AM$2:$AM$9382, MATCH(1, (IM!$F$2:$F$9382=A152) * (ISNUMBER(SEARCH($E$1, IM!$AC$2:$AC$9382))), 0)), "")</f>
        <v/>
      </c>
      <c r="U152" s="299" t="str">
        <f t="array" ref="U152">IF(AND(SUMPRODUCT((IM!$F$2:$F$1181=A152)*(ISNUMBER(SEARCH($F$1, IM!$AC$2:$AC$1181))))&gt;0), $F$1, "")</f>
        <v/>
      </c>
      <c r="V152" s="369" t="str">
        <f t="array" ref="V152">IFERROR(INDEX(IM!$AM$2:$AM$9382, MATCH(1, (IM!$F$2:$F$9382=A152) * (ISNUMBER(SEARCH($F$1, IM!$AC$2:$AC$9382))), 0)), "")</f>
        <v/>
      </c>
      <c r="W152" s="261">
        <f t="shared" si="29"/>
        <v>0</v>
      </c>
      <c r="X152" s="261"/>
      <c r="Y152" s="376">
        <f t="shared" si="30"/>
        <v>0</v>
      </c>
      <c r="Z152" s="253" t="str">
        <f>IF(VLOOKUP(A152,'0919門市清單主檔'!B:AH,4,FALSE)=0,"",VLOOKUP(A152,'0919門市清單主檔'!B:AH,4,FALSE))</f>
        <v/>
      </c>
      <c r="AA152" s="370"/>
      <c r="AB152" s="192"/>
      <c r="AC152" s="192"/>
    </row>
    <row r="153" spans="1:29" ht="15.75" customHeight="1">
      <c r="A153" s="148" t="s">
        <v>70</v>
      </c>
      <c r="B153" s="149" t="str">
        <f>VLOOKUP(A153,'0919門市清單主檔'!B:C,2,FALSE)</f>
        <v>北縣三愛三店</v>
      </c>
      <c r="C153" s="150" t="str">
        <f>VLOOKUP($A153,'0919門市清單主檔'!B:V,20,FALSE)</f>
        <v>新北市</v>
      </c>
      <c r="D153" s="151" t="str">
        <f>VLOOKUP($A153,'0919門市清單主檔'!B:V,21,FALSE)</f>
        <v>三重區</v>
      </c>
      <c r="E153" s="152" t="str">
        <f>VLOOKUP(D153,區域表!A:B,2,FALSE)</f>
        <v>吳宗鴻</v>
      </c>
      <c r="F153" s="153" t="str">
        <f>IFERROR(IF(VLOOKUP(A153,門市狀態!A:D,4,FALSE)=0,"",VLOOKUP(A153,門市狀態!A:D,4,FALSE)),"")</f>
        <v/>
      </c>
      <c r="G153" s="154"/>
      <c r="H153" s="155" t="str">
        <f t="shared" si="26"/>
        <v>-D620-北縣三愛三店(定保)</v>
      </c>
      <c r="I153" s="157" t="str">
        <f t="array" ref="I153">IF(AND(SUMPRODUCT((IM!$F$2:$F$1181=A153)*(ISNUMBER(SEARCH($C$1, IM!$AC$2:$AC$1181))))&gt;0), $C$1, "")</f>
        <v/>
      </c>
      <c r="J153" s="356" t="str">
        <f t="array" ref="J153">IFERROR(INDEX(IM!$AM$2:$AM$9333, MATCH(1, (IM!$F$2:$F$9333=A153) * (ISNUMBER(SEARCH($C$1, IM!$AC$2:$AC$9333))), 0)), "")</f>
        <v/>
      </c>
      <c r="K153" s="358">
        <f t="array" ref="K153">SUMPRODUCT((IM!$F$2:$F$9181=A153)*(IM!$AD$2:$AD$9181="O")*(ISNUMBER(SEARCH($C$1, IM!$AC$2:$AC$9181))))</f>
        <v>0</v>
      </c>
      <c r="L153" s="380" t="str">
        <f t="array" ref="L153">IF(K153&gt;0,IFERROR(HYPERLINK("#'IM'!AC"&amp;MATCH(1,(IM!$F$1:$F$6881=A153)*(ISNUMBER(SEARCH($C$1,IM!$AC$1:$AC$6881))),0),"檢核"),"未登錄"),"")</f>
        <v/>
      </c>
      <c r="M153" s="323" t="str">
        <f t="shared" si="27"/>
        <v>EDC</v>
      </c>
      <c r="N153" s="383" t="str">
        <f t="array" ref="N153">IF(AND(
    SUMPRODUCT(
        (IM!$F$2:$F$1181=A153) *
        ISNUMBER(SEARCH("HUB", IM!$AC$2:$AC$1181)) *
        (IM!$X$2:$X$1181&gt;=$A$1) *
        (IM!$X$2:$X$1181&lt;=$B$1)*(Z153="HUB")
    ) &gt; 0
), "HUB", "")</f>
        <v/>
      </c>
      <c r="O153" s="363"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25" t="str">
        <f t="shared" si="28"/>
        <v>-D620-北縣三愛三店(定保)</v>
      </c>
      <c r="Q153" s="275" t="str">
        <f t="array" ref="Q153">IF(AND(SUMPRODUCT((IM!$F$2:$F$1181=A153)*(ISNUMBER(SEARCH($D$1, IM!$AC$2:$AC$1181))))&gt;0), $D$1, "")</f>
        <v>EDC</v>
      </c>
      <c r="R153" s="274">
        <f t="array" ref="R153">IFERROR(INDEX(IM!$AM$2:$AM$9382, MATCH(1, (IM!$F$2:$F$9382=A153) * (ISNUMBER(SEARCH($D$1, IM!$AC$2:$AC$9382))), 0)), "")</f>
        <v>45786</v>
      </c>
      <c r="S153" s="255" t="str">
        <f t="array" ref="S153">IF(AND(SUMPRODUCT((IM!$F$2:$F$1181=A153)*(ISNUMBER(SEARCH($E$1, IM!$AC$2:$AC$1181))))&gt;0), $E$1, "")</f>
        <v/>
      </c>
      <c r="T153" s="296" t="str">
        <f t="array" ref="T153">IFERROR(INDEX(IM!$AM$2:$AM$9382, MATCH(1, (IM!$F$2:$F$9382=A153) * (ISNUMBER(SEARCH($E$1, IM!$AC$2:$AC$9382))), 0)), "")</f>
        <v/>
      </c>
      <c r="U153" s="299" t="str">
        <f t="array" ref="U153">IF(AND(SUMPRODUCT((IM!$F$2:$F$1181=A153)*(ISNUMBER(SEARCH($F$1, IM!$AC$2:$AC$1181))))&gt;0), $F$1, "")</f>
        <v/>
      </c>
      <c r="V153" s="369" t="str">
        <f t="array" ref="V153">IFERROR(INDEX(IM!$AM$2:$AM$9382, MATCH(1, (IM!$F$2:$F$9382=A153) * (ISNUMBER(SEARCH($F$1, IM!$AC$2:$AC$9382))), 0)), "")</f>
        <v/>
      </c>
      <c r="W153" s="261">
        <f t="shared" si="29"/>
        <v>0</v>
      </c>
      <c r="X153" s="261"/>
      <c r="Y153" s="376">
        <f t="shared" si="30"/>
        <v>0</v>
      </c>
      <c r="Z153" s="253" t="str">
        <f>IF(VLOOKUP(A153,'0919門市清單主檔'!B:AH,4,FALSE)=0,"",VLOOKUP(A153,'0919門市清單主檔'!B:AH,4,FALSE))</f>
        <v/>
      </c>
      <c r="AA153" s="370"/>
      <c r="AB153" s="192"/>
      <c r="AC153" s="192" t="s">
        <v>49</v>
      </c>
    </row>
    <row r="154" spans="1:29" ht="15.75" customHeight="1">
      <c r="A154" s="148">
        <v>2743</v>
      </c>
      <c r="B154" s="149" t="str">
        <f>VLOOKUP(A154,'0919門市清單主檔'!B:C,2,FALSE)</f>
        <v>新莊豐年店</v>
      </c>
      <c r="C154" s="150" t="str">
        <f>VLOOKUP($A154,'0919門市清單主檔'!B:V,20,FALSE)</f>
        <v>新北市</v>
      </c>
      <c r="D154" s="151" t="str">
        <f>VLOOKUP($A154,'0919門市清單主檔'!B:V,21,FALSE)</f>
        <v>新莊區</v>
      </c>
      <c r="E154" s="152" t="str">
        <f>VLOOKUP(D154,區域表!A:B,2,FALSE)</f>
        <v>湯家瑋</v>
      </c>
      <c r="F154" s="153" t="str">
        <f>IFERROR(IF(VLOOKUP(A154,門市狀態!A:D,4,FALSE)=0,"",VLOOKUP(A154,門市狀態!A:D,4,FALSE)),"")</f>
        <v/>
      </c>
      <c r="G154" s="154"/>
      <c r="H154" s="155" t="str">
        <f t="shared" si="26"/>
        <v>-2743-新莊豐年店(定保)</v>
      </c>
      <c r="I154" s="157" t="str">
        <f t="array" ref="I154">IF(AND(SUMPRODUCT((IM!$F$2:$F$1181=A154)*(ISNUMBER(SEARCH($C$1, IM!$AC$2:$AC$1181))))&gt;0), $C$1, "")</f>
        <v/>
      </c>
      <c r="J154" s="356" t="str">
        <f t="array" ref="J154">IFERROR(INDEX(IM!$AM$2:$AM$9333, MATCH(1, (IM!$F$2:$F$9333=A154) * (ISNUMBER(SEARCH($C$1, IM!$AC$2:$AC$9333))), 0)), "")</f>
        <v/>
      </c>
      <c r="K154" s="358">
        <f t="array" ref="K154">SUMPRODUCT((IM!$F$2:$F$9181=A154)*(IM!$AD$2:$AD$9181="O")*(ISNUMBER(SEARCH($C$1, IM!$AC$2:$AC$9181))))</f>
        <v>0</v>
      </c>
      <c r="L154" s="380" t="str">
        <f t="array" ref="L154">IF(K154&gt;0,IFERROR(HYPERLINK("#'IM'!AC"&amp;MATCH(1,(IM!$F$1:$F$6881=A154)*(ISNUMBER(SEARCH($C$1,IM!$AC$1:$AC$6881))),0),"檢核"),"未登錄"),"")</f>
        <v/>
      </c>
      <c r="M154" s="323" t="str">
        <f t="shared" si="27"/>
        <v>EDC</v>
      </c>
      <c r="N154" s="383" t="str">
        <f t="array" ref="N154">IF(AND(
    SUMPRODUCT(
        (IM!$F$2:$F$1181=A154) *
        ISNUMBER(SEARCH("HUB", IM!$AC$2:$AC$1181)) *
        (IM!$X$2:$X$1181&gt;=$A$1) *
        (IM!$X$2:$X$1181&lt;=$B$1)*(Z154="HUB")
    ) &gt; 0
), "HUB", "")</f>
        <v/>
      </c>
      <c r="O154" s="363"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25" t="str">
        <f t="shared" si="28"/>
        <v>-2743-新莊豐年店(定保)</v>
      </c>
      <c r="Q154" s="275" t="str">
        <f t="array" ref="Q154">IF(AND(SUMPRODUCT((IM!$F$2:$F$1181=A154)*(ISNUMBER(SEARCH($D$1, IM!$AC$2:$AC$1181))))&gt;0), $D$1, "")</f>
        <v>EDC</v>
      </c>
      <c r="R154" s="274">
        <f t="array" ref="R154">IFERROR(INDEX(IM!$AM$2:$AM$9382, MATCH(1, (IM!$F$2:$F$9382=A154) * (ISNUMBER(SEARCH($D$1, IM!$AC$2:$AC$9382))), 0)), "")</f>
        <v>45786</v>
      </c>
      <c r="S154" s="255" t="str">
        <f t="array" ref="S154">IF(AND(SUMPRODUCT((IM!$F$2:$F$1181=A154)*(ISNUMBER(SEARCH($E$1, IM!$AC$2:$AC$1181))))&gt;0), $E$1, "")</f>
        <v/>
      </c>
      <c r="T154" s="296" t="str">
        <f t="array" ref="T154">IFERROR(INDEX(IM!$AM$2:$AM$9382, MATCH(1, (IM!$F$2:$F$9382=A154) * (ISNUMBER(SEARCH($E$1, IM!$AC$2:$AC$9382))), 0)), "")</f>
        <v/>
      </c>
      <c r="U154" s="299" t="str">
        <f t="array" ref="U154">IF(AND(SUMPRODUCT((IM!$F$2:$F$1181=A154)*(ISNUMBER(SEARCH($F$1, IM!$AC$2:$AC$1181))))&gt;0), $F$1, "")</f>
        <v/>
      </c>
      <c r="V154" s="369" t="str">
        <f t="array" ref="V154">IFERROR(INDEX(IM!$AM$2:$AM$9382, MATCH(1, (IM!$F$2:$F$9382=A154) * (ISNUMBER(SEARCH($F$1, IM!$AC$2:$AC$9382))), 0)), "")</f>
        <v/>
      </c>
      <c r="W154" s="261">
        <f t="shared" si="29"/>
        <v>0</v>
      </c>
      <c r="X154" s="261"/>
      <c r="Y154" s="376">
        <f t="shared" si="30"/>
        <v>0</v>
      </c>
      <c r="Z154" s="253" t="str">
        <f>IF(VLOOKUP(A154,'0919門市清單主檔'!B:AH,4,FALSE)=0,"",VLOOKUP(A154,'0919門市清單主檔'!B:AH,4,FALSE))</f>
        <v/>
      </c>
      <c r="AA154" s="370"/>
      <c r="AB154" s="192"/>
      <c r="AC154" s="192" t="s">
        <v>49</v>
      </c>
    </row>
    <row r="155" spans="1:29" ht="15.75" customHeight="1">
      <c r="A155" s="148">
        <v>4511</v>
      </c>
      <c r="B155" s="149" t="str">
        <f>VLOOKUP(A155,'0919門市清單主檔'!B:C,2,FALSE)</f>
        <v>淡水屯山店</v>
      </c>
      <c r="C155" s="150" t="str">
        <f>VLOOKUP($A155,'0919門市清單主檔'!B:V,20,FALSE)</f>
        <v>新北市</v>
      </c>
      <c r="D155" s="151" t="str">
        <f>VLOOKUP($A155,'0919門市清單主檔'!B:V,21,FALSE)</f>
        <v>淡水區</v>
      </c>
      <c r="E155" s="152" t="str">
        <f>VLOOKUP(D155,區域表!A:B,2,FALSE)</f>
        <v>吳宗鴻</v>
      </c>
      <c r="F155" s="153" t="str">
        <f>IFERROR(IF(VLOOKUP(A155,門市狀態!A:D,4,FALSE)=0,"",VLOOKUP(A155,門市狀態!A:D,4,FALSE)),"")</f>
        <v/>
      </c>
      <c r="G155" s="154"/>
      <c r="H155" s="155" t="str">
        <f t="shared" si="26"/>
        <v>-4511-淡水屯山店(定保)</v>
      </c>
      <c r="I155" s="157" t="str">
        <f t="array" ref="I155">IF(AND(SUMPRODUCT((IM!$F$2:$F$1181=A155)*(ISNUMBER(SEARCH($C$1, IM!$AC$2:$AC$1181))))&gt;0), $C$1, "")</f>
        <v/>
      </c>
      <c r="J155" s="356" t="str">
        <f t="array" ref="J155">IFERROR(INDEX(IM!$AM$2:$AM$9333, MATCH(1, (IM!$F$2:$F$9333=A155) * (ISNUMBER(SEARCH($C$1, IM!$AC$2:$AC$9333))), 0)), "")</f>
        <v/>
      </c>
      <c r="K155" s="358">
        <f t="array" ref="K155">SUMPRODUCT((IM!$F$2:$F$9181=A155)*(IM!$AD$2:$AD$9181="O")*(ISNUMBER(SEARCH($C$1, IM!$AC$2:$AC$9181))))</f>
        <v>0</v>
      </c>
      <c r="L155" s="380" t="str">
        <f t="array" ref="L155">IF(K155&gt;0,IFERROR(HYPERLINK("#'IM'!AC"&amp;MATCH(1,(IM!$F$1:$F$6881=A155)*(ISNUMBER(SEARCH($C$1,IM!$AC$1:$AC$6881))),0),"檢核"),"未登錄"),"")</f>
        <v/>
      </c>
      <c r="M155" s="323" t="str">
        <f t="shared" si="27"/>
        <v>EDC</v>
      </c>
      <c r="N155" s="383" t="str">
        <f t="array" ref="N155">IF(AND(
    SUMPRODUCT(
        (IM!$F$2:$F$1181=A155) *
        ISNUMBER(SEARCH("HUB", IM!$AC$2:$AC$1181)) *
        (IM!$X$2:$X$1181&gt;=$A$1) *
        (IM!$X$2:$X$1181&lt;=$B$1)*(Z155="HUB")
    ) &gt; 0
), "HUB", "")</f>
        <v/>
      </c>
      <c r="O155" s="363"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25" t="str">
        <f t="shared" si="28"/>
        <v>-4511-淡水屯山店(定保)</v>
      </c>
      <c r="Q155" s="275" t="str">
        <f t="array" ref="Q155">IF(AND(SUMPRODUCT((IM!$F$2:$F$1181=A155)*(ISNUMBER(SEARCH($D$1, IM!$AC$2:$AC$1181))))&gt;0), $D$1, "")</f>
        <v>EDC</v>
      </c>
      <c r="R155" s="274">
        <f t="array" ref="R155">IFERROR(INDEX(IM!$AM$2:$AM$9382, MATCH(1, (IM!$F$2:$F$9382=A155) * (ISNUMBER(SEARCH($D$1, IM!$AC$2:$AC$9382))), 0)), "")</f>
        <v>45789</v>
      </c>
      <c r="S155" s="255" t="str">
        <f t="array" ref="S155">IF(AND(SUMPRODUCT((IM!$F$2:$F$1181=A155)*(ISNUMBER(SEARCH($E$1, IM!$AC$2:$AC$1181))))&gt;0), $E$1, "")</f>
        <v/>
      </c>
      <c r="T155" s="296" t="str">
        <f t="array" ref="T155">IFERROR(INDEX(IM!$AM$2:$AM$9382, MATCH(1, (IM!$F$2:$F$9382=A155) * (ISNUMBER(SEARCH($E$1, IM!$AC$2:$AC$9382))), 0)), "")</f>
        <v/>
      </c>
      <c r="U155" s="299" t="str">
        <f t="array" ref="U155">IF(AND(SUMPRODUCT((IM!$F$2:$F$1181=A155)*(ISNUMBER(SEARCH($F$1, IM!$AC$2:$AC$1181))))&gt;0), $F$1, "")</f>
        <v/>
      </c>
      <c r="V155" s="369" t="str">
        <f t="array" ref="V155">IFERROR(INDEX(IM!$AM$2:$AM$9382, MATCH(1, (IM!$F$2:$F$9382=A155) * (ISNUMBER(SEARCH($F$1, IM!$AC$2:$AC$9382))), 0)), "")</f>
        <v/>
      </c>
      <c r="W155" s="261">
        <f t="shared" si="29"/>
        <v>0</v>
      </c>
      <c r="X155" s="261"/>
      <c r="Y155" s="376">
        <f t="shared" si="30"/>
        <v>0</v>
      </c>
      <c r="Z155" s="253" t="str">
        <f>IF(VLOOKUP(A155,'0919門市清單主檔'!B:AH,4,FALSE)=0,"",VLOOKUP(A155,'0919門市清單主檔'!B:AH,4,FALSE))</f>
        <v/>
      </c>
      <c r="AA155" s="370"/>
      <c r="AB155" s="192"/>
      <c r="AC155" s="192"/>
    </row>
    <row r="156" spans="1:29" ht="15.75" customHeight="1">
      <c r="A156" s="148">
        <v>2390</v>
      </c>
      <c r="B156" s="149" t="str">
        <f>VLOOKUP(A156,'0919門市清單主檔'!B:C,2,FALSE)</f>
        <v>五股產業園區</v>
      </c>
      <c r="C156" s="150" t="str">
        <f>VLOOKUP($A156,'0919門市清單主檔'!B:V,20,FALSE)</f>
        <v>新北市</v>
      </c>
      <c r="D156" s="151" t="str">
        <f>VLOOKUP($A156,'0919門市清單主檔'!B:V,21,FALSE)</f>
        <v>五股區</v>
      </c>
      <c r="E156" s="152" t="str">
        <f>VLOOKUP(D156,區域表!A:B,2,FALSE)</f>
        <v>湯家瑋</v>
      </c>
      <c r="F156" s="153" t="str">
        <f>IFERROR(IF(VLOOKUP(A156,門市狀態!A:D,4,FALSE)=0,"",VLOOKUP(A156,門市狀態!A:D,4,FALSE)),"")</f>
        <v/>
      </c>
      <c r="G156" s="154"/>
      <c r="H156" s="155" t="str">
        <f t="shared" si="26"/>
        <v>-2390-五股產業園區(定保)</v>
      </c>
      <c r="I156" s="157" t="str">
        <f t="array" ref="I156">IF(AND(SUMPRODUCT((IM!$F$2:$F$1181=A156)*(ISNUMBER(SEARCH($C$1, IM!$AC$2:$AC$1181))))&gt;0), $C$1, "")</f>
        <v/>
      </c>
      <c r="J156" s="356" t="str">
        <f t="array" ref="J156">IFERROR(INDEX(IM!$AM$2:$AM$9333, MATCH(1, (IM!$F$2:$F$9333=A156) * (ISNUMBER(SEARCH($C$1, IM!$AC$2:$AC$9333))), 0)), "")</f>
        <v/>
      </c>
      <c r="K156" s="358">
        <f t="array" ref="K156">SUMPRODUCT((IM!$F$2:$F$9181=A156)*(IM!$AD$2:$AD$9181="O")*(ISNUMBER(SEARCH($C$1, IM!$AC$2:$AC$9181))))</f>
        <v>0</v>
      </c>
      <c r="L156" s="380" t="str">
        <f t="array" ref="L156">IF(K156&gt;0,IFERROR(HYPERLINK("#'IM'!AC"&amp;MATCH(1,(IM!$F$1:$F$6881=A156)*(ISNUMBER(SEARCH($C$1,IM!$AC$1:$AC$6881))),0),"檢核"),"未登錄"),"")</f>
        <v/>
      </c>
      <c r="M156" s="323" t="str">
        <f t="shared" si="27"/>
        <v>EDC</v>
      </c>
      <c r="N156" s="383" t="str">
        <f t="array" ref="N156">IF(AND(
    SUMPRODUCT(
        (IM!$F$2:$F$1181=A156) *
        ISNUMBER(SEARCH("HUB", IM!$AC$2:$AC$1181)) *
        (IM!$X$2:$X$1181&gt;=$A$1) *
        (IM!$X$2:$X$1181&lt;=$B$1)*(Z156="HUB")
    ) &gt; 0
), "HUB", "")</f>
        <v/>
      </c>
      <c r="O156" s="363"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25" t="str">
        <f t="shared" si="28"/>
        <v>-2390-五股產業園區(定保)</v>
      </c>
      <c r="Q156" s="275" t="str">
        <f t="array" ref="Q156">IF(AND(SUMPRODUCT((IM!$F$2:$F$1181=A156)*(ISNUMBER(SEARCH($D$1, IM!$AC$2:$AC$1181))))&gt;0), $D$1, "")</f>
        <v>EDC</v>
      </c>
      <c r="R156" s="274">
        <f t="array" ref="R156">IFERROR(INDEX(IM!$AM$2:$AM$9382, MATCH(1, (IM!$F$2:$F$9382=A156) * (ISNUMBER(SEARCH($D$1, IM!$AC$2:$AC$9382))), 0)), "")</f>
        <v>45789</v>
      </c>
      <c r="S156" s="255" t="str">
        <f t="array" ref="S156">IF(AND(SUMPRODUCT((IM!$F$2:$F$1181=A156)*(ISNUMBER(SEARCH($E$1, IM!$AC$2:$AC$1181))))&gt;0), $E$1, "")</f>
        <v/>
      </c>
      <c r="T156" s="296" t="str">
        <f t="array" ref="T156">IFERROR(INDEX(IM!$AM$2:$AM$9382, MATCH(1, (IM!$F$2:$F$9382=A156) * (ISNUMBER(SEARCH($E$1, IM!$AC$2:$AC$9382))), 0)), "")</f>
        <v/>
      </c>
      <c r="U156" s="299" t="str">
        <f t="array" ref="U156">IF(AND(SUMPRODUCT((IM!$F$2:$F$1181=A156)*(ISNUMBER(SEARCH($F$1, IM!$AC$2:$AC$1181))))&gt;0), $F$1, "")</f>
        <v/>
      </c>
      <c r="V156" s="369" t="str">
        <f t="array" ref="V156">IFERROR(INDEX(IM!$AM$2:$AM$9382, MATCH(1, (IM!$F$2:$F$9382=A156) * (ISNUMBER(SEARCH($F$1, IM!$AC$2:$AC$9382))), 0)), "")</f>
        <v/>
      </c>
      <c r="W156" s="261">
        <f t="shared" si="29"/>
        <v>0</v>
      </c>
      <c r="X156" s="261"/>
      <c r="Y156" s="376">
        <f t="shared" si="30"/>
        <v>0</v>
      </c>
      <c r="Z156" s="253" t="str">
        <f>IF(VLOOKUP(A156,'0919門市清單主檔'!B:AH,4,FALSE)=0,"",VLOOKUP(A156,'0919門市清單主檔'!B:AH,4,FALSE))</f>
        <v/>
      </c>
      <c r="AA156" s="370"/>
      <c r="AB156" s="192"/>
      <c r="AC156" s="192" t="s">
        <v>49</v>
      </c>
    </row>
    <row r="157" spans="1:29" ht="15.75" customHeight="1">
      <c r="A157" s="148">
        <v>2237</v>
      </c>
      <c r="B157" s="149" t="str">
        <f>VLOOKUP(A157,'0919門市清單主檔'!B:C,2,FALSE)</f>
        <v>北縣芝蘭店</v>
      </c>
      <c r="C157" s="150" t="str">
        <f>VLOOKUP($A157,'0919門市清單主檔'!B:V,20,FALSE)</f>
        <v>新北市</v>
      </c>
      <c r="D157" s="151" t="str">
        <f>VLOOKUP($A157,'0919門市清單主檔'!B:V,21,FALSE)</f>
        <v>三芝區</v>
      </c>
      <c r="E157" s="152" t="str">
        <f>VLOOKUP(D157,區域表!A:B,2,FALSE)</f>
        <v>吳宗鴻</v>
      </c>
      <c r="F157" s="153" t="str">
        <f>IFERROR(IF(VLOOKUP(A157,門市狀態!A:D,4,FALSE)=0,"",VLOOKUP(A157,門市狀態!A:D,4,FALSE)),"")</f>
        <v/>
      </c>
      <c r="G157" s="154"/>
      <c r="H157" s="155" t="str">
        <f t="shared" si="26"/>
        <v>-2237-北縣芝蘭店(定保)</v>
      </c>
      <c r="I157" s="157" t="str">
        <f t="array" ref="I157">IF(AND(SUMPRODUCT((IM!$F$2:$F$1181=A157)*(ISNUMBER(SEARCH($C$1, IM!$AC$2:$AC$1181))))&gt;0), $C$1, "")</f>
        <v/>
      </c>
      <c r="J157" s="356" t="str">
        <f t="array" ref="J157">IFERROR(INDEX(IM!$AM$2:$AM$9333, MATCH(1, (IM!$F$2:$F$9333=A157) * (ISNUMBER(SEARCH($C$1, IM!$AC$2:$AC$9333))), 0)), "")</f>
        <v/>
      </c>
      <c r="K157" s="358">
        <f t="array" ref="K157">SUMPRODUCT((IM!$F$2:$F$9181=A157)*(IM!$AD$2:$AD$9181="O")*(ISNUMBER(SEARCH($C$1, IM!$AC$2:$AC$9181))))</f>
        <v>0</v>
      </c>
      <c r="L157" s="380" t="str">
        <f t="array" ref="L157">IF(K157&gt;0,IFERROR(HYPERLINK("#'IM'!AC"&amp;MATCH(1,(IM!$F$1:$F$6881=A157)*(ISNUMBER(SEARCH($C$1,IM!$AC$1:$AC$6881))),0),"檢核"),"未登錄"),"")</f>
        <v/>
      </c>
      <c r="M157" s="323" t="str">
        <f t="shared" si="27"/>
        <v>EDC</v>
      </c>
      <c r="N157" s="383" t="str">
        <f t="array" ref="N157">IF(AND(
    SUMPRODUCT(
        (IM!$F$2:$F$1181=A157) *
        ISNUMBER(SEARCH("HUB", IM!$AC$2:$AC$1181)) *
        (IM!$X$2:$X$1181&gt;=$A$1) *
        (IM!$X$2:$X$1181&lt;=$B$1)*(Z157="HUB")
    ) &gt; 0
), "HUB", "")</f>
        <v/>
      </c>
      <c r="O157" s="363"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25" t="str">
        <f t="shared" si="28"/>
        <v>-2237-北縣芝蘭店(定保)</v>
      </c>
      <c r="Q157" s="275" t="str">
        <f t="array" ref="Q157">IF(AND(SUMPRODUCT((IM!$F$2:$F$1181=A157)*(ISNUMBER(SEARCH($D$1, IM!$AC$2:$AC$1181))))&gt;0), $D$1, "")</f>
        <v>EDC</v>
      </c>
      <c r="R157" s="274">
        <f t="array" ref="R157">IFERROR(INDEX(IM!$AM$2:$AM$9382, MATCH(1, (IM!$F$2:$F$9382=A157) * (ISNUMBER(SEARCH($D$1, IM!$AC$2:$AC$9382))), 0)), "")</f>
        <v>45789</v>
      </c>
      <c r="S157" s="255" t="str">
        <f t="array" ref="S157">IF(AND(SUMPRODUCT((IM!$F$2:$F$1181=A157)*(ISNUMBER(SEARCH($E$1, IM!$AC$2:$AC$1181))))&gt;0), $E$1, "")</f>
        <v/>
      </c>
      <c r="T157" s="296" t="str">
        <f t="array" ref="T157">IFERROR(INDEX(IM!$AM$2:$AM$9382, MATCH(1, (IM!$F$2:$F$9382=A157) * (ISNUMBER(SEARCH($E$1, IM!$AC$2:$AC$9382))), 0)), "")</f>
        <v/>
      </c>
      <c r="U157" s="299" t="str">
        <f t="array" ref="U157">IF(AND(SUMPRODUCT((IM!$F$2:$F$1181=A157)*(ISNUMBER(SEARCH($F$1, IM!$AC$2:$AC$1181))))&gt;0), $F$1, "")</f>
        <v/>
      </c>
      <c r="V157" s="369" t="str">
        <f t="array" ref="V157">IFERROR(INDEX(IM!$AM$2:$AM$9382, MATCH(1, (IM!$F$2:$F$9382=A157) * (ISNUMBER(SEARCH($F$1, IM!$AC$2:$AC$9382))), 0)), "")</f>
        <v/>
      </c>
      <c r="W157" s="261">
        <f t="shared" si="29"/>
        <v>0</v>
      </c>
      <c r="X157" s="261"/>
      <c r="Y157" s="376">
        <f t="shared" si="30"/>
        <v>0</v>
      </c>
      <c r="Z157" s="253" t="str">
        <f>IF(VLOOKUP(A157,'0919門市清單主檔'!B:AH,4,FALSE)=0,"",VLOOKUP(A157,'0919門市清單主檔'!B:AH,4,FALSE))</f>
        <v/>
      </c>
      <c r="AA157" s="370"/>
      <c r="AB157" s="192"/>
      <c r="AC157" s="192" t="s">
        <v>49</v>
      </c>
    </row>
    <row r="158" spans="1:29" ht="15.75" customHeight="1">
      <c r="A158" s="148">
        <v>2691</v>
      </c>
      <c r="B158" s="149" t="str">
        <f>VLOOKUP(A158,'0919門市清單主檔'!B:C,2,FALSE)</f>
        <v>五股興珍店</v>
      </c>
      <c r="C158" s="150" t="str">
        <f>VLOOKUP($A158,'0919門市清單主檔'!B:V,20,FALSE)</f>
        <v>新北市</v>
      </c>
      <c r="D158" s="151" t="str">
        <f>VLOOKUP($A158,'0919門市清單主檔'!B:V,21,FALSE)</f>
        <v>五股區</v>
      </c>
      <c r="E158" s="152" t="str">
        <f>VLOOKUP(D158,區域表!A:B,2,FALSE)</f>
        <v>湯家瑋</v>
      </c>
      <c r="F158" s="153" t="str">
        <f>IFERROR(IF(VLOOKUP(A158,門市狀態!A:D,4,FALSE)=0,"",VLOOKUP(A158,門市狀態!A:D,4,FALSE)),"")</f>
        <v/>
      </c>
      <c r="G158" s="154"/>
      <c r="H158" s="155" t="str">
        <f t="shared" si="26"/>
        <v>-2691-五股興珍店(定保)</v>
      </c>
      <c r="I158" s="157" t="str">
        <f t="array" ref="I158">IF(AND(SUMPRODUCT((IM!$F$2:$F$1181=A158)*(ISNUMBER(SEARCH($C$1, IM!$AC$2:$AC$1181))))&gt;0), $C$1, "")</f>
        <v/>
      </c>
      <c r="J158" s="356" t="str">
        <f t="array" ref="J158">IFERROR(INDEX(IM!$AM$2:$AM$9333, MATCH(1, (IM!$F$2:$F$9333=A158) * (ISNUMBER(SEARCH($C$1, IM!$AC$2:$AC$9333))), 0)), "")</f>
        <v/>
      </c>
      <c r="K158" s="358">
        <f t="array" ref="K158">SUMPRODUCT((IM!$F$2:$F$9181=A158)*(IM!$AD$2:$AD$9181="O")*(ISNUMBER(SEARCH($C$1, IM!$AC$2:$AC$9181))))</f>
        <v>0</v>
      </c>
      <c r="L158" s="380" t="str">
        <f t="array" ref="L158">IF(K158&gt;0,IFERROR(HYPERLINK("#'IM'!AC"&amp;MATCH(1,(IM!$F$1:$F$6881=A158)*(ISNUMBER(SEARCH($C$1,IM!$AC$1:$AC$6881))),0),"檢核"),"未登錄"),"")</f>
        <v/>
      </c>
      <c r="M158" s="323" t="str">
        <f t="shared" si="27"/>
        <v>EDC</v>
      </c>
      <c r="N158" s="383" t="str">
        <f t="array" ref="N158">IF(AND(
    SUMPRODUCT(
        (IM!$F$2:$F$1181=A158) *
        ISNUMBER(SEARCH("HUB", IM!$AC$2:$AC$1181)) *
        (IM!$X$2:$X$1181&gt;=$A$1) *
        (IM!$X$2:$X$1181&lt;=$B$1)*(Z158="HUB")
    ) &gt; 0
), "HUB", "")</f>
        <v/>
      </c>
      <c r="O158" s="363"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25" t="str">
        <f t="shared" si="28"/>
        <v>-2691-五股興珍店(定保)</v>
      </c>
      <c r="Q158" s="275" t="str">
        <f t="array" ref="Q158">IF(AND(SUMPRODUCT((IM!$F$2:$F$1181=A158)*(ISNUMBER(SEARCH($D$1, IM!$AC$2:$AC$1181))))&gt;0), $D$1, "")</f>
        <v>EDC</v>
      </c>
      <c r="R158" s="274">
        <f t="array" ref="R158">IFERROR(INDEX(IM!$AM$2:$AM$9382, MATCH(1, (IM!$F$2:$F$9382=A158) * (ISNUMBER(SEARCH($D$1, IM!$AC$2:$AC$9382))), 0)), "")</f>
        <v>45789</v>
      </c>
      <c r="S158" s="255" t="str">
        <f t="array" ref="S158">IF(AND(SUMPRODUCT((IM!$F$2:$F$1181=A158)*(ISNUMBER(SEARCH($E$1, IM!$AC$2:$AC$1181))))&gt;0), $E$1, "")</f>
        <v/>
      </c>
      <c r="T158" s="296" t="str">
        <f t="array" ref="T158">IFERROR(INDEX(IM!$AM$2:$AM$9382, MATCH(1, (IM!$F$2:$F$9382=A158) * (ISNUMBER(SEARCH($E$1, IM!$AC$2:$AC$9382))), 0)), "")</f>
        <v/>
      </c>
      <c r="U158" s="299" t="str">
        <f t="array" ref="U158">IF(AND(SUMPRODUCT((IM!$F$2:$F$1181=A158)*(ISNUMBER(SEARCH($F$1, IM!$AC$2:$AC$1181))))&gt;0), $F$1, "")</f>
        <v/>
      </c>
      <c r="V158" s="369" t="str">
        <f t="array" ref="V158">IFERROR(INDEX(IM!$AM$2:$AM$9382, MATCH(1, (IM!$F$2:$F$9382=A158) * (ISNUMBER(SEARCH($F$1, IM!$AC$2:$AC$9382))), 0)), "")</f>
        <v/>
      </c>
      <c r="W158" s="261">
        <f t="shared" si="29"/>
        <v>0</v>
      </c>
      <c r="X158" s="261"/>
      <c r="Y158" s="376">
        <f t="shared" si="30"/>
        <v>0</v>
      </c>
      <c r="Z158" s="253" t="str">
        <f>IF(VLOOKUP(A158,'0919門市清單主檔'!B:AH,4,FALSE)=0,"",VLOOKUP(A158,'0919門市清單主檔'!B:AH,4,FALSE))</f>
        <v/>
      </c>
      <c r="AA158" s="370"/>
      <c r="AB158" s="192"/>
      <c r="AC158" s="192" t="s">
        <v>49</v>
      </c>
    </row>
    <row r="159" spans="1:29" ht="15.75" customHeight="1">
      <c r="A159" s="148">
        <v>4739</v>
      </c>
      <c r="B159" s="149" t="str">
        <f>VLOOKUP(A159,'0919門市清單主檔'!B:C,2,FALSE)</f>
        <v>淡水櫻花店</v>
      </c>
      <c r="C159" s="150" t="str">
        <f>VLOOKUP($A159,'0919門市清單主檔'!B:V,20,FALSE)</f>
        <v>新北市</v>
      </c>
      <c r="D159" s="151" t="str">
        <f>VLOOKUP($A159,'0919門市清單主檔'!B:V,21,FALSE)</f>
        <v>淡水區</v>
      </c>
      <c r="E159" s="152" t="str">
        <f>VLOOKUP(D159,區域表!A:B,2,FALSE)</f>
        <v>吳宗鴻</v>
      </c>
      <c r="F159" s="153" t="str">
        <f>IFERROR(IF(VLOOKUP(A159,門市狀態!A:D,4,FALSE)=0,"",VLOOKUP(A159,門市狀態!A:D,4,FALSE)),"")</f>
        <v/>
      </c>
      <c r="G159" s="154"/>
      <c r="H159" s="155" t="str">
        <f t="shared" si="26"/>
        <v>-4739-淡水櫻花店(定保)</v>
      </c>
      <c r="I159" s="157" t="str">
        <f t="array" ref="I159">IF(AND(SUMPRODUCT((IM!$F$2:$F$1181=A159)*(ISNUMBER(SEARCH($C$1, IM!$AC$2:$AC$1181))))&gt;0), $C$1, "")</f>
        <v/>
      </c>
      <c r="J159" s="356" t="str">
        <f t="array" ref="J159">IFERROR(INDEX(IM!$AM$2:$AM$9333, MATCH(1, (IM!$F$2:$F$9333=A159) * (ISNUMBER(SEARCH($C$1, IM!$AC$2:$AC$9333))), 0)), "")</f>
        <v/>
      </c>
      <c r="K159" s="358">
        <f t="array" ref="K159">SUMPRODUCT((IM!$F$2:$F$9181=A159)*(IM!$AD$2:$AD$9181="O")*(ISNUMBER(SEARCH($C$1, IM!$AC$2:$AC$9181))))</f>
        <v>0</v>
      </c>
      <c r="L159" s="380" t="str">
        <f t="array" ref="L159">IF(K159&gt;0,IFERROR(HYPERLINK("#'IM'!AC"&amp;MATCH(1,(IM!$F$1:$F$6881=A159)*(ISNUMBER(SEARCH($C$1,IM!$AC$1:$AC$6881))),0),"檢核"),"未登錄"),"")</f>
        <v/>
      </c>
      <c r="M159" s="323" t="str">
        <f t="shared" si="27"/>
        <v>EDC</v>
      </c>
      <c r="N159" s="383" t="str">
        <f t="array" ref="N159">IF(AND(
    SUMPRODUCT(
        (IM!$F$2:$F$1181=A159) *
        ISNUMBER(SEARCH("HUB", IM!$AC$2:$AC$1181)) *
        (IM!$X$2:$X$1181&gt;=$A$1) *
        (IM!$X$2:$X$1181&lt;=$B$1)*(Z159="HUB")
    ) &gt; 0
), "HUB", "")</f>
        <v/>
      </c>
      <c r="O159" s="363"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25" t="str">
        <f t="shared" si="28"/>
        <v>-4739-淡水櫻花店(定保)</v>
      </c>
      <c r="Q159" s="275" t="str">
        <f t="array" ref="Q159">IF(AND(SUMPRODUCT((IM!$F$2:$F$1181=A159)*(ISNUMBER(SEARCH($D$1, IM!$AC$2:$AC$1181))))&gt;0), $D$1, "")</f>
        <v>EDC</v>
      </c>
      <c r="R159" s="274">
        <f t="array" ref="R159">IFERROR(INDEX(IM!$AM$2:$AM$9382, MATCH(1, (IM!$F$2:$F$9382=A159) * (ISNUMBER(SEARCH($D$1, IM!$AC$2:$AC$9382))), 0)), "")</f>
        <v>45789</v>
      </c>
      <c r="S159" s="255" t="str">
        <f t="array" ref="S159">IF(AND(SUMPRODUCT((IM!$F$2:$F$1181=A159)*(ISNUMBER(SEARCH($E$1, IM!$AC$2:$AC$1181))))&gt;0), $E$1, "")</f>
        <v/>
      </c>
      <c r="T159" s="296" t="str">
        <f t="array" ref="T159">IFERROR(INDEX(IM!$AM$2:$AM$9382, MATCH(1, (IM!$F$2:$F$9382=A159) * (ISNUMBER(SEARCH($E$1, IM!$AC$2:$AC$9382))), 0)), "")</f>
        <v/>
      </c>
      <c r="U159" s="299" t="str">
        <f t="array" ref="U159">IF(AND(SUMPRODUCT((IM!$F$2:$F$1181=A159)*(ISNUMBER(SEARCH($F$1, IM!$AC$2:$AC$1181))))&gt;0), $F$1, "")</f>
        <v/>
      </c>
      <c r="V159" s="369" t="str">
        <f t="array" ref="V159">IFERROR(INDEX(IM!$AM$2:$AM$9382, MATCH(1, (IM!$F$2:$F$9382=A159) * (ISNUMBER(SEARCH($F$1, IM!$AC$2:$AC$9382))), 0)), "")</f>
        <v/>
      </c>
      <c r="W159" s="261">
        <f t="shared" si="29"/>
        <v>0</v>
      </c>
      <c r="X159" s="261"/>
      <c r="Y159" s="376">
        <f t="shared" si="30"/>
        <v>0</v>
      </c>
      <c r="Z159" s="253" t="str">
        <f>IF(VLOOKUP(A159,'0919門市清單主檔'!B:AH,4,FALSE)=0,"",VLOOKUP(A159,'0919門市清單主檔'!B:AH,4,FALSE))</f>
        <v/>
      </c>
      <c r="AA159" s="370"/>
      <c r="AB159" s="192"/>
      <c r="AC159" s="192" t="s">
        <v>49</v>
      </c>
    </row>
    <row r="160" spans="1:29" ht="15.75" customHeight="1">
      <c r="A160" s="148">
        <v>4844</v>
      </c>
      <c r="B160" s="149" t="str">
        <f>VLOOKUP(A160,'0919門市清單主檔'!B:C,2,FALSE)</f>
        <v>三芝天涯店</v>
      </c>
      <c r="C160" s="150" t="str">
        <f>VLOOKUP($A160,'0919門市清單主檔'!B:V,20,FALSE)</f>
        <v>新北市</v>
      </c>
      <c r="D160" s="151" t="str">
        <f>VLOOKUP($A160,'0919門市清單主檔'!B:V,21,FALSE)</f>
        <v>三芝區</v>
      </c>
      <c r="E160" s="152" t="str">
        <f>VLOOKUP(D160,區域表!A:B,2,FALSE)</f>
        <v>吳宗鴻</v>
      </c>
      <c r="F160" s="153" t="str">
        <f>IFERROR(IF(VLOOKUP(A160,門市狀態!A:D,4,FALSE)=0,"",VLOOKUP(A160,門市狀態!A:D,4,FALSE)),"")</f>
        <v/>
      </c>
      <c r="G160" s="154"/>
      <c r="H160" s="155" t="str">
        <f t="shared" si="26"/>
        <v>-4844-三芝天涯店(定保)</v>
      </c>
      <c r="I160" s="157" t="str">
        <f t="array" ref="I160">IF(AND(SUMPRODUCT((IM!$F$2:$F$1181=A160)*(ISNUMBER(SEARCH($C$1, IM!$AC$2:$AC$1181))))&gt;0), $C$1, "")</f>
        <v/>
      </c>
      <c r="J160" s="356" t="str">
        <f t="array" ref="J160">IFERROR(INDEX(IM!$AM$2:$AM$9333, MATCH(1, (IM!$F$2:$F$9333=A160) * (ISNUMBER(SEARCH($C$1, IM!$AC$2:$AC$9333))), 0)), "")</f>
        <v/>
      </c>
      <c r="K160" s="358">
        <f t="array" ref="K160">SUMPRODUCT((IM!$F$2:$F$9181=A160)*(IM!$AD$2:$AD$9181="O")*(ISNUMBER(SEARCH($C$1, IM!$AC$2:$AC$9181))))</f>
        <v>0</v>
      </c>
      <c r="L160" s="380" t="str">
        <f t="array" ref="L160">IF(K160&gt;0,IFERROR(HYPERLINK("#'IM'!AC"&amp;MATCH(1,(IM!$F$1:$F$6881=A160)*(ISNUMBER(SEARCH($C$1,IM!$AC$1:$AC$6881))),0),"檢核"),"未登錄"),"")</f>
        <v/>
      </c>
      <c r="M160" s="323" t="str">
        <f t="shared" si="27"/>
        <v>EDC</v>
      </c>
      <c r="N160" s="383" t="str">
        <f t="array" ref="N160">IF(AND(
    SUMPRODUCT(
        (IM!$F$2:$F$1181=A160) *
        ISNUMBER(SEARCH("HUB", IM!$AC$2:$AC$1181)) *
        (IM!$X$2:$X$1181&gt;=$A$1) *
        (IM!$X$2:$X$1181&lt;=$B$1)*(Z160="HUB")
    ) &gt; 0
), "HUB", "")</f>
        <v/>
      </c>
      <c r="O160" s="363"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25" t="str">
        <f t="shared" si="28"/>
        <v>-4844-三芝天涯店(定保)</v>
      </c>
      <c r="Q160" s="275" t="str">
        <f t="array" ref="Q160">IF(AND(SUMPRODUCT((IM!$F$2:$F$1181=A160)*(ISNUMBER(SEARCH($D$1, IM!$AC$2:$AC$1181))))&gt;0), $D$1, "")</f>
        <v>EDC</v>
      </c>
      <c r="R160" s="274">
        <f t="array" ref="R160">IFERROR(INDEX(IM!$AM$2:$AM$9382, MATCH(1, (IM!$F$2:$F$9382=A160) * (ISNUMBER(SEARCH($D$1, IM!$AC$2:$AC$9382))), 0)), "")</f>
        <v>45790</v>
      </c>
      <c r="S160" s="255" t="str">
        <f t="array" ref="S160">IF(AND(SUMPRODUCT((IM!$F$2:$F$1181=A160)*(ISNUMBER(SEARCH($E$1, IM!$AC$2:$AC$1181))))&gt;0), $E$1, "")</f>
        <v/>
      </c>
      <c r="T160" s="296" t="str">
        <f t="array" ref="T160">IFERROR(INDEX(IM!$AM$2:$AM$9382, MATCH(1, (IM!$F$2:$F$9382=A160) * (ISNUMBER(SEARCH($E$1, IM!$AC$2:$AC$9382))), 0)), "")</f>
        <v/>
      </c>
      <c r="U160" s="299" t="str">
        <f t="array" ref="U160">IF(AND(SUMPRODUCT((IM!$F$2:$F$1181=A160)*(ISNUMBER(SEARCH($F$1, IM!$AC$2:$AC$1181))))&gt;0), $F$1, "")</f>
        <v/>
      </c>
      <c r="V160" s="369" t="str">
        <f t="array" ref="V160">IFERROR(INDEX(IM!$AM$2:$AM$9382, MATCH(1, (IM!$F$2:$F$9382=A160) * (ISNUMBER(SEARCH($F$1, IM!$AC$2:$AC$9382))), 0)), "")</f>
        <v/>
      </c>
      <c r="W160" s="261">
        <f t="shared" si="29"/>
        <v>0</v>
      </c>
      <c r="X160" s="261"/>
      <c r="Y160" s="376">
        <f t="shared" si="30"/>
        <v>0</v>
      </c>
      <c r="Z160" s="253" t="str">
        <f>IF(VLOOKUP(A160,'0919門市清單主檔'!B:AH,4,FALSE)=0,"",VLOOKUP(A160,'0919門市清單主檔'!B:AH,4,FALSE))</f>
        <v/>
      </c>
      <c r="AA160" s="370"/>
      <c r="AB160" s="192"/>
      <c r="AC160" s="192"/>
    </row>
    <row r="161" spans="1:29" ht="15.75" customHeight="1">
      <c r="A161" s="148" t="s">
        <v>71</v>
      </c>
      <c r="B161" s="149" t="str">
        <f>VLOOKUP(A161,'0919門市清單主檔'!B:C,2,FALSE)</f>
        <v>三重中興北二</v>
      </c>
      <c r="C161" s="150" t="str">
        <f>VLOOKUP($A161,'0919門市清單主檔'!B:V,20,FALSE)</f>
        <v>新北市</v>
      </c>
      <c r="D161" s="151" t="str">
        <f>VLOOKUP($A161,'0919門市清單主檔'!B:V,21,FALSE)</f>
        <v>三重區</v>
      </c>
      <c r="E161" s="152" t="str">
        <f>VLOOKUP(D161,區域表!A:B,2,FALSE)</f>
        <v>吳宗鴻</v>
      </c>
      <c r="F161" s="153" t="str">
        <f>IFERROR(IF(VLOOKUP(A161,門市狀態!A:D,4,FALSE)=0,"",VLOOKUP(A161,門市狀態!A:D,4,FALSE)),"")</f>
        <v/>
      </c>
      <c r="G161" s="154"/>
      <c r="H161" s="155" t="str">
        <f t="shared" si="26"/>
        <v>-D138-三重中興北二(定保)</v>
      </c>
      <c r="I161" s="157" t="str">
        <f t="array" ref="I161">IF(AND(SUMPRODUCT((IM!$F$2:$F$1181=A161)*(ISNUMBER(SEARCH($C$1, IM!$AC$2:$AC$1181))))&gt;0), $C$1, "")</f>
        <v/>
      </c>
      <c r="J161" s="356" t="str">
        <f t="array" ref="J161">IFERROR(INDEX(IM!$AM$2:$AM$9333, MATCH(1, (IM!$F$2:$F$9333=A161) * (ISNUMBER(SEARCH($C$1, IM!$AC$2:$AC$9333))), 0)), "")</f>
        <v/>
      </c>
      <c r="K161" s="358">
        <f t="array" ref="K161">SUMPRODUCT((IM!$F$2:$F$9181=A161)*(IM!$AD$2:$AD$9181="O")*(ISNUMBER(SEARCH($C$1, IM!$AC$2:$AC$9181))))</f>
        <v>0</v>
      </c>
      <c r="L161" s="380" t="str">
        <f t="array" ref="L161">IF(K161&gt;0,IFERROR(HYPERLINK("#'IM'!AC"&amp;MATCH(1,(IM!$F$1:$F$6881=A161)*(ISNUMBER(SEARCH($C$1,IM!$AC$1:$AC$6881))),0),"檢核"),"未登錄"),"")</f>
        <v/>
      </c>
      <c r="M161" s="323" t="str">
        <f t="shared" si="27"/>
        <v>EDC</v>
      </c>
      <c r="N161" s="383" t="str">
        <f t="array" ref="N161">IF(AND(
    SUMPRODUCT(
        (IM!$F$2:$F$1181=A161) *
        ISNUMBER(SEARCH("HUB", IM!$AC$2:$AC$1181)) *
        (IM!$X$2:$X$1181&gt;=$A$1) *
        (IM!$X$2:$X$1181&lt;=$B$1)*(Z161="HUB")
    ) &gt; 0
), "HUB", "")</f>
        <v/>
      </c>
      <c r="O161" s="363"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25" t="str">
        <f t="shared" si="28"/>
        <v>-D138-三重中興北二(定保)</v>
      </c>
      <c r="Q161" s="275" t="str">
        <f t="array" ref="Q161">IF(AND(SUMPRODUCT((IM!$F$2:$F$1181=A161)*(ISNUMBER(SEARCH($D$1, IM!$AC$2:$AC$1181))))&gt;0), $D$1, "")</f>
        <v>EDC</v>
      </c>
      <c r="R161" s="274">
        <f t="array" ref="R161">IFERROR(INDEX(IM!$AM$2:$AM$9382, MATCH(1, (IM!$F$2:$F$9382=A161) * (ISNUMBER(SEARCH($D$1, IM!$AC$2:$AC$9382))), 0)), "")</f>
        <v>45792</v>
      </c>
      <c r="S161" s="255" t="str">
        <f t="array" ref="S161">IF(AND(SUMPRODUCT((IM!$F$2:$F$1181=A161)*(ISNUMBER(SEARCH($E$1, IM!$AC$2:$AC$1181))))&gt;0), $E$1, "")</f>
        <v/>
      </c>
      <c r="T161" s="296" t="str">
        <f t="array" ref="T161">IFERROR(INDEX(IM!$AM$2:$AM$9382, MATCH(1, (IM!$F$2:$F$9382=A161) * (ISNUMBER(SEARCH($E$1, IM!$AC$2:$AC$9382))), 0)), "")</f>
        <v/>
      </c>
      <c r="U161" s="299" t="str">
        <f t="array" ref="U161">IF(AND(SUMPRODUCT((IM!$F$2:$F$1181=A161)*(ISNUMBER(SEARCH($F$1, IM!$AC$2:$AC$1181))))&gt;0), $F$1, "")</f>
        <v/>
      </c>
      <c r="V161" s="369" t="str">
        <f t="array" ref="V161">IFERROR(INDEX(IM!$AM$2:$AM$9382, MATCH(1, (IM!$F$2:$F$9382=A161) * (ISNUMBER(SEARCH($F$1, IM!$AC$2:$AC$9382))), 0)), "")</f>
        <v/>
      </c>
      <c r="W161" s="261">
        <f t="shared" si="29"/>
        <v>0</v>
      </c>
      <c r="X161" s="261">
        <v>1</v>
      </c>
      <c r="Y161" s="376" t="str">
        <f t="shared" si="30"/>
        <v>總數：0
已維修：1
未更換：-1</v>
      </c>
      <c r="Z161" s="253" t="str">
        <f>IF(VLOOKUP(A161,'0919門市清單主檔'!B:AH,4,FALSE)=0,"",VLOOKUP(A161,'0919門市清單主檔'!B:AH,4,FALSE))</f>
        <v/>
      </c>
      <c r="AA161" s="370"/>
      <c r="AB161" s="192"/>
      <c r="AC161" s="192" t="s">
        <v>49</v>
      </c>
    </row>
    <row r="162" spans="1:29" ht="15.75" customHeight="1">
      <c r="A162" s="148">
        <v>4923</v>
      </c>
      <c r="B162" s="149" t="str">
        <f>VLOOKUP(A162,'0919門市清單主檔'!B:C,2,FALSE)</f>
        <v>蘆洲永平店</v>
      </c>
      <c r="C162" s="150" t="str">
        <f>VLOOKUP($A162,'0919門市清單主檔'!B:V,20,FALSE)</f>
        <v>新北市</v>
      </c>
      <c r="D162" s="151" t="str">
        <f>VLOOKUP($A162,'0919門市清單主檔'!B:V,21,FALSE)</f>
        <v>蘆洲區</v>
      </c>
      <c r="E162" s="152" t="str">
        <f>VLOOKUP(D162,區域表!A:B,2,FALSE)</f>
        <v>吳宗鴻</v>
      </c>
      <c r="F162" s="153" t="str">
        <f>IFERROR(IF(VLOOKUP(A162,門市狀態!A:D,4,FALSE)=0,"",VLOOKUP(A162,門市狀態!A:D,4,FALSE)),"")</f>
        <v/>
      </c>
      <c r="G162" s="154"/>
      <c r="H162" s="155" t="str">
        <f t="shared" si="26"/>
        <v>-4923-蘆洲永平店(定保)</v>
      </c>
      <c r="I162" s="157" t="str">
        <f t="array" ref="I162">IF(AND(SUMPRODUCT((IM!$F$2:$F$1181=A162)*(ISNUMBER(SEARCH($C$1, IM!$AC$2:$AC$1181))))&gt;0), $C$1, "")</f>
        <v/>
      </c>
      <c r="J162" s="356" t="str">
        <f t="array" ref="J162">IFERROR(INDEX(IM!$AM$2:$AM$9333, MATCH(1, (IM!$F$2:$F$9333=A162) * (ISNUMBER(SEARCH($C$1, IM!$AC$2:$AC$9333))), 0)), "")</f>
        <v/>
      </c>
      <c r="K162" s="358">
        <f t="array" ref="K162">SUMPRODUCT((IM!$F$2:$F$9181=A162)*(IM!$AD$2:$AD$9181="O")*(ISNUMBER(SEARCH($C$1, IM!$AC$2:$AC$9181))))</f>
        <v>0</v>
      </c>
      <c r="L162" s="380" t="str">
        <f t="array" ref="L162">IF(K162&gt;0,IFERROR(HYPERLINK("#'IM'!AC"&amp;MATCH(1,(IM!$F$1:$F$6881=A162)*(ISNUMBER(SEARCH($C$1,IM!$AC$1:$AC$6881))),0),"檢核"),"未登錄"),"")</f>
        <v/>
      </c>
      <c r="M162" s="323" t="str">
        <f t="shared" si="27"/>
        <v>EDC</v>
      </c>
      <c r="N162" s="383" t="str">
        <f t="array" ref="N162">IF(AND(
    SUMPRODUCT(
        (IM!$F$2:$F$1181=A162) *
        ISNUMBER(SEARCH("HUB", IM!$AC$2:$AC$1181)) *
        (IM!$X$2:$X$1181&gt;=$A$1) *
        (IM!$X$2:$X$1181&lt;=$B$1)*(Z162="HUB")
    ) &gt; 0
), "HUB", "")</f>
        <v/>
      </c>
      <c r="O162" s="363"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25" t="str">
        <f t="shared" si="28"/>
        <v>-4923-蘆洲永平店(定保)</v>
      </c>
      <c r="Q162" s="275" t="str">
        <f t="array" ref="Q162">IF(AND(SUMPRODUCT((IM!$F$2:$F$1181=A162)*(ISNUMBER(SEARCH($D$1, IM!$AC$2:$AC$1181))))&gt;0), $D$1, "")</f>
        <v>EDC</v>
      </c>
      <c r="R162" s="274">
        <f t="array" ref="R162">IFERROR(INDEX(IM!$AM$2:$AM$9382, MATCH(1, (IM!$F$2:$F$9382=A162) * (ISNUMBER(SEARCH($D$1, IM!$AC$2:$AC$9382))), 0)), "")</f>
        <v>45792</v>
      </c>
      <c r="S162" s="255" t="str">
        <f t="array" ref="S162">IF(AND(SUMPRODUCT((IM!$F$2:$F$1181=A162)*(ISNUMBER(SEARCH($E$1, IM!$AC$2:$AC$1181))))&gt;0), $E$1, "")</f>
        <v/>
      </c>
      <c r="T162" s="296" t="str">
        <f t="array" ref="T162">IFERROR(INDEX(IM!$AM$2:$AM$9382, MATCH(1, (IM!$F$2:$F$9382=A162) * (ISNUMBER(SEARCH($E$1, IM!$AC$2:$AC$9382))), 0)), "")</f>
        <v/>
      </c>
      <c r="U162" s="299" t="str">
        <f t="array" ref="U162">IF(AND(SUMPRODUCT((IM!$F$2:$F$1181=A162)*(ISNUMBER(SEARCH($F$1, IM!$AC$2:$AC$1181))))&gt;0), $F$1, "")</f>
        <v/>
      </c>
      <c r="V162" s="369" t="str">
        <f t="array" ref="V162">IFERROR(INDEX(IM!$AM$2:$AM$9382, MATCH(1, (IM!$F$2:$F$9382=A162) * (ISNUMBER(SEARCH($F$1, IM!$AC$2:$AC$9382))), 0)), "")</f>
        <v/>
      </c>
      <c r="W162" s="261">
        <f t="shared" si="29"/>
        <v>0</v>
      </c>
      <c r="X162" s="261"/>
      <c r="Y162" s="376">
        <f t="shared" si="30"/>
        <v>0</v>
      </c>
      <c r="Z162" s="253" t="str">
        <f>IF(VLOOKUP(A162,'0919門市清單主檔'!B:AH,4,FALSE)=0,"",VLOOKUP(A162,'0919門市清單主檔'!B:AH,4,FALSE))</f>
        <v/>
      </c>
      <c r="AA162" s="370"/>
      <c r="AB162" s="192"/>
      <c r="AC162" s="192" t="s">
        <v>49</v>
      </c>
    </row>
    <row r="163" spans="1:29" ht="15.75" customHeight="1">
      <c r="A163" s="148">
        <v>5057</v>
      </c>
      <c r="B163" s="149" t="str">
        <f>VLOOKUP(A163,'0919門市清單主檔'!B:C,2,FALSE)</f>
        <v>新莊中港店</v>
      </c>
      <c r="C163" s="150" t="str">
        <f>VLOOKUP($A163,'0919門市清單主檔'!B:V,20,FALSE)</f>
        <v>新北市</v>
      </c>
      <c r="D163" s="151" t="str">
        <f>VLOOKUP($A163,'0919門市清單主檔'!B:V,21,FALSE)</f>
        <v>新莊區</v>
      </c>
      <c r="E163" s="152" t="str">
        <f>VLOOKUP(D163,區域表!A:B,2,FALSE)</f>
        <v>湯家瑋</v>
      </c>
      <c r="F163" s="153" t="str">
        <f>IFERROR(IF(VLOOKUP(A163,門市狀態!A:D,4,FALSE)=0,"",VLOOKUP(A163,門市狀態!A:D,4,FALSE)),"")</f>
        <v/>
      </c>
      <c r="G163" s="154"/>
      <c r="H163" s="155" t="str">
        <f t="shared" si="26"/>
        <v>-5057-新莊中港店(定保)</v>
      </c>
      <c r="I163" s="157" t="str">
        <f t="array" ref="I163">IF(AND(SUMPRODUCT((IM!$F$2:$F$1181=A163)*(ISNUMBER(SEARCH($C$1, IM!$AC$2:$AC$1181))))&gt;0), $C$1, "")</f>
        <v/>
      </c>
      <c r="J163" s="356" t="str">
        <f t="array" ref="J163">IFERROR(INDEX(IM!$AM$2:$AM$9333, MATCH(1, (IM!$F$2:$F$9333=A163) * (ISNUMBER(SEARCH($C$1, IM!$AC$2:$AC$9333))), 0)), "")</f>
        <v/>
      </c>
      <c r="K163" s="358">
        <f t="array" ref="K163">SUMPRODUCT((IM!$F$2:$F$9181=A163)*(IM!$AD$2:$AD$9181="O")*(ISNUMBER(SEARCH($C$1, IM!$AC$2:$AC$9181))))</f>
        <v>0</v>
      </c>
      <c r="L163" s="380" t="str">
        <f t="array" ref="L163">IF(K163&gt;0,IFERROR(HYPERLINK("#'IM'!AC"&amp;MATCH(1,(IM!$F$1:$F$6881=A163)*(ISNUMBER(SEARCH($C$1,IM!$AC$1:$AC$6881))),0),"檢核"),"未登錄"),"")</f>
        <v/>
      </c>
      <c r="M163" s="323" t="str">
        <f t="shared" si="27"/>
        <v>EDC</v>
      </c>
      <c r="N163" s="383" t="str">
        <f t="array" ref="N163">IF(AND(
    SUMPRODUCT(
        (IM!$F$2:$F$1181=A163) *
        ISNUMBER(SEARCH("HUB", IM!$AC$2:$AC$1181)) *
        (IM!$X$2:$X$1181&gt;=$A$1) *
        (IM!$X$2:$X$1181&lt;=$B$1)*(Z163="HUB")
    ) &gt; 0
), "HUB", "")</f>
        <v/>
      </c>
      <c r="O163" s="363"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25" t="str">
        <f t="shared" si="28"/>
        <v>-5057-新莊中港店(定保)</v>
      </c>
      <c r="Q163" s="275" t="str">
        <f t="array" ref="Q163">IF(AND(SUMPRODUCT((IM!$F$2:$F$1181=A163)*(ISNUMBER(SEARCH($D$1, IM!$AC$2:$AC$1181))))&gt;0), $D$1, "")</f>
        <v>EDC</v>
      </c>
      <c r="R163" s="274">
        <f t="array" ref="R163">IFERROR(INDEX(IM!$AM$2:$AM$9382, MATCH(1, (IM!$F$2:$F$9382=A163) * (ISNUMBER(SEARCH($D$1, IM!$AC$2:$AC$9382))), 0)), "")</f>
        <v>45793</v>
      </c>
      <c r="S163" s="255" t="str">
        <f t="array" ref="S163">IF(AND(SUMPRODUCT((IM!$F$2:$F$1181=A163)*(ISNUMBER(SEARCH($E$1, IM!$AC$2:$AC$1181))))&gt;0), $E$1, "")</f>
        <v/>
      </c>
      <c r="T163" s="296" t="str">
        <f t="array" ref="T163">IFERROR(INDEX(IM!$AM$2:$AM$9382, MATCH(1, (IM!$F$2:$F$9382=A163) * (ISNUMBER(SEARCH($E$1, IM!$AC$2:$AC$9382))), 0)), "")</f>
        <v/>
      </c>
      <c r="U163" s="299" t="str">
        <f t="array" ref="U163">IF(AND(SUMPRODUCT((IM!$F$2:$F$1181=A163)*(ISNUMBER(SEARCH($F$1, IM!$AC$2:$AC$1181))))&gt;0), $F$1, "")</f>
        <v/>
      </c>
      <c r="V163" s="369" t="str">
        <f t="array" ref="V163">IFERROR(INDEX(IM!$AM$2:$AM$9382, MATCH(1, (IM!$F$2:$F$9382=A163) * (ISNUMBER(SEARCH($F$1, IM!$AC$2:$AC$9382))), 0)), "")</f>
        <v/>
      </c>
      <c r="W163" s="261">
        <f t="shared" si="29"/>
        <v>0</v>
      </c>
      <c r="X163" s="261"/>
      <c r="Y163" s="376">
        <f t="shared" si="30"/>
        <v>0</v>
      </c>
      <c r="Z163" s="253" t="str">
        <f>IF(VLOOKUP(A163,'0919門市清單主檔'!B:AH,4,FALSE)=0,"",VLOOKUP(A163,'0919門市清單主檔'!B:AH,4,FALSE))</f>
        <v/>
      </c>
      <c r="AA163" s="370"/>
      <c r="AB163" s="192"/>
      <c r="AC163" s="192" t="s">
        <v>49</v>
      </c>
    </row>
    <row r="164" spans="1:29" ht="15.75" customHeight="1">
      <c r="A164" s="148" t="s">
        <v>72</v>
      </c>
      <c r="B164" s="149" t="str">
        <f>VLOOKUP(A164,'0919門市清單主檔'!B:C,2,FALSE)</f>
        <v>板橋寶翠店</v>
      </c>
      <c r="C164" s="150" t="str">
        <f>VLOOKUP($A164,'0919門市清單主檔'!B:V,20,FALSE)</f>
        <v>新北市</v>
      </c>
      <c r="D164" s="151" t="str">
        <f>VLOOKUP($A164,'0919門市清單主檔'!B:V,21,FALSE)</f>
        <v>板橋區</v>
      </c>
      <c r="E164" s="152" t="str">
        <f>VLOOKUP(D164,區域表!A:B,2,FALSE)</f>
        <v>狄澤洋</v>
      </c>
      <c r="F164" s="153" t="str">
        <f>IFERROR(IF(VLOOKUP(A164,門市狀態!A:D,4,FALSE)=0,"",VLOOKUP(A164,門市狀態!A:D,4,FALSE)),"")</f>
        <v/>
      </c>
      <c r="G164" s="154"/>
      <c r="H164" s="155" t="str">
        <f t="shared" si="26"/>
        <v>-D767-板橋寶翠店(定保)</v>
      </c>
      <c r="I164" s="157" t="str">
        <f t="array" ref="I164">IF(AND(SUMPRODUCT((IM!$F$2:$F$1181=A164)*(ISNUMBER(SEARCH($C$1, IM!$AC$2:$AC$1181))))&gt;0), $C$1, "")</f>
        <v/>
      </c>
      <c r="J164" s="356" t="str">
        <f t="array" ref="J164">IFERROR(INDEX(IM!$AM$2:$AM$9333, MATCH(1, (IM!$F$2:$F$9333=A164) * (ISNUMBER(SEARCH($C$1, IM!$AC$2:$AC$9333))), 0)), "")</f>
        <v/>
      </c>
      <c r="K164" s="358">
        <f t="array" ref="K164">SUMPRODUCT((IM!$F$2:$F$9181=A164)*(IM!$AD$2:$AD$9181="O")*(ISNUMBER(SEARCH($C$1, IM!$AC$2:$AC$9181))))</f>
        <v>0</v>
      </c>
      <c r="L164" s="380" t="str">
        <f t="array" ref="L164">IF(K164&gt;0,IFERROR(HYPERLINK("#'IM'!AC"&amp;MATCH(1,(IM!$F$1:$F$6881=A164)*(ISNUMBER(SEARCH($C$1,IM!$AC$1:$AC$6881))),0),"檢核"),"未登錄"),"")</f>
        <v/>
      </c>
      <c r="M164" s="323" t="str">
        <f t="shared" si="27"/>
        <v>EDC</v>
      </c>
      <c r="N164" s="383" t="str">
        <f t="array" ref="N164">IF(AND(
    SUMPRODUCT(
        (IM!$F$2:$F$1181=A164) *
        ISNUMBER(SEARCH("HUB", IM!$AC$2:$AC$1181)) *
        (IM!$X$2:$X$1181&gt;=$A$1) *
        (IM!$X$2:$X$1181&lt;=$B$1)*(Z164="HUB")
    ) &gt; 0
), "HUB", "")</f>
        <v/>
      </c>
      <c r="O164" s="363"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25" t="str">
        <f t="shared" si="28"/>
        <v>-D767-板橋寶翠店(定保)</v>
      </c>
      <c r="Q164" s="275" t="str">
        <f t="array" ref="Q164">IF(AND(SUMPRODUCT((IM!$F$2:$F$1181=A164)*(ISNUMBER(SEARCH($D$1, IM!$AC$2:$AC$1181))))&gt;0), $D$1, "")</f>
        <v>EDC</v>
      </c>
      <c r="R164" s="274">
        <f t="array" ref="R164">IFERROR(INDEX(IM!$AM$2:$AM$9382, MATCH(1, (IM!$F$2:$F$9382=A164) * (ISNUMBER(SEARCH($D$1, IM!$AC$2:$AC$9382))), 0)), "")</f>
        <v>45797</v>
      </c>
      <c r="S164" s="255" t="str">
        <f t="array" ref="S164">IF(AND(SUMPRODUCT((IM!$F$2:$F$1181=A164)*(ISNUMBER(SEARCH($E$1, IM!$AC$2:$AC$1181))))&gt;0), $E$1, "")</f>
        <v/>
      </c>
      <c r="T164" s="296" t="str">
        <f t="array" ref="T164">IFERROR(INDEX(IM!$AM$2:$AM$9382, MATCH(1, (IM!$F$2:$F$9382=A164) * (ISNUMBER(SEARCH($E$1, IM!$AC$2:$AC$9382))), 0)), "")</f>
        <v/>
      </c>
      <c r="U164" s="299" t="str">
        <f t="array" ref="U164">IF(AND(SUMPRODUCT((IM!$F$2:$F$1181=A164)*(ISNUMBER(SEARCH($F$1, IM!$AC$2:$AC$1181))))&gt;0), $F$1, "")</f>
        <v/>
      </c>
      <c r="V164" s="369" t="str">
        <f t="array" ref="V164">IFERROR(INDEX(IM!$AM$2:$AM$9382, MATCH(1, (IM!$F$2:$F$9382=A164) * (ISNUMBER(SEARCH($F$1, IM!$AC$2:$AC$9382))), 0)), "")</f>
        <v/>
      </c>
      <c r="W164" s="261">
        <f t="shared" si="29"/>
        <v>0</v>
      </c>
      <c r="X164" s="261"/>
      <c r="Y164" s="376">
        <f t="shared" si="30"/>
        <v>0</v>
      </c>
      <c r="Z164" s="253" t="str">
        <f>IF(VLOOKUP(A164,'0919門市清單主檔'!B:AH,4,FALSE)=0,"",VLOOKUP(A164,'0919門市清單主檔'!B:AH,4,FALSE))</f>
        <v/>
      </c>
      <c r="AA164" s="370"/>
      <c r="AB164" s="192"/>
      <c r="AC164" s="192" t="s">
        <v>49</v>
      </c>
    </row>
    <row r="165" spans="1:29" ht="15.75" customHeight="1">
      <c r="A165" s="148" t="s">
        <v>73</v>
      </c>
      <c r="B165" s="149" t="str">
        <f>VLOOKUP(A165,'0919門市清單主檔'!B:C,2,FALSE)</f>
        <v>三重中興北</v>
      </c>
      <c r="C165" s="150" t="str">
        <f>VLOOKUP($A165,'0919門市清單主檔'!B:V,20,FALSE)</f>
        <v>新北市</v>
      </c>
      <c r="D165" s="151" t="str">
        <f>VLOOKUP($A165,'0919門市清單主檔'!B:V,21,FALSE)</f>
        <v>三重區</v>
      </c>
      <c r="E165" s="152" t="str">
        <f>VLOOKUP(D165,區域表!A:B,2,FALSE)</f>
        <v>吳宗鴻</v>
      </c>
      <c r="F165" s="153" t="str">
        <f>IFERROR(IF(VLOOKUP(A165,門市狀態!A:D,4,FALSE)=0,"",VLOOKUP(A165,門市狀態!A:D,4,FALSE)),"")</f>
        <v/>
      </c>
      <c r="G165" s="154"/>
      <c r="H165" s="155" t="str">
        <f t="shared" si="26"/>
        <v>-D087-三重中興北(定保)</v>
      </c>
      <c r="I165" s="157" t="str">
        <f t="array" ref="I165">IF(AND(SUMPRODUCT((IM!$F$2:$F$1181=A165)*(ISNUMBER(SEARCH($C$1, IM!$AC$2:$AC$1181))))&gt;0), $C$1, "")</f>
        <v/>
      </c>
      <c r="J165" s="356" t="str">
        <f t="array" ref="J165">IFERROR(INDEX(IM!$AM$2:$AM$9333, MATCH(1, (IM!$F$2:$F$9333=A165) * (ISNUMBER(SEARCH($C$1, IM!$AC$2:$AC$9333))), 0)), "")</f>
        <v/>
      </c>
      <c r="K165" s="358">
        <f t="array" ref="K165">SUMPRODUCT((IM!$F$2:$F$9181=A165)*(IM!$AD$2:$AD$9181="O")*(ISNUMBER(SEARCH($C$1, IM!$AC$2:$AC$9181))))</f>
        <v>0</v>
      </c>
      <c r="L165" s="380" t="str">
        <f t="array" ref="L165">IF(K165&gt;0,IFERROR(HYPERLINK("#'IM'!AC"&amp;MATCH(1,(IM!$F$1:$F$6881=A165)*(ISNUMBER(SEARCH($C$1,IM!$AC$1:$AC$6881))),0),"檢核"),"未登錄"),"")</f>
        <v/>
      </c>
      <c r="M165" s="323" t="str">
        <f t="shared" si="27"/>
        <v>EDC</v>
      </c>
      <c r="N165" s="383" t="str">
        <f t="array" ref="N165">IF(AND(
    SUMPRODUCT(
        (IM!$F$2:$F$1181=A165) *
        ISNUMBER(SEARCH("HUB", IM!$AC$2:$AC$1181)) *
        (IM!$X$2:$X$1181&gt;=$A$1) *
        (IM!$X$2:$X$1181&lt;=$B$1)*(Z165="HUB")
    ) &gt; 0
), "HUB", "")</f>
        <v/>
      </c>
      <c r="O165" s="363"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25" t="str">
        <f t="shared" si="28"/>
        <v>-D087-三重中興北(定保)</v>
      </c>
      <c r="Q165" s="275" t="str">
        <f t="array" ref="Q165">IF(AND(SUMPRODUCT((IM!$F$2:$F$1181=A165)*(ISNUMBER(SEARCH($D$1, IM!$AC$2:$AC$1181))))&gt;0), $D$1, "")</f>
        <v>EDC</v>
      </c>
      <c r="R165" s="274">
        <f t="array" ref="R165">IFERROR(INDEX(IM!$AM$2:$AM$9382, MATCH(1, (IM!$F$2:$F$9382=A165) * (ISNUMBER(SEARCH($D$1, IM!$AC$2:$AC$9382))), 0)), "")</f>
        <v>45797</v>
      </c>
      <c r="S165" s="255" t="str">
        <f t="array" ref="S165">IF(AND(SUMPRODUCT((IM!$F$2:$F$1181=A165)*(ISNUMBER(SEARCH($E$1, IM!$AC$2:$AC$1181))))&gt;0), $E$1, "")</f>
        <v/>
      </c>
      <c r="T165" s="296" t="str">
        <f t="array" ref="T165">IFERROR(INDEX(IM!$AM$2:$AM$9382, MATCH(1, (IM!$F$2:$F$9382=A165) * (ISNUMBER(SEARCH($E$1, IM!$AC$2:$AC$9382))), 0)), "")</f>
        <v/>
      </c>
      <c r="U165" s="299" t="str">
        <f t="array" ref="U165">IF(AND(SUMPRODUCT((IM!$F$2:$F$1181=A165)*(ISNUMBER(SEARCH($F$1, IM!$AC$2:$AC$1181))))&gt;0), $F$1, "")</f>
        <v/>
      </c>
      <c r="V165" s="369" t="str">
        <f t="array" ref="V165">IFERROR(INDEX(IM!$AM$2:$AM$9382, MATCH(1, (IM!$F$2:$F$9382=A165) * (ISNUMBER(SEARCH($F$1, IM!$AC$2:$AC$9382))), 0)), "")</f>
        <v/>
      </c>
      <c r="W165" s="261">
        <f t="shared" si="29"/>
        <v>0</v>
      </c>
      <c r="X165" s="261"/>
      <c r="Y165" s="376">
        <f t="shared" si="30"/>
        <v>0</v>
      </c>
      <c r="Z165" s="253" t="str">
        <f>IF(VLOOKUP(A165,'0919門市清單主檔'!B:AH,4,FALSE)=0,"",VLOOKUP(A165,'0919門市清單主檔'!B:AH,4,FALSE))</f>
        <v/>
      </c>
      <c r="AA165" s="370"/>
      <c r="AB165" s="192"/>
      <c r="AC165" s="192" t="s">
        <v>49</v>
      </c>
    </row>
    <row r="166" spans="1:29" ht="15.75" customHeight="1">
      <c r="A166" s="148">
        <v>4483</v>
      </c>
      <c r="B166" s="149" t="str">
        <f>VLOOKUP(A166,'0919門市清單主檔'!B:C,2,FALSE)</f>
        <v>林口築夢店</v>
      </c>
      <c r="C166" s="150" t="str">
        <f>VLOOKUP($A166,'0919門市清單主檔'!B:V,20,FALSE)</f>
        <v>新北市</v>
      </c>
      <c r="D166" s="151" t="str">
        <f>VLOOKUP($A166,'0919門市清單主檔'!B:V,21,FALSE)</f>
        <v>林口區</v>
      </c>
      <c r="E166" s="152" t="str">
        <f>VLOOKUP(D166,區域表!A:B,2,FALSE)</f>
        <v>湯家瑋</v>
      </c>
      <c r="F166" s="153" t="str">
        <f>IFERROR(IF(VLOOKUP(A166,門市狀態!A:D,4,FALSE)=0,"",VLOOKUP(A166,門市狀態!A:D,4,FALSE)),"")</f>
        <v/>
      </c>
      <c r="G166" s="154"/>
      <c r="H166" s="155" t="str">
        <f t="shared" si="26"/>
        <v>-4483-林口築夢店(定保)</v>
      </c>
      <c r="I166" s="157" t="str">
        <f t="array" ref="I166">IF(AND(SUMPRODUCT((IM!$F$2:$F$1181=A166)*(ISNUMBER(SEARCH($C$1, IM!$AC$2:$AC$1181))))&gt;0), $C$1, "")</f>
        <v/>
      </c>
      <c r="J166" s="356" t="str">
        <f t="array" ref="J166">IFERROR(INDEX(IM!$AM$2:$AM$9333, MATCH(1, (IM!$F$2:$F$9333=A166) * (ISNUMBER(SEARCH($C$1, IM!$AC$2:$AC$9333))), 0)), "")</f>
        <v/>
      </c>
      <c r="K166" s="358">
        <f t="array" ref="K166">SUMPRODUCT((IM!$F$2:$F$9181=A166)*(IM!$AD$2:$AD$9181="O")*(ISNUMBER(SEARCH($C$1, IM!$AC$2:$AC$9181))))</f>
        <v>0</v>
      </c>
      <c r="L166" s="380" t="str">
        <f t="array" ref="L166">IF(K166&gt;0,IFERROR(HYPERLINK("#'IM'!AC"&amp;MATCH(1,(IM!$F$1:$F$6881=A166)*(ISNUMBER(SEARCH($C$1,IM!$AC$1:$AC$6881))),0),"檢核"),"未登錄"),"")</f>
        <v/>
      </c>
      <c r="M166" s="323" t="str">
        <f t="shared" si="27"/>
        <v>EDC</v>
      </c>
      <c r="N166" s="383" t="str">
        <f t="array" ref="N166">IF(AND(
    SUMPRODUCT(
        (IM!$F$2:$F$1181=A166) *
        ISNUMBER(SEARCH("HUB", IM!$AC$2:$AC$1181)) *
        (IM!$X$2:$X$1181&gt;=$A$1) *
        (IM!$X$2:$X$1181&lt;=$B$1)*(Z166="HUB")
    ) &gt; 0
), "HUB", "")</f>
        <v/>
      </c>
      <c r="O166" s="363"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25" t="str">
        <f t="shared" si="28"/>
        <v>-4483-林口築夢店(定保)</v>
      </c>
      <c r="Q166" s="275" t="str">
        <f t="array" ref="Q166">IF(AND(SUMPRODUCT((IM!$F$2:$F$1181=A166)*(ISNUMBER(SEARCH($D$1, IM!$AC$2:$AC$1181))))&gt;0), $D$1, "")</f>
        <v>EDC</v>
      </c>
      <c r="R166" s="274">
        <f t="array" ref="R166">IFERROR(INDEX(IM!$AM$2:$AM$9382, MATCH(1, (IM!$F$2:$F$9382=A166) * (ISNUMBER(SEARCH($D$1, IM!$AC$2:$AC$9382))), 0)), "")</f>
        <v>45798</v>
      </c>
      <c r="S166" s="255" t="str">
        <f t="array" ref="S166">IF(AND(SUMPRODUCT((IM!$F$2:$F$1181=A166)*(ISNUMBER(SEARCH($E$1, IM!$AC$2:$AC$1181))))&gt;0), $E$1, "")</f>
        <v/>
      </c>
      <c r="T166" s="296" t="str">
        <f t="array" ref="T166">IFERROR(INDEX(IM!$AM$2:$AM$9382, MATCH(1, (IM!$F$2:$F$9382=A166) * (ISNUMBER(SEARCH($E$1, IM!$AC$2:$AC$9382))), 0)), "")</f>
        <v/>
      </c>
      <c r="U166" s="299" t="str">
        <f t="array" ref="U166">IF(AND(SUMPRODUCT((IM!$F$2:$F$1181=A166)*(ISNUMBER(SEARCH($F$1, IM!$AC$2:$AC$1181))))&gt;0), $F$1, "")</f>
        <v/>
      </c>
      <c r="V166" s="369" t="str">
        <f t="array" ref="V166">IFERROR(INDEX(IM!$AM$2:$AM$9382, MATCH(1, (IM!$F$2:$F$9382=A166) * (ISNUMBER(SEARCH($F$1, IM!$AC$2:$AC$9382))), 0)), "")</f>
        <v/>
      </c>
      <c r="W166" s="261">
        <f t="shared" si="29"/>
        <v>0</v>
      </c>
      <c r="X166" s="261"/>
      <c r="Y166" s="376">
        <f t="shared" si="30"/>
        <v>0</v>
      </c>
      <c r="Z166" s="253" t="str">
        <f>IF(VLOOKUP(A166,'0919門市清單主檔'!B:AH,4,FALSE)=0,"",VLOOKUP(A166,'0919門市清單主檔'!B:AH,4,FALSE))</f>
        <v/>
      </c>
      <c r="AA166" s="370"/>
      <c r="AB166" s="192"/>
      <c r="AC166" s="192" t="s">
        <v>49</v>
      </c>
    </row>
    <row r="167" spans="1:29" ht="15.75" customHeight="1">
      <c r="A167" s="148">
        <v>4514</v>
      </c>
      <c r="B167" s="149" t="str">
        <f>VLOOKUP(A167,'0919門市清單主檔'!B:C,2,FALSE)</f>
        <v>林口老師店</v>
      </c>
      <c r="C167" s="150" t="str">
        <f>VLOOKUP($A167,'0919門市清單主檔'!B:V,20,FALSE)</f>
        <v>新北市</v>
      </c>
      <c r="D167" s="151" t="str">
        <f>VLOOKUP($A167,'0919門市清單主檔'!B:V,21,FALSE)</f>
        <v>林口區</v>
      </c>
      <c r="E167" s="152" t="str">
        <f>VLOOKUP(D167,區域表!A:B,2,FALSE)</f>
        <v>湯家瑋</v>
      </c>
      <c r="F167" s="153" t="str">
        <f>IFERROR(IF(VLOOKUP(A167,門市狀態!A:D,4,FALSE)=0,"",VLOOKUP(A167,門市狀態!A:D,4,FALSE)),"")</f>
        <v/>
      </c>
      <c r="G167" s="154"/>
      <c r="H167" s="155" t="str">
        <f t="shared" si="26"/>
        <v>-4514-林口老師店(定保)</v>
      </c>
      <c r="I167" s="157" t="str">
        <f t="array" ref="I167">IF(AND(SUMPRODUCT((IM!$F$2:$F$1181=A167)*(ISNUMBER(SEARCH($C$1, IM!$AC$2:$AC$1181))))&gt;0), $C$1, "")</f>
        <v/>
      </c>
      <c r="J167" s="356" t="str">
        <f t="array" ref="J167">IFERROR(INDEX(IM!$AM$2:$AM$9333, MATCH(1, (IM!$F$2:$F$9333=A167) * (ISNUMBER(SEARCH($C$1, IM!$AC$2:$AC$9333))), 0)), "")</f>
        <v/>
      </c>
      <c r="K167" s="358">
        <f t="array" ref="K167">SUMPRODUCT((IM!$F$2:$F$9181=A167)*(IM!$AD$2:$AD$9181="O")*(ISNUMBER(SEARCH($C$1, IM!$AC$2:$AC$9181))))</f>
        <v>0</v>
      </c>
      <c r="L167" s="380" t="str">
        <f t="array" ref="L167">IF(K167&gt;0,IFERROR(HYPERLINK("#'IM'!AC"&amp;MATCH(1,(IM!$F$1:$F$6881=A167)*(ISNUMBER(SEARCH($C$1,IM!$AC$1:$AC$6881))),0),"檢核"),"未登錄"),"")</f>
        <v/>
      </c>
      <c r="M167" s="323" t="str">
        <f t="shared" si="27"/>
        <v>EDC</v>
      </c>
      <c r="N167" s="383" t="str">
        <f t="array" ref="N167">IF(AND(
    SUMPRODUCT(
        (IM!$F$2:$F$1181=A167) *
        ISNUMBER(SEARCH("HUB", IM!$AC$2:$AC$1181)) *
        (IM!$X$2:$X$1181&gt;=$A$1) *
        (IM!$X$2:$X$1181&lt;=$B$1)*(Z167="HUB")
    ) &gt; 0
), "HUB", "")</f>
        <v/>
      </c>
      <c r="O167" s="363"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25" t="str">
        <f t="shared" si="28"/>
        <v>-4514-林口老師店(定保)</v>
      </c>
      <c r="Q167" s="275" t="str">
        <f t="array" ref="Q167">IF(AND(SUMPRODUCT((IM!$F$2:$F$1181=A167)*(ISNUMBER(SEARCH($D$1, IM!$AC$2:$AC$1181))))&gt;0), $D$1, "")</f>
        <v>EDC</v>
      </c>
      <c r="R167" s="274">
        <f t="array" ref="R167">IFERROR(INDEX(IM!$AM$2:$AM$9382, MATCH(1, (IM!$F$2:$F$9382=A167) * (ISNUMBER(SEARCH($D$1, IM!$AC$2:$AC$9382))), 0)), "")</f>
        <v>45798</v>
      </c>
      <c r="S167" s="255" t="str">
        <f t="array" ref="S167">IF(AND(SUMPRODUCT((IM!$F$2:$F$1181=A167)*(ISNUMBER(SEARCH($E$1, IM!$AC$2:$AC$1181))))&gt;0), $E$1, "")</f>
        <v/>
      </c>
      <c r="T167" s="296" t="str">
        <f t="array" ref="T167">IFERROR(INDEX(IM!$AM$2:$AM$9382, MATCH(1, (IM!$F$2:$F$9382=A167) * (ISNUMBER(SEARCH($E$1, IM!$AC$2:$AC$9382))), 0)), "")</f>
        <v/>
      </c>
      <c r="U167" s="299" t="str">
        <f t="array" ref="U167">IF(AND(SUMPRODUCT((IM!$F$2:$F$1181=A167)*(ISNUMBER(SEARCH($F$1, IM!$AC$2:$AC$1181))))&gt;0), $F$1, "")</f>
        <v/>
      </c>
      <c r="V167" s="369" t="str">
        <f t="array" ref="V167">IFERROR(INDEX(IM!$AM$2:$AM$9382, MATCH(1, (IM!$F$2:$F$9382=A167) * (ISNUMBER(SEARCH($F$1, IM!$AC$2:$AC$9382))), 0)), "")</f>
        <v/>
      </c>
      <c r="W167" s="261">
        <f t="shared" si="29"/>
        <v>0</v>
      </c>
      <c r="X167" s="261"/>
      <c r="Y167" s="376">
        <f t="shared" si="30"/>
        <v>0</v>
      </c>
      <c r="Z167" s="253" t="str">
        <f>IF(VLOOKUP(A167,'0919門市清單主檔'!B:AH,4,FALSE)=0,"",VLOOKUP(A167,'0919門市清單主檔'!B:AH,4,FALSE))</f>
        <v/>
      </c>
      <c r="AA167" s="370"/>
      <c r="AB167" s="192"/>
      <c r="AC167" s="192"/>
    </row>
    <row r="168" spans="1:29" ht="15.75" customHeight="1">
      <c r="A168" s="148">
        <v>3137</v>
      </c>
      <c r="B168" s="149" t="str">
        <f>VLOOKUP(A168,'0919門市清單主檔'!B:C,2,FALSE)</f>
        <v>北縣黎明店</v>
      </c>
      <c r="C168" s="150" t="str">
        <f>VLOOKUP($A168,'0919門市清單主檔'!B:V,20,FALSE)</f>
        <v>新北市</v>
      </c>
      <c r="D168" s="151" t="str">
        <f>VLOOKUP($A168,'0919門市清單主檔'!B:V,21,FALSE)</f>
        <v>泰山區</v>
      </c>
      <c r="E168" s="152" t="str">
        <f>VLOOKUP(D168,區域表!A:B,2,FALSE)</f>
        <v>湯家瑋</v>
      </c>
      <c r="F168" s="153" t="str">
        <f>IFERROR(IF(VLOOKUP(A168,門市狀態!A:D,4,FALSE)=0,"",VLOOKUP(A168,門市狀態!A:D,4,FALSE)),"")</f>
        <v/>
      </c>
      <c r="G168" s="154" t="s">
        <v>66</v>
      </c>
      <c r="H168" s="155" t="str">
        <f t="shared" si="26"/>
        <v>-3137-北縣黎明店(定保)</v>
      </c>
      <c r="I168" s="157" t="str">
        <f t="array" ref="I168">IF(AND(SUMPRODUCT((IM!$F$2:$F$1181=A168)*(ISNUMBER(SEARCH($C$1, IM!$AC$2:$AC$1181))))&gt;0), $C$1, "")</f>
        <v/>
      </c>
      <c r="J168" s="356" t="str">
        <f t="array" ref="J168">IFERROR(INDEX(IM!$AM$2:$AM$9333, MATCH(1, (IM!$F$2:$F$9333=A168) * (ISNUMBER(SEARCH($C$1, IM!$AC$2:$AC$9333))), 0)), "")</f>
        <v/>
      </c>
      <c r="K168" s="358">
        <f t="array" ref="K168">SUMPRODUCT((IM!$F$2:$F$9181=A168)*(IM!$AD$2:$AD$9181="O")*(ISNUMBER(SEARCH($C$1, IM!$AC$2:$AC$9181))))</f>
        <v>0</v>
      </c>
      <c r="L168" s="380" t="str">
        <f t="array" ref="L168">IF(K168&gt;0,IFERROR(HYPERLINK("#'IM'!AC"&amp;MATCH(1,(IM!$F$1:$F$6881=A168)*(ISNUMBER(SEARCH($C$1,IM!$AC$1:$AC$6881))),0),"檢核"),"未登錄"),"")</f>
        <v/>
      </c>
      <c r="M168" s="323" t="str">
        <f t="shared" si="27"/>
        <v>EDC</v>
      </c>
      <c r="N168" s="383" t="str">
        <f t="array" ref="N168">IF(AND(
    SUMPRODUCT(
        (IM!$F$2:$F$1181=A168) *
        ISNUMBER(SEARCH("HUB", IM!$AC$2:$AC$1181)) *
        (IM!$X$2:$X$1181&gt;=$A$1) *
        (IM!$X$2:$X$1181&lt;=$B$1)*(Z168="HUB")
    ) &gt; 0
), "HUB", "")</f>
        <v/>
      </c>
      <c r="O168" s="363"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25" t="str">
        <f t="shared" si="28"/>
        <v>-3137-北縣黎明店(定保)</v>
      </c>
      <c r="Q168" s="275" t="str">
        <f t="array" ref="Q168">IF(AND(SUMPRODUCT((IM!$F$2:$F$1181=A168)*(ISNUMBER(SEARCH($D$1, IM!$AC$2:$AC$1181))))&gt;0), $D$1, "")</f>
        <v>EDC</v>
      </c>
      <c r="R168" s="274">
        <f t="array" ref="R168">IFERROR(INDEX(IM!$AM$2:$AM$9382, MATCH(1, (IM!$F$2:$F$9382=A168) * (ISNUMBER(SEARCH($D$1, IM!$AC$2:$AC$9382))), 0)), "")</f>
        <v>45798</v>
      </c>
      <c r="S168" s="255" t="str">
        <f t="array" ref="S168">IF(AND(SUMPRODUCT((IM!$F$2:$F$1181=A168)*(ISNUMBER(SEARCH($E$1, IM!$AC$2:$AC$1181))))&gt;0), $E$1, "")</f>
        <v/>
      </c>
      <c r="T168" s="296" t="str">
        <f t="array" ref="T168">IFERROR(INDEX(IM!$AM$2:$AM$9382, MATCH(1, (IM!$F$2:$F$9382=A168) * (ISNUMBER(SEARCH($E$1, IM!$AC$2:$AC$9382))), 0)), "")</f>
        <v/>
      </c>
      <c r="U168" s="299" t="str">
        <f t="array" ref="U168">IF(AND(SUMPRODUCT((IM!$F$2:$F$1181=A168)*(ISNUMBER(SEARCH($F$1, IM!$AC$2:$AC$1181))))&gt;0), $F$1, "")</f>
        <v/>
      </c>
      <c r="V168" s="369" t="str">
        <f t="array" ref="V168">IFERROR(INDEX(IM!$AM$2:$AM$9382, MATCH(1, (IM!$F$2:$F$9382=A168) * (ISNUMBER(SEARCH($F$1, IM!$AC$2:$AC$9382))), 0)), "")</f>
        <v/>
      </c>
      <c r="W168" s="261">
        <f t="shared" si="29"/>
        <v>0</v>
      </c>
      <c r="X168" s="261"/>
      <c r="Y168" s="376">
        <f t="shared" si="30"/>
        <v>0</v>
      </c>
      <c r="Z168" s="253" t="str">
        <f>IF(VLOOKUP(A168,'0919門市清單主檔'!B:AH,4,FALSE)=0,"",VLOOKUP(A168,'0919門市清單主檔'!B:AH,4,FALSE))</f>
        <v/>
      </c>
      <c r="AA168" s="370"/>
      <c r="AB168" s="192"/>
      <c r="AC168" s="192"/>
    </row>
    <row r="169" spans="1:29" ht="15.75" customHeight="1">
      <c r="A169" s="148">
        <v>4977</v>
      </c>
      <c r="B169" s="149" t="str">
        <f>VLOOKUP(A169,'0919門市清單主檔'!B:C,2,FALSE)</f>
        <v>三重初戀店</v>
      </c>
      <c r="C169" s="150" t="str">
        <f>VLOOKUP($A169,'0919門市清單主檔'!B:V,20,FALSE)</f>
        <v>新北市</v>
      </c>
      <c r="D169" s="151" t="str">
        <f>VLOOKUP($A169,'0919門市清單主檔'!B:V,21,FALSE)</f>
        <v>三重區</v>
      </c>
      <c r="E169" s="152" t="str">
        <f>VLOOKUP(D169,區域表!A:B,2,FALSE)</f>
        <v>吳宗鴻</v>
      </c>
      <c r="F169" s="153" t="str">
        <f>IFERROR(IF(VLOOKUP(A169,門市狀態!A:D,4,FALSE)=0,"",VLOOKUP(A169,門市狀態!A:D,4,FALSE)),"")</f>
        <v/>
      </c>
      <c r="G169" s="154"/>
      <c r="H169" s="155" t="str">
        <f t="shared" si="26"/>
        <v>-4977-三重初戀店(定保)</v>
      </c>
      <c r="I169" s="157" t="str">
        <f t="array" ref="I169">IF(AND(SUMPRODUCT((IM!$F$2:$F$1181=A169)*(ISNUMBER(SEARCH($C$1, IM!$AC$2:$AC$1181))))&gt;0), $C$1, "")</f>
        <v/>
      </c>
      <c r="J169" s="356" t="str">
        <f t="array" ref="J169">IFERROR(INDEX(IM!$AM$2:$AM$9333, MATCH(1, (IM!$F$2:$F$9333=A169) * (ISNUMBER(SEARCH($C$1, IM!$AC$2:$AC$9333))), 0)), "")</f>
        <v/>
      </c>
      <c r="K169" s="358">
        <f t="array" ref="K169">SUMPRODUCT((IM!$F$2:$F$9181=A169)*(IM!$AD$2:$AD$9181="O")*(ISNUMBER(SEARCH($C$1, IM!$AC$2:$AC$9181))))</f>
        <v>0</v>
      </c>
      <c r="L169" s="380" t="str">
        <f t="array" ref="L169">IF(K169&gt;0,IFERROR(HYPERLINK("#'IM'!AC"&amp;MATCH(1,(IM!$F$1:$F$6881=A169)*(ISNUMBER(SEARCH($C$1,IM!$AC$1:$AC$6881))),0),"檢核"),"未登錄"),"")</f>
        <v/>
      </c>
      <c r="M169" s="323" t="str">
        <f t="shared" si="27"/>
        <v>EDC</v>
      </c>
      <c r="N169" s="383" t="str">
        <f t="array" ref="N169">IF(AND(
    SUMPRODUCT(
        (IM!$F$2:$F$1181=A169) *
        ISNUMBER(SEARCH("HUB", IM!$AC$2:$AC$1181)) *
        (IM!$X$2:$X$1181&gt;=$A$1) *
        (IM!$X$2:$X$1181&lt;=$B$1)*(Z169="HUB")
    ) &gt; 0
), "HUB", "")</f>
        <v/>
      </c>
      <c r="O169" s="363"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25" t="str">
        <f t="shared" si="28"/>
        <v>-4977-三重初戀店(定保)</v>
      </c>
      <c r="Q169" s="275" t="str">
        <f t="array" ref="Q169">IF(AND(SUMPRODUCT((IM!$F$2:$F$1181=A169)*(ISNUMBER(SEARCH($D$1, IM!$AC$2:$AC$1181))))&gt;0), $D$1, "")</f>
        <v>EDC</v>
      </c>
      <c r="R169" s="274">
        <f t="array" ref="R169">IFERROR(INDEX(IM!$AM$2:$AM$9382, MATCH(1, (IM!$F$2:$F$9382=A169) * (ISNUMBER(SEARCH($D$1, IM!$AC$2:$AC$9382))), 0)), "")</f>
        <v>45798</v>
      </c>
      <c r="S169" s="255" t="str">
        <f t="array" ref="S169">IF(AND(SUMPRODUCT((IM!$F$2:$F$1181=A169)*(ISNUMBER(SEARCH($E$1, IM!$AC$2:$AC$1181))))&gt;0), $E$1, "")</f>
        <v/>
      </c>
      <c r="T169" s="296" t="str">
        <f t="array" ref="T169">IFERROR(INDEX(IM!$AM$2:$AM$9382, MATCH(1, (IM!$F$2:$F$9382=A169) * (ISNUMBER(SEARCH($E$1, IM!$AC$2:$AC$9382))), 0)), "")</f>
        <v/>
      </c>
      <c r="U169" s="299" t="str">
        <f t="array" ref="U169">IF(AND(SUMPRODUCT((IM!$F$2:$F$1181=A169)*(ISNUMBER(SEARCH($F$1, IM!$AC$2:$AC$1181))))&gt;0), $F$1, "")</f>
        <v/>
      </c>
      <c r="V169" s="369" t="str">
        <f t="array" ref="V169">IFERROR(INDEX(IM!$AM$2:$AM$9382, MATCH(1, (IM!$F$2:$F$9382=A169) * (ISNUMBER(SEARCH($F$1, IM!$AC$2:$AC$9382))), 0)), "")</f>
        <v/>
      </c>
      <c r="W169" s="261">
        <f t="shared" si="29"/>
        <v>0</v>
      </c>
      <c r="X169" s="261"/>
      <c r="Y169" s="376">
        <f t="shared" si="30"/>
        <v>0</v>
      </c>
      <c r="Z169" s="253" t="str">
        <f>IF(VLOOKUP(A169,'0919門市清單主檔'!B:AH,4,FALSE)=0,"",VLOOKUP(A169,'0919門市清單主檔'!B:AH,4,FALSE))</f>
        <v/>
      </c>
      <c r="AA169" s="370"/>
      <c r="AB169" s="192"/>
      <c r="AC169" s="192" t="s">
        <v>49</v>
      </c>
    </row>
    <row r="170" spans="1:29" ht="15.75" customHeight="1">
      <c r="A170" s="148">
        <v>3751</v>
      </c>
      <c r="B170" s="149" t="str">
        <f>VLOOKUP(A170,'0919門市清單主檔'!B:C,2,FALSE)</f>
        <v>淡水真理大</v>
      </c>
      <c r="C170" s="150" t="str">
        <f>VLOOKUP($A170,'0919門市清單主檔'!B:V,20,FALSE)</f>
        <v>新北市</v>
      </c>
      <c r="D170" s="151" t="str">
        <f>VLOOKUP($A170,'0919門市清單主檔'!B:V,21,FALSE)</f>
        <v>淡水區</v>
      </c>
      <c r="E170" s="152" t="str">
        <f>VLOOKUP(D170,區域表!A:B,2,FALSE)</f>
        <v>吳宗鴻</v>
      </c>
      <c r="F170" s="153" t="str">
        <f>IFERROR(IF(VLOOKUP(A170,門市狀態!A:D,4,FALSE)=0,"",VLOOKUP(A170,門市狀態!A:D,4,FALSE)),"")</f>
        <v/>
      </c>
      <c r="G170" s="154" t="s">
        <v>66</v>
      </c>
      <c r="H170" s="155" t="str">
        <f t="shared" si="26"/>
        <v>-3751-淡水真理大(定保)</v>
      </c>
      <c r="I170" s="157" t="str">
        <f t="array" ref="I170">IF(AND(SUMPRODUCT((IM!$F$2:$F$1181=A170)*(ISNUMBER(SEARCH($C$1, IM!$AC$2:$AC$1181))))&gt;0), $C$1, "")</f>
        <v/>
      </c>
      <c r="J170" s="356" t="str">
        <f t="array" ref="J170">IFERROR(INDEX(IM!$AM$2:$AM$9333, MATCH(1, (IM!$F$2:$F$9333=A170) * (ISNUMBER(SEARCH($C$1, IM!$AC$2:$AC$9333))), 0)), "")</f>
        <v/>
      </c>
      <c r="K170" s="358">
        <f t="array" ref="K170">SUMPRODUCT((IM!$F$2:$F$9181=A170)*(IM!$AD$2:$AD$9181="O")*(ISNUMBER(SEARCH($C$1, IM!$AC$2:$AC$9181))))</f>
        <v>0</v>
      </c>
      <c r="L170" s="380" t="str">
        <f t="array" ref="L170">IF(K170&gt;0,IFERROR(HYPERLINK("#'IM'!AC"&amp;MATCH(1,(IM!$F$1:$F$6881=A170)*(ISNUMBER(SEARCH($C$1,IM!$AC$1:$AC$6881))),0),"檢核"),"未登錄"),"")</f>
        <v/>
      </c>
      <c r="M170" s="323" t="str">
        <f t="shared" si="27"/>
        <v>EDC</v>
      </c>
      <c r="N170" s="383" t="str">
        <f t="array" ref="N170">IF(AND(
    SUMPRODUCT(
        (IM!$F$2:$F$1181=A170) *
        ISNUMBER(SEARCH("HUB", IM!$AC$2:$AC$1181)) *
        (IM!$X$2:$X$1181&gt;=$A$1) *
        (IM!$X$2:$X$1181&lt;=$B$1)*(Z170="HUB")
    ) &gt; 0
), "HUB", "")</f>
        <v/>
      </c>
      <c r="O170" s="363"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25" t="str">
        <f t="shared" si="28"/>
        <v>-3751-淡水真理大(定保)</v>
      </c>
      <c r="Q170" s="275" t="str">
        <f t="array" ref="Q170">IF(AND(SUMPRODUCT((IM!$F$2:$F$1181=A170)*(ISNUMBER(SEARCH($D$1, IM!$AC$2:$AC$1181))))&gt;0), $D$1, "")</f>
        <v>EDC</v>
      </c>
      <c r="R170" s="274">
        <f t="array" ref="R170">IFERROR(INDEX(IM!$AM$2:$AM$9382, MATCH(1, (IM!$F$2:$F$9382=A170) * (ISNUMBER(SEARCH($D$1, IM!$AC$2:$AC$9382))), 0)), "")</f>
        <v>45803</v>
      </c>
      <c r="S170" s="255" t="str">
        <f t="array" ref="S170">IF(AND(SUMPRODUCT((IM!$F$2:$F$1181=A170)*(ISNUMBER(SEARCH($E$1, IM!$AC$2:$AC$1181))))&gt;0), $E$1, "")</f>
        <v/>
      </c>
      <c r="T170" s="296" t="str">
        <f t="array" ref="T170">IFERROR(INDEX(IM!$AM$2:$AM$9382, MATCH(1, (IM!$F$2:$F$9382=A170) * (ISNUMBER(SEARCH($E$1, IM!$AC$2:$AC$9382))), 0)), "")</f>
        <v/>
      </c>
      <c r="U170" s="299" t="str">
        <f t="array" ref="U170">IF(AND(SUMPRODUCT((IM!$F$2:$F$1181=A170)*(ISNUMBER(SEARCH($F$1, IM!$AC$2:$AC$1181))))&gt;0), $F$1, "")</f>
        <v/>
      </c>
      <c r="V170" s="369" t="str">
        <f t="array" ref="V170">IFERROR(INDEX(IM!$AM$2:$AM$9382, MATCH(1, (IM!$F$2:$F$9382=A170) * (ISNUMBER(SEARCH($F$1, IM!$AC$2:$AC$9382))), 0)), "")</f>
        <v/>
      </c>
      <c r="W170" s="261">
        <f t="shared" si="29"/>
        <v>0</v>
      </c>
      <c r="X170" s="261"/>
      <c r="Y170" s="376">
        <f t="shared" si="30"/>
        <v>0</v>
      </c>
      <c r="Z170" s="253" t="str">
        <f>IF(VLOOKUP(A170,'0919門市清單主檔'!B:AH,4,FALSE)=0,"",VLOOKUP(A170,'0919門市清單主檔'!B:AH,4,FALSE))</f>
        <v/>
      </c>
      <c r="AA170" s="370"/>
      <c r="AB170" s="192"/>
      <c r="AC170" s="192" t="s">
        <v>49</v>
      </c>
    </row>
    <row r="171" spans="1:29" ht="15.75" customHeight="1">
      <c r="A171" s="148">
        <v>4093</v>
      </c>
      <c r="B171" s="149" t="str">
        <f>VLOOKUP(A171,'0919門市清單主檔'!B:C,2,FALSE)</f>
        <v>淡水新市一</v>
      </c>
      <c r="C171" s="150" t="str">
        <f>VLOOKUP($A171,'0919門市清單主檔'!B:V,20,FALSE)</f>
        <v>新北市</v>
      </c>
      <c r="D171" s="151" t="str">
        <f>VLOOKUP($A171,'0919門市清單主檔'!B:V,21,FALSE)</f>
        <v>淡水區</v>
      </c>
      <c r="E171" s="152" t="str">
        <f>VLOOKUP(D171,區域表!A:B,2,FALSE)</f>
        <v>吳宗鴻</v>
      </c>
      <c r="F171" s="153" t="str">
        <f>IFERROR(IF(VLOOKUP(A171,門市狀態!A:D,4,FALSE)=0,"",VLOOKUP(A171,門市狀態!A:D,4,FALSE)),"")</f>
        <v/>
      </c>
      <c r="G171" s="154"/>
      <c r="H171" s="155" t="str">
        <f t="shared" si="26"/>
        <v>-4093-淡水新市一(定保)</v>
      </c>
      <c r="I171" s="157" t="str">
        <f t="array" ref="I171">IF(AND(SUMPRODUCT((IM!$F$2:$F$1181=A171)*(ISNUMBER(SEARCH($C$1, IM!$AC$2:$AC$1181))))&gt;0), $C$1, "")</f>
        <v/>
      </c>
      <c r="J171" s="356" t="str">
        <f t="array" ref="J171">IFERROR(INDEX(IM!$AM$2:$AM$9333, MATCH(1, (IM!$F$2:$F$9333=A171) * (ISNUMBER(SEARCH($C$1, IM!$AC$2:$AC$9333))), 0)), "")</f>
        <v/>
      </c>
      <c r="K171" s="358">
        <f t="array" ref="K171">SUMPRODUCT((IM!$F$2:$F$9181=A171)*(IM!$AD$2:$AD$9181="O")*(ISNUMBER(SEARCH($C$1, IM!$AC$2:$AC$9181))))</f>
        <v>0</v>
      </c>
      <c r="L171" s="380" t="str">
        <f t="array" ref="L171">IF(K171&gt;0,IFERROR(HYPERLINK("#'IM'!AC"&amp;MATCH(1,(IM!$F$1:$F$6881=A171)*(ISNUMBER(SEARCH($C$1,IM!$AC$1:$AC$6881))),0),"檢核"),"未登錄"),"")</f>
        <v/>
      </c>
      <c r="M171" s="323" t="str">
        <f t="shared" si="27"/>
        <v>EDC</v>
      </c>
      <c r="N171" s="383" t="str">
        <f t="array" ref="N171">IF(AND(
    SUMPRODUCT(
        (IM!$F$2:$F$1181=A171) *
        ISNUMBER(SEARCH("HUB", IM!$AC$2:$AC$1181)) *
        (IM!$X$2:$X$1181&gt;=$A$1) *
        (IM!$X$2:$X$1181&lt;=$B$1)*(Z171="HUB")
    ) &gt; 0
), "HUB", "")</f>
        <v/>
      </c>
      <c r="O171" s="363"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25" t="str">
        <f t="shared" si="28"/>
        <v>-4093-淡水新市一(定保)</v>
      </c>
      <c r="Q171" s="275" t="str">
        <f t="array" ref="Q171">IF(AND(SUMPRODUCT((IM!$F$2:$F$1181=A171)*(ISNUMBER(SEARCH($D$1, IM!$AC$2:$AC$1181))))&gt;0), $D$1, "")</f>
        <v>EDC</v>
      </c>
      <c r="R171" s="274">
        <f t="array" ref="R171">IFERROR(INDEX(IM!$AM$2:$AM$9382, MATCH(1, (IM!$F$2:$F$9382=A171) * (ISNUMBER(SEARCH($D$1, IM!$AC$2:$AC$9382))), 0)), "")</f>
        <v>45803</v>
      </c>
      <c r="S171" s="255" t="str">
        <f t="array" ref="S171">IF(AND(SUMPRODUCT((IM!$F$2:$F$1181=A171)*(ISNUMBER(SEARCH($E$1, IM!$AC$2:$AC$1181))))&gt;0), $E$1, "")</f>
        <v/>
      </c>
      <c r="T171" s="296" t="str">
        <f t="array" ref="T171">IFERROR(INDEX(IM!$AM$2:$AM$9382, MATCH(1, (IM!$F$2:$F$9382=A171) * (ISNUMBER(SEARCH($E$1, IM!$AC$2:$AC$9382))), 0)), "")</f>
        <v/>
      </c>
      <c r="U171" s="299" t="str">
        <f t="array" ref="U171">IF(AND(SUMPRODUCT((IM!$F$2:$F$1181=A171)*(ISNUMBER(SEARCH($F$1, IM!$AC$2:$AC$1181))))&gt;0), $F$1, "")</f>
        <v/>
      </c>
      <c r="V171" s="369" t="str">
        <f t="array" ref="V171">IFERROR(INDEX(IM!$AM$2:$AM$9382, MATCH(1, (IM!$F$2:$F$9382=A171) * (ISNUMBER(SEARCH($F$1, IM!$AC$2:$AC$9382))), 0)), "")</f>
        <v/>
      </c>
      <c r="W171" s="261">
        <f t="shared" si="29"/>
        <v>0</v>
      </c>
      <c r="X171" s="261"/>
      <c r="Y171" s="376">
        <f t="shared" si="30"/>
        <v>0</v>
      </c>
      <c r="Z171" s="253" t="str">
        <f>IF(VLOOKUP(A171,'0919門市清單主檔'!B:AH,4,FALSE)=0,"",VLOOKUP(A171,'0919門市清單主檔'!B:AH,4,FALSE))</f>
        <v/>
      </c>
      <c r="AA171" s="370"/>
      <c r="AB171" s="192"/>
      <c r="AC171" s="192" t="s">
        <v>49</v>
      </c>
    </row>
    <row r="172" spans="1:29" ht="15.75" customHeight="1">
      <c r="A172" s="148">
        <v>4228</v>
      </c>
      <c r="B172" s="149" t="str">
        <f>VLOOKUP(A172,'0919門市清單主檔'!B:C,2,FALSE)</f>
        <v>新莊頭前公園</v>
      </c>
      <c r="C172" s="150" t="str">
        <f>VLOOKUP($A172,'0919門市清單主檔'!B:V,20,FALSE)</f>
        <v>新北市</v>
      </c>
      <c r="D172" s="151" t="str">
        <f>VLOOKUP($A172,'0919門市清單主檔'!B:V,21,FALSE)</f>
        <v>新莊區</v>
      </c>
      <c r="E172" s="152" t="str">
        <f>VLOOKUP(D172,區域表!A:B,2,FALSE)</f>
        <v>湯家瑋</v>
      </c>
      <c r="F172" s="153" t="str">
        <f>IFERROR(IF(VLOOKUP(A172,門市狀態!A:D,4,FALSE)=0,"",VLOOKUP(A172,門市狀態!A:D,4,FALSE)),"")</f>
        <v/>
      </c>
      <c r="G172" s="154"/>
      <c r="H172" s="155" t="str">
        <f t="shared" si="26"/>
        <v>-4228-新莊頭前公園(定保)</v>
      </c>
      <c r="I172" s="157" t="str">
        <f t="array" ref="I172">IF(AND(SUMPRODUCT((IM!$F$2:$F$1181=A172)*(ISNUMBER(SEARCH($C$1, IM!$AC$2:$AC$1181))))&gt;0), $C$1, "")</f>
        <v/>
      </c>
      <c r="J172" s="356" t="str">
        <f t="array" ref="J172">IFERROR(INDEX(IM!$AM$2:$AM$9333, MATCH(1, (IM!$F$2:$F$9333=A172) * (ISNUMBER(SEARCH($C$1, IM!$AC$2:$AC$9333))), 0)), "")</f>
        <v/>
      </c>
      <c r="K172" s="358">
        <f t="array" ref="K172">SUMPRODUCT((IM!$F$2:$F$9181=A172)*(IM!$AD$2:$AD$9181="O")*(ISNUMBER(SEARCH($C$1, IM!$AC$2:$AC$9181))))</f>
        <v>0</v>
      </c>
      <c r="L172" s="380" t="str">
        <f t="array" ref="L172">IF(K172&gt;0,IFERROR(HYPERLINK("#'IM'!AC"&amp;MATCH(1,(IM!$F$1:$F$6881=A172)*(ISNUMBER(SEARCH($C$1,IM!$AC$1:$AC$6881))),0),"檢核"),"未登錄"),"")</f>
        <v/>
      </c>
      <c r="M172" s="323" t="str">
        <f t="shared" si="27"/>
        <v>EDC</v>
      </c>
      <c r="N172" s="383" t="str">
        <f t="array" ref="N172">IF(AND(
    SUMPRODUCT(
        (IM!$F$2:$F$1181=A172) *
        ISNUMBER(SEARCH("HUB", IM!$AC$2:$AC$1181)) *
        (IM!$X$2:$X$1181&gt;=$A$1) *
        (IM!$X$2:$X$1181&lt;=$B$1)*(Z172="HUB")
    ) &gt; 0
), "HUB", "")</f>
        <v/>
      </c>
      <c r="O172" s="363"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25" t="str">
        <f t="shared" si="28"/>
        <v>-4228-新莊頭前公園(定保)</v>
      </c>
      <c r="Q172" s="275" t="str">
        <f t="array" ref="Q172">IF(AND(SUMPRODUCT((IM!$F$2:$F$1181=A172)*(ISNUMBER(SEARCH($D$1, IM!$AC$2:$AC$1181))))&gt;0), $D$1, "")</f>
        <v>EDC</v>
      </c>
      <c r="R172" s="274">
        <f t="array" ref="R172">IFERROR(INDEX(IM!$AM$2:$AM$9382, MATCH(1, (IM!$F$2:$F$9382=A172) * (ISNUMBER(SEARCH($D$1, IM!$AC$2:$AC$9382))), 0)), "")</f>
        <v>45803</v>
      </c>
      <c r="S172" s="255" t="str">
        <f t="array" ref="S172">IF(AND(SUMPRODUCT((IM!$F$2:$F$1181=A172)*(ISNUMBER(SEARCH($E$1, IM!$AC$2:$AC$1181))))&gt;0), $E$1, "")</f>
        <v/>
      </c>
      <c r="T172" s="296" t="str">
        <f t="array" ref="T172">IFERROR(INDEX(IM!$AM$2:$AM$9382, MATCH(1, (IM!$F$2:$F$9382=A172) * (ISNUMBER(SEARCH($E$1, IM!$AC$2:$AC$9382))), 0)), "")</f>
        <v/>
      </c>
      <c r="U172" s="299" t="str">
        <f t="array" ref="U172">IF(AND(SUMPRODUCT((IM!$F$2:$F$1181=A172)*(ISNUMBER(SEARCH($F$1, IM!$AC$2:$AC$1181))))&gt;0), $F$1, "")</f>
        <v/>
      </c>
      <c r="V172" s="369" t="str">
        <f t="array" ref="V172">IFERROR(INDEX(IM!$AM$2:$AM$9382, MATCH(1, (IM!$F$2:$F$9382=A172) * (ISNUMBER(SEARCH($F$1, IM!$AC$2:$AC$9382))), 0)), "")</f>
        <v/>
      </c>
      <c r="W172" s="261">
        <f t="shared" si="29"/>
        <v>0</v>
      </c>
      <c r="X172" s="261"/>
      <c r="Y172" s="376">
        <f t="shared" si="30"/>
        <v>0</v>
      </c>
      <c r="Z172" s="253" t="str">
        <f>IF(VLOOKUP(A172,'0919門市清單主檔'!B:AH,4,FALSE)=0,"",VLOOKUP(A172,'0919門市清單主檔'!B:AH,4,FALSE))</f>
        <v/>
      </c>
      <c r="AA172" s="370"/>
      <c r="AB172" s="192"/>
      <c r="AC172" s="192" t="s">
        <v>49</v>
      </c>
    </row>
    <row r="173" spans="1:29" ht="15.75" customHeight="1">
      <c r="A173" s="148">
        <v>4153</v>
      </c>
      <c r="B173" s="149" t="str">
        <f>VLOOKUP(A173,'0919門市清單主檔'!B:C,2,FALSE)</f>
        <v>淡水莊園店</v>
      </c>
      <c r="C173" s="150" t="str">
        <f>VLOOKUP($A173,'0919門市清單主檔'!B:V,20,FALSE)</f>
        <v>新北市</v>
      </c>
      <c r="D173" s="151" t="str">
        <f>VLOOKUP($A173,'0919門市清單主檔'!B:V,21,FALSE)</f>
        <v>淡水區</v>
      </c>
      <c r="E173" s="152" t="str">
        <f>VLOOKUP(D173,區域表!A:B,2,FALSE)</f>
        <v>吳宗鴻</v>
      </c>
      <c r="F173" s="153" t="str">
        <f>IFERROR(IF(VLOOKUP(A173,門市狀態!A:D,4,FALSE)=0,"",VLOOKUP(A173,門市狀態!A:D,4,FALSE)),"")</f>
        <v/>
      </c>
      <c r="G173" s="154"/>
      <c r="H173" s="155" t="str">
        <f t="shared" si="26"/>
        <v>-4153-淡水莊園店(定保)</v>
      </c>
      <c r="I173" s="157" t="str">
        <f t="array" ref="I173">IF(AND(SUMPRODUCT((IM!$F$2:$F$1181=A173)*(ISNUMBER(SEARCH($C$1, IM!$AC$2:$AC$1181))))&gt;0), $C$1, "")</f>
        <v/>
      </c>
      <c r="J173" s="356" t="str">
        <f t="array" ref="J173">IFERROR(INDEX(IM!$AM$2:$AM$9333, MATCH(1, (IM!$F$2:$F$9333=A173) * (ISNUMBER(SEARCH($C$1, IM!$AC$2:$AC$9333))), 0)), "")</f>
        <v/>
      </c>
      <c r="K173" s="358">
        <f t="array" ref="K173">SUMPRODUCT((IM!$F$2:$F$9181=A173)*(IM!$AD$2:$AD$9181="O")*(ISNUMBER(SEARCH($C$1, IM!$AC$2:$AC$9181))))</f>
        <v>0</v>
      </c>
      <c r="L173" s="380" t="str">
        <f t="array" ref="L173">IF(K173&gt;0,IFERROR(HYPERLINK("#'IM'!AC"&amp;MATCH(1,(IM!$F$1:$F$6881=A173)*(ISNUMBER(SEARCH($C$1,IM!$AC$1:$AC$6881))),0),"檢核"),"未登錄"),"")</f>
        <v/>
      </c>
      <c r="M173" s="323" t="str">
        <f t="shared" si="27"/>
        <v>EDC</v>
      </c>
      <c r="N173" s="383" t="str">
        <f t="array" ref="N173">IF(AND(
    SUMPRODUCT(
        (IM!$F$2:$F$1181=A173) *
        ISNUMBER(SEARCH("HUB", IM!$AC$2:$AC$1181)) *
        (IM!$X$2:$X$1181&gt;=$A$1) *
        (IM!$X$2:$X$1181&lt;=$B$1)*(Z173="HUB")
    ) &gt; 0
), "HUB", "")</f>
        <v/>
      </c>
      <c r="O173" s="363"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25" t="str">
        <f t="shared" si="28"/>
        <v>-4153-淡水莊園店(定保)</v>
      </c>
      <c r="Q173" s="275" t="str">
        <f t="array" ref="Q173">IF(AND(SUMPRODUCT((IM!$F$2:$F$1181=A173)*(ISNUMBER(SEARCH($D$1, IM!$AC$2:$AC$1181))))&gt;0), $D$1, "")</f>
        <v>EDC</v>
      </c>
      <c r="R173" s="274">
        <f t="array" ref="R173">IFERROR(INDEX(IM!$AM$2:$AM$9382, MATCH(1, (IM!$F$2:$F$9382=A173) * (ISNUMBER(SEARCH($D$1, IM!$AC$2:$AC$9382))), 0)), "")</f>
        <v>45803</v>
      </c>
      <c r="S173" s="255" t="str">
        <f t="array" ref="S173">IF(AND(SUMPRODUCT((IM!$F$2:$F$1181=A173)*(ISNUMBER(SEARCH($E$1, IM!$AC$2:$AC$1181))))&gt;0), $E$1, "")</f>
        <v/>
      </c>
      <c r="T173" s="296" t="str">
        <f t="array" ref="T173">IFERROR(INDEX(IM!$AM$2:$AM$9382, MATCH(1, (IM!$F$2:$F$9382=A173) * (ISNUMBER(SEARCH($E$1, IM!$AC$2:$AC$9382))), 0)), "")</f>
        <v/>
      </c>
      <c r="U173" s="299" t="str">
        <f t="array" ref="U173">IF(AND(SUMPRODUCT((IM!$F$2:$F$1181=A173)*(ISNUMBER(SEARCH($F$1, IM!$AC$2:$AC$1181))))&gt;0), $F$1, "")</f>
        <v/>
      </c>
      <c r="V173" s="369" t="str">
        <f t="array" ref="V173">IFERROR(INDEX(IM!$AM$2:$AM$9382, MATCH(1, (IM!$F$2:$F$9382=A173) * (ISNUMBER(SEARCH($F$1, IM!$AC$2:$AC$9382))), 0)), "")</f>
        <v/>
      </c>
      <c r="W173" s="261">
        <f t="shared" si="29"/>
        <v>0</v>
      </c>
      <c r="X173" s="261"/>
      <c r="Y173" s="376">
        <f t="shared" si="30"/>
        <v>0</v>
      </c>
      <c r="Z173" s="253" t="str">
        <f>IF(VLOOKUP(A173,'0919門市清單主檔'!B:AH,4,FALSE)=0,"",VLOOKUP(A173,'0919門市清單主檔'!B:AH,4,FALSE))</f>
        <v/>
      </c>
      <c r="AA173" s="370"/>
      <c r="AB173" s="192"/>
      <c r="AC173" s="192" t="s">
        <v>49</v>
      </c>
    </row>
    <row r="174" spans="1:29" ht="15.75" customHeight="1">
      <c r="A174" s="148">
        <v>4529</v>
      </c>
      <c r="B174" s="149" t="str">
        <f>VLOOKUP(A174,'0919門市清單主檔'!B:C,2,FALSE)</f>
        <v>淡水新洲店</v>
      </c>
      <c r="C174" s="150" t="str">
        <f>VLOOKUP($A174,'0919門市清單主檔'!B:V,20,FALSE)</f>
        <v>新北市</v>
      </c>
      <c r="D174" s="151" t="str">
        <f>VLOOKUP($A174,'0919門市清單主檔'!B:V,21,FALSE)</f>
        <v>淡水區</v>
      </c>
      <c r="E174" s="152" t="str">
        <f>VLOOKUP(D174,區域表!A:B,2,FALSE)</f>
        <v>吳宗鴻</v>
      </c>
      <c r="F174" s="153" t="str">
        <f>IFERROR(IF(VLOOKUP(A174,門市狀態!A:D,4,FALSE)=0,"",VLOOKUP(A174,門市狀態!A:D,4,FALSE)),"")</f>
        <v/>
      </c>
      <c r="G174" s="154"/>
      <c r="H174" s="155" t="str">
        <f t="shared" si="26"/>
        <v>-4529-淡水新洲店(定保)</v>
      </c>
      <c r="I174" s="157" t="str">
        <f t="array" ref="I174">IF(AND(SUMPRODUCT((IM!$F$2:$F$1181=A174)*(ISNUMBER(SEARCH($C$1, IM!$AC$2:$AC$1181))))&gt;0), $C$1, "")</f>
        <v/>
      </c>
      <c r="J174" s="356" t="str">
        <f t="array" ref="J174">IFERROR(INDEX(IM!$AM$2:$AM$9333, MATCH(1, (IM!$F$2:$F$9333=A174) * (ISNUMBER(SEARCH($C$1, IM!$AC$2:$AC$9333))), 0)), "")</f>
        <v/>
      </c>
      <c r="K174" s="358">
        <f t="array" ref="K174">SUMPRODUCT((IM!$F$2:$F$9181=A174)*(IM!$AD$2:$AD$9181="O")*(ISNUMBER(SEARCH($C$1, IM!$AC$2:$AC$9181))))</f>
        <v>0</v>
      </c>
      <c r="L174" s="380" t="str">
        <f t="array" ref="L174">IF(K174&gt;0,IFERROR(HYPERLINK("#'IM'!AC"&amp;MATCH(1,(IM!$F$1:$F$6881=A174)*(ISNUMBER(SEARCH($C$1,IM!$AC$1:$AC$6881))),0),"檢核"),"未登錄"),"")</f>
        <v/>
      </c>
      <c r="M174" s="323" t="str">
        <f t="shared" si="27"/>
        <v>EDC</v>
      </c>
      <c r="N174" s="383" t="str">
        <f t="array" ref="N174">IF(AND(
    SUMPRODUCT(
        (IM!$F$2:$F$1181=A174) *
        ISNUMBER(SEARCH("HUB", IM!$AC$2:$AC$1181)) *
        (IM!$X$2:$X$1181&gt;=$A$1) *
        (IM!$X$2:$X$1181&lt;=$B$1)*(Z174="HUB")
    ) &gt; 0
), "HUB", "")</f>
        <v/>
      </c>
      <c r="O174" s="363"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25" t="str">
        <f t="shared" si="28"/>
        <v>-4529-淡水新洲店(定保)</v>
      </c>
      <c r="Q174" s="275" t="str">
        <f t="array" ref="Q174">IF(AND(SUMPRODUCT((IM!$F$2:$F$1181=A174)*(ISNUMBER(SEARCH($D$1, IM!$AC$2:$AC$1181))))&gt;0), $D$1, "")</f>
        <v>EDC</v>
      </c>
      <c r="R174" s="274">
        <f t="array" ref="R174">IFERROR(INDEX(IM!$AM$2:$AM$9382, MATCH(1, (IM!$F$2:$F$9382=A174) * (ISNUMBER(SEARCH($D$1, IM!$AC$2:$AC$9382))), 0)), "")</f>
        <v>45803</v>
      </c>
      <c r="S174" s="255" t="str">
        <f t="array" ref="S174">IF(AND(SUMPRODUCT((IM!$F$2:$F$1181=A174)*(ISNUMBER(SEARCH($E$1, IM!$AC$2:$AC$1181))))&gt;0), $E$1, "")</f>
        <v/>
      </c>
      <c r="T174" s="296" t="str">
        <f t="array" ref="T174">IFERROR(INDEX(IM!$AM$2:$AM$9382, MATCH(1, (IM!$F$2:$F$9382=A174) * (ISNUMBER(SEARCH($E$1, IM!$AC$2:$AC$9382))), 0)), "")</f>
        <v/>
      </c>
      <c r="U174" s="299" t="str">
        <f t="array" ref="U174">IF(AND(SUMPRODUCT((IM!$F$2:$F$1181=A174)*(ISNUMBER(SEARCH($F$1, IM!$AC$2:$AC$1181))))&gt;0), $F$1, "")</f>
        <v/>
      </c>
      <c r="V174" s="369" t="str">
        <f t="array" ref="V174">IFERROR(INDEX(IM!$AM$2:$AM$9382, MATCH(1, (IM!$F$2:$F$9382=A174) * (ISNUMBER(SEARCH($F$1, IM!$AC$2:$AC$9382))), 0)), "")</f>
        <v/>
      </c>
      <c r="W174" s="261">
        <f t="shared" si="29"/>
        <v>0</v>
      </c>
      <c r="X174" s="261"/>
      <c r="Y174" s="376">
        <f t="shared" si="30"/>
        <v>0</v>
      </c>
      <c r="Z174" s="253" t="str">
        <f>IF(VLOOKUP(A174,'0919門市清單主檔'!B:AH,4,FALSE)=0,"",VLOOKUP(A174,'0919門市清單主檔'!B:AH,4,FALSE))</f>
        <v/>
      </c>
      <c r="AA174" s="370"/>
      <c r="AB174" s="192"/>
      <c r="AC174" s="192" t="s">
        <v>49</v>
      </c>
    </row>
    <row r="175" spans="1:29" ht="15.75" customHeight="1">
      <c r="A175" s="148">
        <v>4788</v>
      </c>
      <c r="B175" s="149" t="str">
        <f>VLOOKUP(A175,'0919門市清單主檔'!B:C,2,FALSE)</f>
        <v>淡水國家店</v>
      </c>
      <c r="C175" s="150" t="str">
        <f>VLOOKUP($A175,'0919門市清單主檔'!B:V,20,FALSE)</f>
        <v>新北市</v>
      </c>
      <c r="D175" s="151" t="str">
        <f>VLOOKUP($A175,'0919門市清單主檔'!B:V,21,FALSE)</f>
        <v>淡水區</v>
      </c>
      <c r="E175" s="152" t="str">
        <f>VLOOKUP(D175,區域表!A:B,2,FALSE)</f>
        <v>吳宗鴻</v>
      </c>
      <c r="F175" s="153" t="str">
        <f>IFERROR(IF(VLOOKUP(A175,門市狀態!A:D,4,FALSE)=0,"",VLOOKUP(A175,門市狀態!A:D,4,FALSE)),"")</f>
        <v/>
      </c>
      <c r="G175" s="154"/>
      <c r="H175" s="155" t="str">
        <f t="shared" si="26"/>
        <v>-4788-淡水國家店(定保)</v>
      </c>
      <c r="I175" s="157" t="str">
        <f t="array" ref="I175">IF(AND(SUMPRODUCT((IM!$F$2:$F$1181=A175)*(ISNUMBER(SEARCH($C$1, IM!$AC$2:$AC$1181))))&gt;0), $C$1, "")</f>
        <v/>
      </c>
      <c r="J175" s="356" t="str">
        <f t="array" ref="J175">IFERROR(INDEX(IM!$AM$2:$AM$9333, MATCH(1, (IM!$F$2:$F$9333=A175) * (ISNUMBER(SEARCH($C$1, IM!$AC$2:$AC$9333))), 0)), "")</f>
        <v/>
      </c>
      <c r="K175" s="358">
        <f t="array" ref="K175">SUMPRODUCT((IM!$F$2:$F$9181=A175)*(IM!$AD$2:$AD$9181="O")*(ISNUMBER(SEARCH($C$1, IM!$AC$2:$AC$9181))))</f>
        <v>0</v>
      </c>
      <c r="L175" s="380" t="str">
        <f t="array" ref="L175">IF(K175&gt;0,IFERROR(HYPERLINK("#'IM'!AC"&amp;MATCH(1,(IM!$F$1:$F$6881=A175)*(ISNUMBER(SEARCH($C$1,IM!$AC$1:$AC$6881))),0),"檢核"),"未登錄"),"")</f>
        <v/>
      </c>
      <c r="M175" s="323" t="str">
        <f t="shared" si="27"/>
        <v>EDC</v>
      </c>
      <c r="N175" s="383" t="str">
        <f t="array" ref="N175">IF(AND(
    SUMPRODUCT(
        (IM!$F$2:$F$1181=A175) *
        ISNUMBER(SEARCH("HUB", IM!$AC$2:$AC$1181)) *
        (IM!$X$2:$X$1181&gt;=$A$1) *
        (IM!$X$2:$X$1181&lt;=$B$1)*(Z175="HUB")
    ) &gt; 0
), "HUB", "")</f>
        <v/>
      </c>
      <c r="O175" s="363"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25" t="str">
        <f t="shared" si="28"/>
        <v>-4788-淡水國家店(定保)</v>
      </c>
      <c r="Q175" s="275" t="str">
        <f t="array" ref="Q175">IF(AND(SUMPRODUCT((IM!$F$2:$F$1181=A175)*(ISNUMBER(SEARCH($D$1, IM!$AC$2:$AC$1181))))&gt;0), $D$1, "")</f>
        <v>EDC</v>
      </c>
      <c r="R175" s="274">
        <f t="array" ref="R175">IFERROR(INDEX(IM!$AM$2:$AM$9382, MATCH(1, (IM!$F$2:$F$9382=A175) * (ISNUMBER(SEARCH($D$1, IM!$AC$2:$AC$9382))), 0)), "")</f>
        <v>45803</v>
      </c>
      <c r="S175" s="255" t="str">
        <f t="array" ref="S175">IF(AND(SUMPRODUCT((IM!$F$2:$F$1181=A175)*(ISNUMBER(SEARCH($E$1, IM!$AC$2:$AC$1181))))&gt;0), $E$1, "")</f>
        <v/>
      </c>
      <c r="T175" s="296" t="str">
        <f t="array" ref="T175">IFERROR(INDEX(IM!$AM$2:$AM$9382, MATCH(1, (IM!$F$2:$F$9382=A175) * (ISNUMBER(SEARCH($E$1, IM!$AC$2:$AC$9382))), 0)), "")</f>
        <v/>
      </c>
      <c r="U175" s="299" t="str">
        <f t="array" ref="U175">IF(AND(SUMPRODUCT((IM!$F$2:$F$1181=A175)*(ISNUMBER(SEARCH($F$1, IM!$AC$2:$AC$1181))))&gt;0), $F$1, "")</f>
        <v/>
      </c>
      <c r="V175" s="369" t="str">
        <f t="array" ref="V175">IFERROR(INDEX(IM!$AM$2:$AM$9382, MATCH(1, (IM!$F$2:$F$9382=A175) * (ISNUMBER(SEARCH($F$1, IM!$AC$2:$AC$9382))), 0)), "")</f>
        <v/>
      </c>
      <c r="W175" s="261">
        <f t="shared" si="29"/>
        <v>0</v>
      </c>
      <c r="X175" s="261"/>
      <c r="Y175" s="376">
        <f t="shared" si="30"/>
        <v>0</v>
      </c>
      <c r="Z175" s="253" t="str">
        <f>IF(VLOOKUP(A175,'0919門市清單主檔'!B:AH,4,FALSE)=0,"",VLOOKUP(A175,'0919門市清單主檔'!B:AH,4,FALSE))</f>
        <v/>
      </c>
      <c r="AA175" s="370"/>
      <c r="AB175" s="192"/>
      <c r="AC175" s="192" t="s">
        <v>49</v>
      </c>
    </row>
    <row r="176" spans="1:29" ht="15.75" customHeight="1">
      <c r="A176" s="148">
        <v>4298</v>
      </c>
      <c r="B176" s="149" t="str">
        <f>VLOOKUP(A176,'0919門市清單主檔'!B:C,2,FALSE)</f>
        <v>淡水後洲店</v>
      </c>
      <c r="C176" s="150" t="str">
        <f>VLOOKUP($A176,'0919門市清單主檔'!B:V,20,FALSE)</f>
        <v>新北市</v>
      </c>
      <c r="D176" s="151" t="str">
        <f>VLOOKUP($A176,'0919門市清單主檔'!B:V,21,FALSE)</f>
        <v>淡水區</v>
      </c>
      <c r="E176" s="152" t="str">
        <f>VLOOKUP(D176,區域表!A:B,2,FALSE)</f>
        <v>吳宗鴻</v>
      </c>
      <c r="F176" s="153" t="str">
        <f>IFERROR(IF(VLOOKUP(A176,門市狀態!A:D,4,FALSE)=0,"",VLOOKUP(A176,門市狀態!A:D,4,FALSE)),"")</f>
        <v/>
      </c>
      <c r="G176" s="154"/>
      <c r="H176" s="155" t="str">
        <f t="shared" si="26"/>
        <v>-4298-淡水後洲店(定保)</v>
      </c>
      <c r="I176" s="157" t="str">
        <f t="array" ref="I176">IF(AND(SUMPRODUCT((IM!$F$2:$F$1181=A176)*(ISNUMBER(SEARCH($C$1, IM!$AC$2:$AC$1181))))&gt;0), $C$1, "")</f>
        <v/>
      </c>
      <c r="J176" s="356" t="str">
        <f t="array" ref="J176">IFERROR(INDEX(IM!$AM$2:$AM$9333, MATCH(1, (IM!$F$2:$F$9333=A176) * (ISNUMBER(SEARCH($C$1, IM!$AC$2:$AC$9333))), 0)), "")</f>
        <v/>
      </c>
      <c r="K176" s="358">
        <f t="array" ref="K176">SUMPRODUCT((IM!$F$2:$F$9181=A176)*(IM!$AD$2:$AD$9181="O")*(ISNUMBER(SEARCH($C$1, IM!$AC$2:$AC$9181))))</f>
        <v>0</v>
      </c>
      <c r="L176" s="380" t="str">
        <f t="array" ref="L176">IF(K176&gt;0,IFERROR(HYPERLINK("#'IM'!AC"&amp;MATCH(1,(IM!$F$1:$F$6881=A176)*(ISNUMBER(SEARCH($C$1,IM!$AC$1:$AC$6881))),0),"檢核"),"未登錄"),"")</f>
        <v/>
      </c>
      <c r="M176" s="323" t="str">
        <f t="shared" si="27"/>
        <v>EDC</v>
      </c>
      <c r="N176" s="383" t="str">
        <f t="array" ref="N176">IF(AND(
    SUMPRODUCT(
        (IM!$F$2:$F$1181=A176) *
        ISNUMBER(SEARCH("HUB", IM!$AC$2:$AC$1181)) *
        (IM!$X$2:$X$1181&gt;=$A$1) *
        (IM!$X$2:$X$1181&lt;=$B$1)*(Z176="HUB")
    ) &gt; 0
), "HUB", "")</f>
        <v/>
      </c>
      <c r="O176" s="363"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25" t="str">
        <f t="shared" si="28"/>
        <v>-4298-淡水後洲店(定保)</v>
      </c>
      <c r="Q176" s="275" t="str">
        <f t="array" ref="Q176">IF(AND(SUMPRODUCT((IM!$F$2:$F$1181=A176)*(ISNUMBER(SEARCH($D$1, IM!$AC$2:$AC$1181))))&gt;0), $D$1, "")</f>
        <v>EDC</v>
      </c>
      <c r="R176" s="274">
        <f t="array" ref="R176">IFERROR(INDEX(IM!$AM$2:$AM$9382, MATCH(1, (IM!$F$2:$F$9382=A176) * (ISNUMBER(SEARCH($D$1, IM!$AC$2:$AC$9382))), 0)), "")</f>
        <v>45803</v>
      </c>
      <c r="S176" s="255" t="str">
        <f t="array" ref="S176">IF(AND(SUMPRODUCT((IM!$F$2:$F$1181=A176)*(ISNUMBER(SEARCH($E$1, IM!$AC$2:$AC$1181))))&gt;0), $E$1, "")</f>
        <v/>
      </c>
      <c r="T176" s="296" t="str">
        <f t="array" ref="T176">IFERROR(INDEX(IM!$AM$2:$AM$9382, MATCH(1, (IM!$F$2:$F$9382=A176) * (ISNUMBER(SEARCH($E$1, IM!$AC$2:$AC$9382))), 0)), "")</f>
        <v/>
      </c>
      <c r="U176" s="299" t="str">
        <f t="array" ref="U176">IF(AND(SUMPRODUCT((IM!$F$2:$F$1181=A176)*(ISNUMBER(SEARCH($F$1, IM!$AC$2:$AC$1181))))&gt;0), $F$1, "")</f>
        <v/>
      </c>
      <c r="V176" s="369" t="str">
        <f t="array" ref="V176">IFERROR(INDEX(IM!$AM$2:$AM$9382, MATCH(1, (IM!$F$2:$F$9382=A176) * (ISNUMBER(SEARCH($F$1, IM!$AC$2:$AC$9382))), 0)), "")</f>
        <v/>
      </c>
      <c r="W176" s="261">
        <f t="shared" si="29"/>
        <v>0</v>
      </c>
      <c r="X176" s="261"/>
      <c r="Y176" s="376">
        <f t="shared" si="30"/>
        <v>0</v>
      </c>
      <c r="Z176" s="253" t="str">
        <f>IF(VLOOKUP(A176,'0919門市清單主檔'!B:AH,4,FALSE)=0,"",VLOOKUP(A176,'0919門市清單主檔'!B:AH,4,FALSE))</f>
        <v/>
      </c>
      <c r="AA176" s="370"/>
      <c r="AB176" s="192"/>
      <c r="AC176" s="192" t="s">
        <v>49</v>
      </c>
    </row>
    <row r="177" spans="1:29" ht="15.75" customHeight="1">
      <c r="A177" s="148">
        <v>4538</v>
      </c>
      <c r="B177" s="149" t="str">
        <f>VLOOKUP(A177,'0919門市清單主檔'!B:C,2,FALSE)</f>
        <v>林口童樂店</v>
      </c>
      <c r="C177" s="150" t="str">
        <f>VLOOKUP($A177,'0919門市清單主檔'!B:V,20,FALSE)</f>
        <v>新北市</v>
      </c>
      <c r="D177" s="151" t="str">
        <f>VLOOKUP($A177,'0919門市清單主檔'!B:V,21,FALSE)</f>
        <v>林口區</v>
      </c>
      <c r="E177" s="152" t="str">
        <f>VLOOKUP(D177,區域表!A:B,2,FALSE)</f>
        <v>湯家瑋</v>
      </c>
      <c r="F177" s="153" t="str">
        <f>IFERROR(IF(VLOOKUP(A177,門市狀態!A:D,4,FALSE)=0,"",VLOOKUP(A177,門市狀態!A:D,4,FALSE)),"")</f>
        <v/>
      </c>
      <c r="G177" s="154"/>
      <c r="H177" s="155" t="str">
        <f t="shared" si="26"/>
        <v>-4538-林口童樂店(定保)</v>
      </c>
      <c r="I177" s="157" t="str">
        <f t="array" ref="I177">IF(AND(SUMPRODUCT((IM!$F$2:$F$1181=A177)*(ISNUMBER(SEARCH($C$1, IM!$AC$2:$AC$1181))))&gt;0), $C$1, "")</f>
        <v/>
      </c>
      <c r="J177" s="356" t="str">
        <f t="array" ref="J177">IFERROR(INDEX(IM!$AM$2:$AM$9333, MATCH(1, (IM!$F$2:$F$9333=A177) * (ISNUMBER(SEARCH($C$1, IM!$AC$2:$AC$9333))), 0)), "")</f>
        <v/>
      </c>
      <c r="K177" s="358">
        <f t="array" ref="K177">SUMPRODUCT((IM!$F$2:$F$9181=A177)*(IM!$AD$2:$AD$9181="O")*(ISNUMBER(SEARCH($C$1, IM!$AC$2:$AC$9181))))</f>
        <v>0</v>
      </c>
      <c r="L177" s="380" t="str">
        <f t="array" ref="L177">IF(K177&gt;0,IFERROR(HYPERLINK("#'IM'!AC"&amp;MATCH(1,(IM!$F$1:$F$6881=A177)*(ISNUMBER(SEARCH($C$1,IM!$AC$1:$AC$6881))),0),"檢核"),"未登錄"),"")</f>
        <v/>
      </c>
      <c r="M177" s="323" t="str">
        <f t="shared" si="27"/>
        <v>EDC</v>
      </c>
      <c r="N177" s="383" t="str">
        <f t="array" ref="N177">IF(AND(
    SUMPRODUCT(
        (IM!$F$2:$F$1181=A177) *
        ISNUMBER(SEARCH("HUB", IM!$AC$2:$AC$1181)) *
        (IM!$X$2:$X$1181&gt;=$A$1) *
        (IM!$X$2:$X$1181&lt;=$B$1)*(Z177="HUB")
    ) &gt; 0
), "HUB", "")</f>
        <v/>
      </c>
      <c r="O177" s="363"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25" t="str">
        <f t="shared" si="28"/>
        <v>-4538-林口童樂店(定保)</v>
      </c>
      <c r="Q177" s="275" t="str">
        <f t="array" ref="Q177">IF(AND(SUMPRODUCT((IM!$F$2:$F$1181=A177)*(ISNUMBER(SEARCH($D$1, IM!$AC$2:$AC$1181))))&gt;0), $D$1, "")</f>
        <v>EDC</v>
      </c>
      <c r="R177" s="274">
        <f t="array" ref="R177">IFERROR(INDEX(IM!$AM$2:$AM$9382, MATCH(1, (IM!$F$2:$F$9382=A177) * (ISNUMBER(SEARCH($D$1, IM!$AC$2:$AC$9382))), 0)), "")</f>
        <v>45804</v>
      </c>
      <c r="S177" s="255" t="str">
        <f t="array" ref="S177">IF(AND(SUMPRODUCT((IM!$F$2:$F$1181=A177)*(ISNUMBER(SEARCH($E$1, IM!$AC$2:$AC$1181))))&gt;0), $E$1, "")</f>
        <v/>
      </c>
      <c r="T177" s="296" t="str">
        <f t="array" ref="T177">IFERROR(INDEX(IM!$AM$2:$AM$9382, MATCH(1, (IM!$F$2:$F$9382=A177) * (ISNUMBER(SEARCH($E$1, IM!$AC$2:$AC$9382))), 0)), "")</f>
        <v/>
      </c>
      <c r="U177" s="299" t="str">
        <f t="array" ref="U177">IF(AND(SUMPRODUCT((IM!$F$2:$F$1181=A177)*(ISNUMBER(SEARCH($F$1, IM!$AC$2:$AC$1181))))&gt;0), $F$1, "")</f>
        <v/>
      </c>
      <c r="V177" s="369" t="str">
        <f t="array" ref="V177">IFERROR(INDEX(IM!$AM$2:$AM$9382, MATCH(1, (IM!$F$2:$F$9382=A177) * (ISNUMBER(SEARCH($F$1, IM!$AC$2:$AC$9382))), 0)), "")</f>
        <v/>
      </c>
      <c r="W177" s="261">
        <f t="shared" si="29"/>
        <v>0</v>
      </c>
      <c r="X177" s="261"/>
      <c r="Y177" s="376">
        <f t="shared" si="30"/>
        <v>0</v>
      </c>
      <c r="Z177" s="253" t="str">
        <f>IF(VLOOKUP(A177,'0919門市清單主檔'!B:AH,4,FALSE)=0,"",VLOOKUP(A177,'0919門市清單主檔'!B:AH,4,FALSE))</f>
        <v/>
      </c>
      <c r="AA177" s="370"/>
      <c r="AB177" s="192"/>
      <c r="AC177" s="192"/>
    </row>
    <row r="178" spans="1:29" ht="15.75" customHeight="1">
      <c r="A178" s="148">
        <v>3955</v>
      </c>
      <c r="B178" s="149" t="str">
        <f>VLOOKUP(A178,'0919門市清單主檔'!B:C,2,FALSE)</f>
        <v>板橋海龍店</v>
      </c>
      <c r="C178" s="150" t="str">
        <f>VLOOKUP($A178,'0919門市清單主檔'!B:V,20,FALSE)</f>
        <v>新北市</v>
      </c>
      <c r="D178" s="151" t="str">
        <f>VLOOKUP($A178,'0919門市清單主檔'!B:V,21,FALSE)</f>
        <v>板橋區</v>
      </c>
      <c r="E178" s="152" t="str">
        <f>VLOOKUP(D178,區域表!A:B,2,FALSE)</f>
        <v>狄澤洋</v>
      </c>
      <c r="F178" s="153" t="str">
        <f>IFERROR(IF(VLOOKUP(A178,門市狀態!A:D,4,FALSE)=0,"",VLOOKUP(A178,門市狀態!A:D,4,FALSE)),"")</f>
        <v/>
      </c>
      <c r="G178" s="154"/>
      <c r="H178" s="155" t="str">
        <f t="shared" si="26"/>
        <v>-3955-板橋海龍店(定保)</v>
      </c>
      <c r="I178" s="157" t="str">
        <f t="array" ref="I178">IF(AND(SUMPRODUCT((IM!$F$2:$F$1181=A178)*(ISNUMBER(SEARCH($C$1, IM!$AC$2:$AC$1181))))&gt;0), $C$1, "")</f>
        <v/>
      </c>
      <c r="J178" s="356" t="str">
        <f t="array" ref="J178">IFERROR(INDEX(IM!$AM$2:$AM$9333, MATCH(1, (IM!$F$2:$F$9333=A178) * (ISNUMBER(SEARCH($C$1, IM!$AC$2:$AC$9333))), 0)), "")</f>
        <v/>
      </c>
      <c r="K178" s="358">
        <f t="array" ref="K178">SUMPRODUCT((IM!$F$2:$F$9181=A178)*(IM!$AD$2:$AD$9181="O")*(ISNUMBER(SEARCH($C$1, IM!$AC$2:$AC$9181))))</f>
        <v>0</v>
      </c>
      <c r="L178" s="380" t="str">
        <f t="array" ref="L178">IF(K178&gt;0,IFERROR(HYPERLINK("#'IM'!AC"&amp;MATCH(1,(IM!$F$1:$F$6881=A178)*(ISNUMBER(SEARCH($C$1,IM!$AC$1:$AC$6881))),0),"檢核"),"未登錄"),"")</f>
        <v/>
      </c>
      <c r="M178" s="323" t="str">
        <f t="shared" si="27"/>
        <v>EDC</v>
      </c>
      <c r="N178" s="383" t="str">
        <f t="array" ref="N178">IF(AND(
    SUMPRODUCT(
        (IM!$F$2:$F$1181=A178) *
        ISNUMBER(SEARCH("HUB", IM!$AC$2:$AC$1181)) *
        (IM!$X$2:$X$1181&gt;=$A$1) *
        (IM!$X$2:$X$1181&lt;=$B$1)*(Z178="HUB")
    ) &gt; 0
), "HUB", "")</f>
        <v/>
      </c>
      <c r="O178" s="363"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25" t="str">
        <f t="shared" si="28"/>
        <v>-3955-板橋海龍店(定保)</v>
      </c>
      <c r="Q178" s="275" t="str">
        <f t="array" ref="Q178">IF(AND(SUMPRODUCT((IM!$F$2:$F$1181=A178)*(ISNUMBER(SEARCH($D$1, IM!$AC$2:$AC$1181))))&gt;0), $D$1, "")</f>
        <v>EDC</v>
      </c>
      <c r="R178" s="274">
        <f t="array" ref="R178">IFERROR(INDEX(IM!$AM$2:$AM$9382, MATCH(1, (IM!$F$2:$F$9382=A178) * (ISNUMBER(SEARCH($D$1, IM!$AC$2:$AC$9382))), 0)), "")</f>
        <v>45804</v>
      </c>
      <c r="S178" s="255" t="str">
        <f t="array" ref="S178">IF(AND(SUMPRODUCT((IM!$F$2:$F$1181=A178)*(ISNUMBER(SEARCH($E$1, IM!$AC$2:$AC$1181))))&gt;0), $E$1, "")</f>
        <v/>
      </c>
      <c r="T178" s="296" t="str">
        <f t="array" ref="T178">IFERROR(INDEX(IM!$AM$2:$AM$9382, MATCH(1, (IM!$F$2:$F$9382=A178) * (ISNUMBER(SEARCH($E$1, IM!$AC$2:$AC$9382))), 0)), "")</f>
        <v/>
      </c>
      <c r="U178" s="299" t="str">
        <f t="array" ref="U178">IF(AND(SUMPRODUCT((IM!$F$2:$F$1181=A178)*(ISNUMBER(SEARCH($F$1, IM!$AC$2:$AC$1181))))&gt;0), $F$1, "")</f>
        <v/>
      </c>
      <c r="V178" s="369" t="str">
        <f t="array" ref="V178">IFERROR(INDEX(IM!$AM$2:$AM$9382, MATCH(1, (IM!$F$2:$F$9382=A178) * (ISNUMBER(SEARCH($F$1, IM!$AC$2:$AC$9382))), 0)), "")</f>
        <v/>
      </c>
      <c r="W178" s="261">
        <f t="shared" si="29"/>
        <v>0</v>
      </c>
      <c r="X178" s="261"/>
      <c r="Y178" s="376">
        <f t="shared" si="30"/>
        <v>0</v>
      </c>
      <c r="Z178" s="253" t="str">
        <f>IF(VLOOKUP(A178,'0919門市清單主檔'!B:AH,4,FALSE)=0,"",VLOOKUP(A178,'0919門市清單主檔'!B:AH,4,FALSE))</f>
        <v/>
      </c>
      <c r="AA178" s="370"/>
      <c r="AB178" s="192"/>
      <c r="AC178" s="192" t="s">
        <v>49</v>
      </c>
    </row>
    <row r="179" spans="1:29" ht="15.75" customHeight="1">
      <c r="A179" s="148">
        <v>4541</v>
      </c>
      <c r="B179" s="149" t="str">
        <f>VLOOKUP(A179,'0919門市清單主檔'!B:C,2,FALSE)</f>
        <v>淡水海天店</v>
      </c>
      <c r="C179" s="150" t="str">
        <f>VLOOKUP($A179,'0919門市清單主檔'!B:V,20,FALSE)</f>
        <v>新北市</v>
      </c>
      <c r="D179" s="151" t="str">
        <f>VLOOKUP($A179,'0919門市清單主檔'!B:V,21,FALSE)</f>
        <v>淡水區</v>
      </c>
      <c r="E179" s="152" t="str">
        <f>VLOOKUP(D179,區域表!A:B,2,FALSE)</f>
        <v>吳宗鴻</v>
      </c>
      <c r="F179" s="153" t="str">
        <f>IFERROR(IF(VLOOKUP(A179,門市狀態!A:D,4,FALSE)=0,"",VLOOKUP(A179,門市狀態!A:D,4,FALSE)),"")</f>
        <v/>
      </c>
      <c r="G179" s="154"/>
      <c r="H179" s="155" t="str">
        <f t="shared" si="26"/>
        <v>-4541-淡水海天店(定保)</v>
      </c>
      <c r="I179" s="157" t="str">
        <f t="array" ref="I179">IF(AND(SUMPRODUCT((IM!$F$2:$F$1181=A179)*(ISNUMBER(SEARCH($C$1, IM!$AC$2:$AC$1181))))&gt;0), $C$1, "")</f>
        <v/>
      </c>
      <c r="J179" s="356" t="str">
        <f t="array" ref="J179">IFERROR(INDEX(IM!$AM$2:$AM$9333, MATCH(1, (IM!$F$2:$F$9333=A179) * (ISNUMBER(SEARCH($C$1, IM!$AC$2:$AC$9333))), 0)), "")</f>
        <v/>
      </c>
      <c r="K179" s="358">
        <f t="array" ref="K179">SUMPRODUCT((IM!$F$2:$F$9181=A179)*(IM!$AD$2:$AD$9181="O")*(ISNUMBER(SEARCH($C$1, IM!$AC$2:$AC$9181))))</f>
        <v>0</v>
      </c>
      <c r="L179" s="380" t="str">
        <f t="array" ref="L179">IF(K179&gt;0,IFERROR(HYPERLINK("#'IM'!AC"&amp;MATCH(1,(IM!$F$1:$F$6881=A179)*(ISNUMBER(SEARCH($C$1,IM!$AC$1:$AC$6881))),0),"檢核"),"未登錄"),"")</f>
        <v/>
      </c>
      <c r="M179" s="323" t="str">
        <f t="shared" si="27"/>
        <v>EDC</v>
      </c>
      <c r="N179" s="383" t="str">
        <f t="array" ref="N179">IF(AND(
    SUMPRODUCT(
        (IM!$F$2:$F$1181=A179) *
        ISNUMBER(SEARCH("HUB", IM!$AC$2:$AC$1181)) *
        (IM!$X$2:$X$1181&gt;=$A$1) *
        (IM!$X$2:$X$1181&lt;=$B$1)*(Z179="HUB")
    ) &gt; 0
), "HUB", "")</f>
        <v/>
      </c>
      <c r="O179" s="363"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25" t="str">
        <f t="shared" si="28"/>
        <v>-4541-淡水海天店(定保)</v>
      </c>
      <c r="Q179" s="275" t="str">
        <f t="array" ref="Q179">IF(AND(SUMPRODUCT((IM!$F$2:$F$1181=A179)*(ISNUMBER(SEARCH($D$1, IM!$AC$2:$AC$1181))))&gt;0), $D$1, "")</f>
        <v>EDC</v>
      </c>
      <c r="R179" s="274">
        <f t="array" ref="R179">IFERROR(INDEX(IM!$AM$2:$AM$9382, MATCH(1, (IM!$F$2:$F$9382=A179) * (ISNUMBER(SEARCH($D$1, IM!$AC$2:$AC$9382))), 0)), "")</f>
        <v>45806</v>
      </c>
      <c r="S179" s="255" t="str">
        <f t="array" ref="S179">IF(AND(SUMPRODUCT((IM!$F$2:$F$1181=A179)*(ISNUMBER(SEARCH($E$1, IM!$AC$2:$AC$1181))))&gt;0), $E$1, "")</f>
        <v/>
      </c>
      <c r="T179" s="296" t="str">
        <f t="array" ref="T179">IFERROR(INDEX(IM!$AM$2:$AM$9382, MATCH(1, (IM!$F$2:$F$9382=A179) * (ISNUMBER(SEARCH($E$1, IM!$AC$2:$AC$9382))), 0)), "")</f>
        <v/>
      </c>
      <c r="U179" s="299" t="str">
        <f t="array" ref="U179">IF(AND(SUMPRODUCT((IM!$F$2:$F$1181=A179)*(ISNUMBER(SEARCH($F$1, IM!$AC$2:$AC$1181))))&gt;0), $F$1, "")</f>
        <v/>
      </c>
      <c r="V179" s="369" t="str">
        <f t="array" ref="V179">IFERROR(INDEX(IM!$AM$2:$AM$9382, MATCH(1, (IM!$F$2:$F$9382=A179) * (ISNUMBER(SEARCH($F$1, IM!$AC$2:$AC$9382))), 0)), "")</f>
        <v/>
      </c>
      <c r="W179" s="261">
        <f t="shared" si="29"/>
        <v>0</v>
      </c>
      <c r="X179" s="261"/>
      <c r="Y179" s="376">
        <f t="shared" si="30"/>
        <v>0</v>
      </c>
      <c r="Z179" s="253" t="str">
        <f>IF(VLOOKUP(A179,'0919門市清單主檔'!B:AH,4,FALSE)=0,"",VLOOKUP(A179,'0919門市清單主檔'!B:AH,4,FALSE))</f>
        <v/>
      </c>
      <c r="AA179" s="370"/>
      <c r="AB179" s="192"/>
      <c r="AC179" s="192"/>
    </row>
    <row r="180" spans="1:29" ht="15.75" customHeight="1">
      <c r="A180" s="148">
        <v>4802</v>
      </c>
      <c r="B180" s="149" t="str">
        <f>VLOOKUP(A180,'0919門市清單主檔'!B:C,2,FALSE)</f>
        <v>淡水沙崙店</v>
      </c>
      <c r="C180" s="150" t="str">
        <f>VLOOKUP($A180,'0919門市清單主檔'!B:V,20,FALSE)</f>
        <v>新北市</v>
      </c>
      <c r="D180" s="151" t="str">
        <f>VLOOKUP($A180,'0919門市清單主檔'!B:V,21,FALSE)</f>
        <v>淡水區</v>
      </c>
      <c r="E180" s="152" t="str">
        <f>VLOOKUP(D180,區域表!A:B,2,FALSE)</f>
        <v>吳宗鴻</v>
      </c>
      <c r="F180" s="153" t="str">
        <f>IFERROR(IF(VLOOKUP(A180,門市狀態!A:D,4,FALSE)=0,"",VLOOKUP(A180,門市狀態!A:D,4,FALSE)),"")</f>
        <v/>
      </c>
      <c r="G180" s="154"/>
      <c r="H180" s="155" t="str">
        <f t="shared" si="26"/>
        <v>-4802-淡水沙崙店(定保)</v>
      </c>
      <c r="I180" s="157" t="str">
        <f t="array" ref="I180">IF(AND(SUMPRODUCT((IM!$F$2:$F$1181=A180)*(ISNUMBER(SEARCH($C$1, IM!$AC$2:$AC$1181))))&gt;0), $C$1, "")</f>
        <v/>
      </c>
      <c r="J180" s="356" t="str">
        <f t="array" ref="J180">IFERROR(INDEX(IM!$AM$2:$AM$9333, MATCH(1, (IM!$F$2:$F$9333=A180) * (ISNUMBER(SEARCH($C$1, IM!$AC$2:$AC$9333))), 0)), "")</f>
        <v/>
      </c>
      <c r="K180" s="358">
        <f t="array" ref="K180">SUMPRODUCT((IM!$F$2:$F$9181=A180)*(IM!$AD$2:$AD$9181="O")*(ISNUMBER(SEARCH($C$1, IM!$AC$2:$AC$9181))))</f>
        <v>0</v>
      </c>
      <c r="L180" s="380" t="str">
        <f t="array" ref="L180">IF(K180&gt;0,IFERROR(HYPERLINK("#'IM'!AC"&amp;MATCH(1,(IM!$F$1:$F$6881=A180)*(ISNUMBER(SEARCH($C$1,IM!$AC$1:$AC$6881))),0),"檢核"),"未登錄"),"")</f>
        <v/>
      </c>
      <c r="M180" s="323" t="str">
        <f t="shared" si="27"/>
        <v>EDC</v>
      </c>
      <c r="N180" s="383" t="str">
        <f t="array" ref="N180">IF(AND(
    SUMPRODUCT(
        (IM!$F$2:$F$1181=A180) *
        ISNUMBER(SEARCH("HUB", IM!$AC$2:$AC$1181)) *
        (IM!$X$2:$X$1181&gt;=$A$1) *
        (IM!$X$2:$X$1181&lt;=$B$1)*(Z180="HUB")
    ) &gt; 0
), "HUB", "")</f>
        <v/>
      </c>
      <c r="O180" s="363"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25" t="str">
        <f t="shared" si="28"/>
        <v>-4802-淡水沙崙店(定保)</v>
      </c>
      <c r="Q180" s="275" t="str">
        <f t="array" ref="Q180">IF(AND(SUMPRODUCT((IM!$F$2:$F$1181=A180)*(ISNUMBER(SEARCH($D$1, IM!$AC$2:$AC$1181))))&gt;0), $D$1, "")</f>
        <v>EDC</v>
      </c>
      <c r="R180" s="274">
        <f t="array" ref="R180">IFERROR(INDEX(IM!$AM$2:$AM$9382, MATCH(1, (IM!$F$2:$F$9382=A180) * (ISNUMBER(SEARCH($D$1, IM!$AC$2:$AC$9382))), 0)), "")</f>
        <v>45806</v>
      </c>
      <c r="S180" s="255" t="str">
        <f t="array" ref="S180">IF(AND(SUMPRODUCT((IM!$F$2:$F$1181=A180)*(ISNUMBER(SEARCH($E$1, IM!$AC$2:$AC$1181))))&gt;0), $E$1, "")</f>
        <v/>
      </c>
      <c r="T180" s="296" t="str">
        <f t="array" ref="T180">IFERROR(INDEX(IM!$AM$2:$AM$9382, MATCH(1, (IM!$F$2:$F$9382=A180) * (ISNUMBER(SEARCH($E$1, IM!$AC$2:$AC$9382))), 0)), "")</f>
        <v/>
      </c>
      <c r="U180" s="299" t="str">
        <f t="array" ref="U180">IF(AND(SUMPRODUCT((IM!$F$2:$F$1181=A180)*(ISNUMBER(SEARCH($F$1, IM!$AC$2:$AC$1181))))&gt;0), $F$1, "")</f>
        <v/>
      </c>
      <c r="V180" s="369" t="str">
        <f t="array" ref="V180">IFERROR(INDEX(IM!$AM$2:$AM$9382, MATCH(1, (IM!$F$2:$F$9382=A180) * (ISNUMBER(SEARCH($F$1, IM!$AC$2:$AC$9382))), 0)), "")</f>
        <v/>
      </c>
      <c r="W180" s="261">
        <f t="shared" si="29"/>
        <v>0</v>
      </c>
      <c r="X180" s="261"/>
      <c r="Y180" s="376">
        <f t="shared" si="30"/>
        <v>0</v>
      </c>
      <c r="Z180" s="253" t="str">
        <f>IF(VLOOKUP(A180,'0919門市清單主檔'!B:AH,4,FALSE)=0,"",VLOOKUP(A180,'0919門市清單主檔'!B:AH,4,FALSE))</f>
        <v/>
      </c>
      <c r="AA180" s="370"/>
      <c r="AB180" s="192"/>
      <c r="AC180" s="192"/>
    </row>
    <row r="181" spans="1:29" ht="15.75" customHeight="1">
      <c r="A181" s="148">
        <v>4145</v>
      </c>
      <c r="B181" s="149" t="str">
        <f>VLOOKUP(A181,'0919門市清單主檔'!B:C,2,FALSE)</f>
        <v>板橋僑興店</v>
      </c>
      <c r="C181" s="150" t="str">
        <f>VLOOKUP($A181,'0919門市清單主檔'!B:V,20,FALSE)</f>
        <v>新北市</v>
      </c>
      <c r="D181" s="151" t="str">
        <f>VLOOKUP($A181,'0919門市清單主檔'!B:V,21,FALSE)</f>
        <v>板橋區</v>
      </c>
      <c r="E181" s="152" t="str">
        <f>VLOOKUP(D181,區域表!A:B,2,FALSE)</f>
        <v>狄澤洋</v>
      </c>
      <c r="F181" s="153" t="str">
        <f>IFERROR(IF(VLOOKUP(A181,門市狀態!A:D,4,FALSE)=0,"",VLOOKUP(A181,門市狀態!A:D,4,FALSE)),"")</f>
        <v/>
      </c>
      <c r="G181" s="154"/>
      <c r="H181" s="155" t="str">
        <f t="shared" si="26"/>
        <v>-4145-板橋僑興店(定保)</v>
      </c>
      <c r="I181" s="157" t="str">
        <f t="array" ref="I181">IF(AND(SUMPRODUCT((IM!$F$2:$F$1181=A181)*(ISNUMBER(SEARCH($C$1, IM!$AC$2:$AC$1181))))&gt;0), $C$1, "")</f>
        <v/>
      </c>
      <c r="J181" s="356" t="str">
        <f t="array" ref="J181">IFERROR(INDEX(IM!$AM$2:$AM$9333, MATCH(1, (IM!$F$2:$F$9333=A181) * (ISNUMBER(SEARCH($C$1, IM!$AC$2:$AC$9333))), 0)), "")</f>
        <v/>
      </c>
      <c r="K181" s="358">
        <f t="array" ref="K181">SUMPRODUCT((IM!$F$2:$F$9181=A181)*(IM!$AD$2:$AD$9181="O")*(ISNUMBER(SEARCH($C$1, IM!$AC$2:$AC$9181))))</f>
        <v>0</v>
      </c>
      <c r="L181" s="380" t="str">
        <f t="array" ref="L181">IF(K181&gt;0,IFERROR(HYPERLINK("#'IM'!AC"&amp;MATCH(1,(IM!$F$1:$F$6881=A181)*(ISNUMBER(SEARCH($C$1,IM!$AC$1:$AC$6881))),0),"檢核"),"未登錄"),"")</f>
        <v/>
      </c>
      <c r="M181" s="323" t="str">
        <f t="shared" si="27"/>
        <v>EDC</v>
      </c>
      <c r="N181" s="383" t="str">
        <f t="array" ref="N181">IF(AND(
    SUMPRODUCT(
        (IM!$F$2:$F$1181=A181) *
        ISNUMBER(SEARCH("HUB", IM!$AC$2:$AC$1181)) *
        (IM!$X$2:$X$1181&gt;=$A$1) *
        (IM!$X$2:$X$1181&lt;=$B$1)*(Z181="HUB")
    ) &gt; 0
), "HUB", "")</f>
        <v/>
      </c>
      <c r="O181" s="363"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25" t="str">
        <f t="shared" si="28"/>
        <v>-4145-板橋僑興店(定保)</v>
      </c>
      <c r="Q181" s="275" t="str">
        <f t="array" ref="Q181">IF(AND(SUMPRODUCT((IM!$F$2:$F$1181=A181)*(ISNUMBER(SEARCH($D$1, IM!$AC$2:$AC$1181))))&gt;0), $D$1, "")</f>
        <v>EDC</v>
      </c>
      <c r="R181" s="274">
        <f t="array" ref="R181">IFERROR(INDEX(IM!$AM$2:$AM$9382, MATCH(1, (IM!$F$2:$F$9382=A181) * (ISNUMBER(SEARCH($D$1, IM!$AC$2:$AC$9382))), 0)), "")</f>
        <v>45806</v>
      </c>
      <c r="S181" s="255" t="str">
        <f t="array" ref="S181">IF(AND(SUMPRODUCT((IM!$F$2:$F$1181=A181)*(ISNUMBER(SEARCH($E$1, IM!$AC$2:$AC$1181))))&gt;0), $E$1, "")</f>
        <v/>
      </c>
      <c r="T181" s="296" t="str">
        <f t="array" ref="T181">IFERROR(INDEX(IM!$AM$2:$AM$9382, MATCH(1, (IM!$F$2:$F$9382=A181) * (ISNUMBER(SEARCH($E$1, IM!$AC$2:$AC$9382))), 0)), "")</f>
        <v/>
      </c>
      <c r="U181" s="299" t="str">
        <f t="array" ref="U181">IF(AND(SUMPRODUCT((IM!$F$2:$F$1181=A181)*(ISNUMBER(SEARCH($F$1, IM!$AC$2:$AC$1181))))&gt;0), $F$1, "")</f>
        <v/>
      </c>
      <c r="V181" s="369" t="str">
        <f t="array" ref="V181">IFERROR(INDEX(IM!$AM$2:$AM$9382, MATCH(1, (IM!$F$2:$F$9382=A181) * (ISNUMBER(SEARCH($F$1, IM!$AC$2:$AC$9382))), 0)), "")</f>
        <v/>
      </c>
      <c r="W181" s="261">
        <f t="shared" si="29"/>
        <v>0</v>
      </c>
      <c r="X181" s="261"/>
      <c r="Y181" s="376">
        <f t="shared" si="30"/>
        <v>0</v>
      </c>
      <c r="Z181" s="253" t="str">
        <f>IF(VLOOKUP(A181,'0919門市清單主檔'!B:AH,4,FALSE)=0,"",VLOOKUP(A181,'0919門市清單主檔'!B:AH,4,FALSE))</f>
        <v/>
      </c>
      <c r="AA181" s="370"/>
      <c r="AB181" s="192"/>
      <c r="AC181" s="192" t="s">
        <v>49</v>
      </c>
    </row>
    <row r="182" spans="1:29" ht="15.75" customHeight="1">
      <c r="A182" s="148">
        <v>4983</v>
      </c>
      <c r="B182" s="149" t="str">
        <f>VLOOKUP(A182,'0919門市清單主檔'!B:C,2,FALSE)</f>
        <v>板橋藝文店</v>
      </c>
      <c r="C182" s="150" t="str">
        <f>VLOOKUP($A182,'0919門市清單主檔'!B:V,20,FALSE)</f>
        <v>新北市</v>
      </c>
      <c r="D182" s="151" t="str">
        <f>VLOOKUP($A182,'0919門市清單主檔'!B:V,21,FALSE)</f>
        <v>板橋區</v>
      </c>
      <c r="E182" s="152" t="str">
        <f>VLOOKUP(D182,區域表!A:B,2,FALSE)</f>
        <v>狄澤洋</v>
      </c>
      <c r="F182" s="153" t="str">
        <f>IFERROR(IF(VLOOKUP(A182,門市狀態!A:D,4,FALSE)=0,"",VLOOKUP(A182,門市狀態!A:D,4,FALSE)),"")</f>
        <v/>
      </c>
      <c r="G182" s="154"/>
      <c r="H182" s="155" t="str">
        <f t="shared" si="26"/>
        <v>-4983-板橋藝文店(定保)</v>
      </c>
      <c r="I182" s="157" t="str">
        <f t="array" ref="I182">IF(AND(SUMPRODUCT((IM!$F$2:$F$1181=A182)*(ISNUMBER(SEARCH($C$1, IM!$AC$2:$AC$1181))))&gt;0), $C$1, "")</f>
        <v/>
      </c>
      <c r="J182" s="356" t="str">
        <f t="array" ref="J182">IFERROR(INDEX(IM!$AM$2:$AM$9333, MATCH(1, (IM!$F$2:$F$9333=A182) * (ISNUMBER(SEARCH($C$1, IM!$AC$2:$AC$9333))), 0)), "")</f>
        <v/>
      </c>
      <c r="K182" s="358">
        <f t="array" ref="K182">SUMPRODUCT((IM!$F$2:$F$9181=A182)*(IM!$AD$2:$AD$9181="O")*(ISNUMBER(SEARCH($C$1, IM!$AC$2:$AC$9181))))</f>
        <v>0</v>
      </c>
      <c r="L182" s="380" t="str">
        <f t="array" ref="L182">IF(K182&gt;0,IFERROR(HYPERLINK("#'IM'!AC"&amp;MATCH(1,(IM!$F$1:$F$6881=A182)*(ISNUMBER(SEARCH($C$1,IM!$AC$1:$AC$6881))),0),"檢核"),"未登錄"),"")</f>
        <v/>
      </c>
      <c r="M182" s="323" t="str">
        <f t="shared" si="27"/>
        <v>EDC</v>
      </c>
      <c r="N182" s="383" t="str">
        <f t="array" ref="N182">IF(AND(
    SUMPRODUCT(
        (IM!$F$2:$F$1181=A182) *
        ISNUMBER(SEARCH("HUB", IM!$AC$2:$AC$1181)) *
        (IM!$X$2:$X$1181&gt;=$A$1) *
        (IM!$X$2:$X$1181&lt;=$B$1)*(Z182="HUB")
    ) &gt; 0
), "HUB", "")</f>
        <v/>
      </c>
      <c r="O182" s="363"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25" t="str">
        <f t="shared" si="28"/>
        <v>-4983-板橋藝文店(定保)</v>
      </c>
      <c r="Q182" s="275" t="str">
        <f t="array" ref="Q182">IF(AND(SUMPRODUCT((IM!$F$2:$F$1181=A182)*(ISNUMBER(SEARCH($D$1, IM!$AC$2:$AC$1181))))&gt;0), $D$1, "")</f>
        <v>EDC</v>
      </c>
      <c r="R182" s="274">
        <f t="array" ref="R182">IFERROR(INDEX(IM!$AM$2:$AM$9382, MATCH(1, (IM!$F$2:$F$9382=A182) * (ISNUMBER(SEARCH($D$1, IM!$AC$2:$AC$9382))), 0)), "")</f>
        <v>45810</v>
      </c>
      <c r="S182" s="255" t="str">
        <f t="array" ref="S182">IF(AND(SUMPRODUCT((IM!$F$2:$F$1181=A182)*(ISNUMBER(SEARCH($E$1, IM!$AC$2:$AC$1181))))&gt;0), $E$1, "")</f>
        <v/>
      </c>
      <c r="T182" s="296" t="str">
        <f t="array" ref="T182">IFERROR(INDEX(IM!$AM$2:$AM$9382, MATCH(1, (IM!$F$2:$F$9382=A182) * (ISNUMBER(SEARCH($E$1, IM!$AC$2:$AC$9382))), 0)), "")</f>
        <v/>
      </c>
      <c r="U182" s="299" t="str">
        <f t="array" ref="U182">IF(AND(SUMPRODUCT((IM!$F$2:$F$1181=A182)*(ISNUMBER(SEARCH($F$1, IM!$AC$2:$AC$1181))))&gt;0), $F$1, "")</f>
        <v/>
      </c>
      <c r="V182" s="369" t="str">
        <f t="array" ref="V182">IFERROR(INDEX(IM!$AM$2:$AM$9382, MATCH(1, (IM!$F$2:$F$9382=A182) * (ISNUMBER(SEARCH($F$1, IM!$AC$2:$AC$9382))), 0)), "")</f>
        <v/>
      </c>
      <c r="W182" s="261">
        <f t="shared" si="29"/>
        <v>0</v>
      </c>
      <c r="X182" s="261"/>
      <c r="Y182" s="376">
        <f t="shared" si="30"/>
        <v>0</v>
      </c>
      <c r="Z182" s="253" t="str">
        <f>IF(VLOOKUP(A182,'0919門市清單主檔'!B:AH,4,FALSE)=0,"",VLOOKUP(A182,'0919門市清單主檔'!B:AH,4,FALSE))</f>
        <v/>
      </c>
      <c r="AA182" s="370"/>
      <c r="AB182" s="192"/>
      <c r="AC182" s="192"/>
    </row>
    <row r="183" spans="1:29" ht="15.75" customHeight="1">
      <c r="A183" s="148" t="s">
        <v>74</v>
      </c>
      <c r="B183" s="149" t="str">
        <f>VLOOKUP(A183,'0919門市清單主檔'!B:C,2,FALSE)</f>
        <v>蘆洲權義店</v>
      </c>
      <c r="C183" s="150" t="str">
        <f>VLOOKUP($A183,'0919門市清單主檔'!B:V,20,FALSE)</f>
        <v>新北市</v>
      </c>
      <c r="D183" s="151" t="str">
        <f>VLOOKUP($A183,'0919門市清單主檔'!B:V,21,FALSE)</f>
        <v>蘆洲區</v>
      </c>
      <c r="E183" s="152" t="str">
        <f>VLOOKUP(D183,區域表!A:B,2,FALSE)</f>
        <v>吳宗鴻</v>
      </c>
      <c r="F183" s="153" t="str">
        <f>IFERROR(IF(VLOOKUP(A183,門市狀態!A:D,4,FALSE)=0,"",VLOOKUP(A183,門市狀態!A:D,4,FALSE)),"")</f>
        <v/>
      </c>
      <c r="G183" s="154"/>
      <c r="H183" s="155" t="str">
        <f t="shared" si="26"/>
        <v>-D193-蘆洲權義店(定保)</v>
      </c>
      <c r="I183" s="157" t="str">
        <f t="array" ref="I183">IF(AND(SUMPRODUCT((IM!$F$2:$F$1181=A183)*(ISNUMBER(SEARCH($C$1, IM!$AC$2:$AC$1181))))&gt;0), $C$1, "")</f>
        <v/>
      </c>
      <c r="J183" s="356" t="str">
        <f t="array" ref="J183">IFERROR(INDEX(IM!$AM$2:$AM$9333, MATCH(1, (IM!$F$2:$F$9333=A183) * (ISNUMBER(SEARCH($C$1, IM!$AC$2:$AC$9333))), 0)), "")</f>
        <v/>
      </c>
      <c r="K183" s="358">
        <f t="array" ref="K183">SUMPRODUCT((IM!$F$2:$F$9181=A183)*(IM!$AD$2:$AD$9181="O")*(ISNUMBER(SEARCH($C$1, IM!$AC$2:$AC$9181))))</f>
        <v>0</v>
      </c>
      <c r="L183" s="380" t="str">
        <f t="array" ref="L183">IF(K183&gt;0,IFERROR(HYPERLINK("#'IM'!AC"&amp;MATCH(1,(IM!$F$1:$F$6881=A183)*(ISNUMBER(SEARCH($C$1,IM!$AC$1:$AC$6881))),0),"檢核"),"未登錄"),"")</f>
        <v/>
      </c>
      <c r="M183" s="323" t="str">
        <f t="shared" si="27"/>
        <v>EDC</v>
      </c>
      <c r="N183" s="383" t="str">
        <f t="array" ref="N183">IF(AND(
    SUMPRODUCT(
        (IM!$F$2:$F$1181=A183) *
        ISNUMBER(SEARCH("HUB", IM!$AC$2:$AC$1181)) *
        (IM!$X$2:$X$1181&gt;=$A$1) *
        (IM!$X$2:$X$1181&lt;=$B$1)*(Z183="HUB")
    ) &gt; 0
), "HUB", "")</f>
        <v/>
      </c>
      <c r="O183" s="363"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25" t="str">
        <f t="shared" si="28"/>
        <v>-D193-蘆洲權義店(定保)</v>
      </c>
      <c r="Q183" s="275" t="str">
        <f t="array" ref="Q183">IF(AND(SUMPRODUCT((IM!$F$2:$F$1181=A183)*(ISNUMBER(SEARCH($D$1, IM!$AC$2:$AC$1181))))&gt;0), $D$1, "")</f>
        <v>EDC</v>
      </c>
      <c r="R183" s="274">
        <f t="array" ref="R183">IFERROR(INDEX(IM!$AM$2:$AM$9382, MATCH(1, (IM!$F$2:$F$9382=A183) * (ISNUMBER(SEARCH($D$1, IM!$AC$2:$AC$9382))), 0)), "")</f>
        <v>45810</v>
      </c>
      <c r="S183" s="255" t="str">
        <f t="array" ref="S183">IF(AND(SUMPRODUCT((IM!$F$2:$F$1181=A183)*(ISNUMBER(SEARCH($E$1, IM!$AC$2:$AC$1181))))&gt;0), $E$1, "")</f>
        <v/>
      </c>
      <c r="T183" s="296" t="str">
        <f t="array" ref="T183">IFERROR(INDEX(IM!$AM$2:$AM$9382, MATCH(1, (IM!$F$2:$F$9382=A183) * (ISNUMBER(SEARCH($E$1, IM!$AC$2:$AC$9382))), 0)), "")</f>
        <v/>
      </c>
      <c r="U183" s="299" t="str">
        <f t="array" ref="U183">IF(AND(SUMPRODUCT((IM!$F$2:$F$1181=A183)*(ISNUMBER(SEARCH($F$1, IM!$AC$2:$AC$1181))))&gt;0), $F$1, "")</f>
        <v/>
      </c>
      <c r="V183" s="369" t="str">
        <f t="array" ref="V183">IFERROR(INDEX(IM!$AM$2:$AM$9382, MATCH(1, (IM!$F$2:$F$9382=A183) * (ISNUMBER(SEARCH($F$1, IM!$AC$2:$AC$9382))), 0)), "")</f>
        <v/>
      </c>
      <c r="W183" s="261">
        <f t="shared" si="29"/>
        <v>0</v>
      </c>
      <c r="X183" s="261"/>
      <c r="Y183" s="376">
        <f t="shared" si="30"/>
        <v>0</v>
      </c>
      <c r="Z183" s="253" t="str">
        <f>IF(VLOOKUP(A183,'0919門市清單主檔'!B:AH,4,FALSE)=0,"",VLOOKUP(A183,'0919門市清單主檔'!B:AH,4,FALSE))</f>
        <v/>
      </c>
      <c r="AA183" s="370"/>
      <c r="AB183" s="192"/>
      <c r="AC183" s="192" t="s">
        <v>49</v>
      </c>
    </row>
    <row r="184" spans="1:29" ht="15.75" customHeight="1">
      <c r="A184" s="148">
        <v>3183</v>
      </c>
      <c r="B184" s="149" t="str">
        <f>VLOOKUP(A184,'0919門市清單主檔'!B:C,2,FALSE)</f>
        <v>北縣板好店</v>
      </c>
      <c r="C184" s="150" t="str">
        <f>VLOOKUP($A184,'0919門市清單主檔'!B:V,20,FALSE)</f>
        <v>新北市</v>
      </c>
      <c r="D184" s="151" t="str">
        <f>VLOOKUP($A184,'0919門市清單主檔'!B:V,21,FALSE)</f>
        <v>板橋區</v>
      </c>
      <c r="E184" s="152" t="str">
        <f>VLOOKUP(D184,區域表!A:B,2,FALSE)</f>
        <v>狄澤洋</v>
      </c>
      <c r="F184" s="153" t="str">
        <f>IFERROR(IF(VLOOKUP(A184,門市狀態!A:D,4,FALSE)=0,"",VLOOKUP(A184,門市狀態!A:D,4,FALSE)),"")</f>
        <v/>
      </c>
      <c r="G184" s="154"/>
      <c r="H184" s="155" t="str">
        <f t="shared" si="26"/>
        <v>-3183-北縣板好店(定保)</v>
      </c>
      <c r="I184" s="157" t="str">
        <f t="array" ref="I184">IF(AND(SUMPRODUCT((IM!$F$2:$F$1181=A184)*(ISNUMBER(SEARCH($C$1, IM!$AC$2:$AC$1181))))&gt;0), $C$1, "")</f>
        <v/>
      </c>
      <c r="J184" s="356" t="str">
        <f t="array" ref="J184">IFERROR(INDEX(IM!$AM$2:$AM$9333, MATCH(1, (IM!$F$2:$F$9333=A184) * (ISNUMBER(SEARCH($C$1, IM!$AC$2:$AC$9333))), 0)), "")</f>
        <v/>
      </c>
      <c r="K184" s="358">
        <f t="array" ref="K184">SUMPRODUCT((IM!$F$2:$F$9181=A184)*(IM!$AD$2:$AD$9181="O")*(ISNUMBER(SEARCH($C$1, IM!$AC$2:$AC$9181))))</f>
        <v>0</v>
      </c>
      <c r="L184" s="380" t="str">
        <f t="array" ref="L184">IF(K184&gt;0,IFERROR(HYPERLINK("#'IM'!AC"&amp;MATCH(1,(IM!$F$1:$F$6881=A184)*(ISNUMBER(SEARCH($C$1,IM!$AC$1:$AC$6881))),0),"檢核"),"未登錄"),"")</f>
        <v/>
      </c>
      <c r="M184" s="323" t="str">
        <f t="shared" si="27"/>
        <v>EDC</v>
      </c>
      <c r="N184" s="383" t="str">
        <f t="array" ref="N184">IF(AND(
    SUMPRODUCT(
        (IM!$F$2:$F$1181=A184) *
        ISNUMBER(SEARCH("HUB", IM!$AC$2:$AC$1181)) *
        (IM!$X$2:$X$1181&gt;=$A$1) *
        (IM!$X$2:$X$1181&lt;=$B$1)*(Z184="HUB")
    ) &gt; 0
), "HUB", "")</f>
        <v/>
      </c>
      <c r="O184" s="363"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25" t="str">
        <f t="shared" si="28"/>
        <v>-3183-北縣板好店(定保)</v>
      </c>
      <c r="Q184" s="275" t="str">
        <f t="array" ref="Q184">IF(AND(SUMPRODUCT((IM!$F$2:$F$1181=A184)*(ISNUMBER(SEARCH($D$1, IM!$AC$2:$AC$1181))))&gt;0), $D$1, "")</f>
        <v>EDC</v>
      </c>
      <c r="R184" s="274">
        <f t="array" ref="R184">IFERROR(INDEX(IM!$AM$2:$AM$9382, MATCH(1, (IM!$F$2:$F$9382=A184) * (ISNUMBER(SEARCH($D$1, IM!$AC$2:$AC$9382))), 0)), "")</f>
        <v>45810</v>
      </c>
      <c r="S184" s="255" t="str">
        <f t="array" ref="S184">IF(AND(SUMPRODUCT((IM!$F$2:$F$1181=A184)*(ISNUMBER(SEARCH($E$1, IM!$AC$2:$AC$1181))))&gt;0), $E$1, "")</f>
        <v/>
      </c>
      <c r="T184" s="296" t="str">
        <f t="array" ref="T184">IFERROR(INDEX(IM!$AM$2:$AM$9382, MATCH(1, (IM!$F$2:$F$9382=A184) * (ISNUMBER(SEARCH($E$1, IM!$AC$2:$AC$9382))), 0)), "")</f>
        <v/>
      </c>
      <c r="U184" s="299" t="str">
        <f t="array" ref="U184">IF(AND(SUMPRODUCT((IM!$F$2:$F$1181=A184)*(ISNUMBER(SEARCH($F$1, IM!$AC$2:$AC$1181))))&gt;0), $F$1, "")</f>
        <v/>
      </c>
      <c r="V184" s="369" t="str">
        <f t="array" ref="V184">IFERROR(INDEX(IM!$AM$2:$AM$9382, MATCH(1, (IM!$F$2:$F$9382=A184) * (ISNUMBER(SEARCH($F$1, IM!$AC$2:$AC$9382))), 0)), "")</f>
        <v/>
      </c>
      <c r="W184" s="261">
        <f t="shared" si="29"/>
        <v>0</v>
      </c>
      <c r="X184" s="261"/>
      <c r="Y184" s="376">
        <f t="shared" si="30"/>
        <v>0</v>
      </c>
      <c r="Z184" s="253" t="str">
        <f>IF(VLOOKUP(A184,'0919門市清單主檔'!B:AH,4,FALSE)=0,"",VLOOKUP(A184,'0919門市清單主檔'!B:AH,4,FALSE))</f>
        <v/>
      </c>
      <c r="AA184" s="370"/>
      <c r="AB184" s="192"/>
      <c r="AC184" s="192" t="s">
        <v>49</v>
      </c>
    </row>
    <row r="185" spans="1:29" ht="15.75" customHeight="1">
      <c r="A185" s="148">
        <v>2890</v>
      </c>
      <c r="B185" s="149" t="str">
        <f>VLOOKUP(A185,'0919門市清單主檔'!B:C,2,FALSE)</f>
        <v>蘆洲鷺江店</v>
      </c>
      <c r="C185" s="150" t="str">
        <f>VLOOKUP($A185,'0919門市清單主檔'!B:V,20,FALSE)</f>
        <v>新北市</v>
      </c>
      <c r="D185" s="151" t="str">
        <f>VLOOKUP($A185,'0919門市清單主檔'!B:V,21,FALSE)</f>
        <v>蘆洲區</v>
      </c>
      <c r="E185" s="152" t="str">
        <f>VLOOKUP(D185,區域表!A:B,2,FALSE)</f>
        <v>吳宗鴻</v>
      </c>
      <c r="F185" s="153" t="str">
        <f>IFERROR(IF(VLOOKUP(A185,門市狀態!A:D,4,FALSE)=0,"",VLOOKUP(A185,門市狀態!A:D,4,FALSE)),"")</f>
        <v/>
      </c>
      <c r="G185" s="154"/>
      <c r="H185" s="155" t="str">
        <f t="shared" si="26"/>
        <v>-2890-蘆洲鷺江店(定保)</v>
      </c>
      <c r="I185" s="157" t="str">
        <f t="array" ref="I185">IF(AND(SUMPRODUCT((IM!$F$2:$F$1181=A185)*(ISNUMBER(SEARCH($C$1, IM!$AC$2:$AC$1181))))&gt;0), $C$1, "")</f>
        <v/>
      </c>
      <c r="J185" s="356" t="str">
        <f t="array" ref="J185">IFERROR(INDEX(IM!$AM$2:$AM$9333, MATCH(1, (IM!$F$2:$F$9333=A185) * (ISNUMBER(SEARCH($C$1, IM!$AC$2:$AC$9333))), 0)), "")</f>
        <v/>
      </c>
      <c r="K185" s="358">
        <f t="array" ref="K185">SUMPRODUCT((IM!$F$2:$F$9181=A185)*(IM!$AD$2:$AD$9181="O")*(ISNUMBER(SEARCH($C$1, IM!$AC$2:$AC$9181))))</f>
        <v>0</v>
      </c>
      <c r="L185" s="380" t="str">
        <f t="array" ref="L185">IF(K185&gt;0,IFERROR(HYPERLINK("#'IM'!AC"&amp;MATCH(1,(IM!$F$1:$F$6881=A185)*(ISNUMBER(SEARCH($C$1,IM!$AC$1:$AC$6881))),0),"檢核"),"未登錄"),"")</f>
        <v/>
      </c>
      <c r="M185" s="323" t="str">
        <f t="shared" si="27"/>
        <v>EDC</v>
      </c>
      <c r="N185" s="383" t="str">
        <f t="array" ref="N185">IF(AND(
    SUMPRODUCT(
        (IM!$F$2:$F$1181=A185) *
        ISNUMBER(SEARCH("HUB", IM!$AC$2:$AC$1181)) *
        (IM!$X$2:$X$1181&gt;=$A$1) *
        (IM!$X$2:$X$1181&lt;=$B$1)*(Z185="HUB")
    ) &gt; 0
), "HUB", "")</f>
        <v/>
      </c>
      <c r="O185" s="363"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25" t="str">
        <f t="shared" si="28"/>
        <v>-2890-蘆洲鷺江店(定保)</v>
      </c>
      <c r="Q185" s="275" t="str">
        <f t="array" ref="Q185">IF(AND(SUMPRODUCT((IM!$F$2:$F$1181=A185)*(ISNUMBER(SEARCH($D$1, IM!$AC$2:$AC$1181))))&gt;0), $D$1, "")</f>
        <v>EDC</v>
      </c>
      <c r="R185" s="274">
        <f t="array" ref="R185">IFERROR(INDEX(IM!$AM$2:$AM$9382, MATCH(1, (IM!$F$2:$F$9382=A185) * (ISNUMBER(SEARCH($D$1, IM!$AC$2:$AC$9382))), 0)), "")</f>
        <v>45810</v>
      </c>
      <c r="S185" s="255" t="str">
        <f t="array" ref="S185">IF(AND(SUMPRODUCT((IM!$F$2:$F$1181=A185)*(ISNUMBER(SEARCH($E$1, IM!$AC$2:$AC$1181))))&gt;0), $E$1, "")</f>
        <v/>
      </c>
      <c r="T185" s="296" t="str">
        <f t="array" ref="T185">IFERROR(INDEX(IM!$AM$2:$AM$9382, MATCH(1, (IM!$F$2:$F$9382=A185) * (ISNUMBER(SEARCH($E$1, IM!$AC$2:$AC$9382))), 0)), "")</f>
        <v/>
      </c>
      <c r="U185" s="299" t="str">
        <f t="array" ref="U185">IF(AND(SUMPRODUCT((IM!$F$2:$F$1181=A185)*(ISNUMBER(SEARCH($F$1, IM!$AC$2:$AC$1181))))&gt;0), $F$1, "")</f>
        <v/>
      </c>
      <c r="V185" s="369" t="str">
        <f t="array" ref="V185">IFERROR(INDEX(IM!$AM$2:$AM$9382, MATCH(1, (IM!$F$2:$F$9382=A185) * (ISNUMBER(SEARCH($F$1, IM!$AC$2:$AC$9382))), 0)), "")</f>
        <v/>
      </c>
      <c r="W185" s="261">
        <f t="shared" si="29"/>
        <v>0</v>
      </c>
      <c r="X185" s="261"/>
      <c r="Y185" s="376">
        <f t="shared" si="30"/>
        <v>0</v>
      </c>
      <c r="Z185" s="253" t="str">
        <f>IF(VLOOKUP(A185,'0919門市清單主檔'!B:AH,4,FALSE)=0,"",VLOOKUP(A185,'0919門市清單主檔'!B:AH,4,FALSE))</f>
        <v/>
      </c>
      <c r="AA185" s="370"/>
      <c r="AB185" s="192"/>
      <c r="AC185" s="192" t="s">
        <v>49</v>
      </c>
    </row>
    <row r="186" spans="1:29" ht="15.75" customHeight="1">
      <c r="A186" s="148">
        <v>3999</v>
      </c>
      <c r="B186" s="149" t="str">
        <f>VLOOKUP(A186,'0919門市清單主檔'!B:C,2,FALSE)</f>
        <v>新莊福祐店</v>
      </c>
      <c r="C186" s="150" t="str">
        <f>VLOOKUP($A186,'0919門市清單主檔'!B:V,20,FALSE)</f>
        <v>新北市</v>
      </c>
      <c r="D186" s="151" t="str">
        <f>VLOOKUP($A186,'0919門市清單主檔'!B:V,21,FALSE)</f>
        <v>新莊區</v>
      </c>
      <c r="E186" s="152" t="str">
        <f>VLOOKUP(D186,區域表!A:B,2,FALSE)</f>
        <v>湯家瑋</v>
      </c>
      <c r="F186" s="153" t="str">
        <f>IFERROR(IF(VLOOKUP(A186,門市狀態!A:D,4,FALSE)=0,"",VLOOKUP(A186,門市狀態!A:D,4,FALSE)),"")</f>
        <v/>
      </c>
      <c r="G186" s="154"/>
      <c r="H186" s="155" t="str">
        <f t="shared" si="26"/>
        <v>-3999-新莊福祐店(定保)</v>
      </c>
      <c r="I186" s="157" t="str">
        <f t="array" ref="I186">IF(AND(SUMPRODUCT((IM!$F$2:$F$1181=A186)*(ISNUMBER(SEARCH($C$1, IM!$AC$2:$AC$1181))))&gt;0), $C$1, "")</f>
        <v/>
      </c>
      <c r="J186" s="356" t="str">
        <f t="array" ref="J186">IFERROR(INDEX(IM!$AM$2:$AM$9333, MATCH(1, (IM!$F$2:$F$9333=A186) * (ISNUMBER(SEARCH($C$1, IM!$AC$2:$AC$9333))), 0)), "")</f>
        <v/>
      </c>
      <c r="K186" s="358">
        <f t="array" ref="K186">SUMPRODUCT((IM!$F$2:$F$9181=A186)*(IM!$AD$2:$AD$9181="O")*(ISNUMBER(SEARCH($C$1, IM!$AC$2:$AC$9181))))</f>
        <v>0</v>
      </c>
      <c r="L186" s="380" t="str">
        <f t="array" ref="L186">IF(K186&gt;0,IFERROR(HYPERLINK("#'IM'!AC"&amp;MATCH(1,(IM!$F$1:$F$6881=A186)*(ISNUMBER(SEARCH($C$1,IM!$AC$1:$AC$6881))),0),"檢核"),"未登錄"),"")</f>
        <v/>
      </c>
      <c r="M186" s="323" t="str">
        <f t="shared" si="27"/>
        <v>EDC</v>
      </c>
      <c r="N186" s="383" t="str">
        <f t="array" ref="N186">IF(AND(
    SUMPRODUCT(
        (IM!$F$2:$F$1181=A186) *
        ISNUMBER(SEARCH("HUB", IM!$AC$2:$AC$1181)) *
        (IM!$X$2:$X$1181&gt;=$A$1) *
        (IM!$X$2:$X$1181&lt;=$B$1)*(Z186="HUB")
    ) &gt; 0
), "HUB", "")</f>
        <v/>
      </c>
      <c r="O186" s="363"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25" t="str">
        <f t="shared" si="28"/>
        <v>-3999-新莊福祐店(定保)</v>
      </c>
      <c r="Q186" s="275" t="str">
        <f t="array" ref="Q186">IF(AND(SUMPRODUCT((IM!$F$2:$F$1181=A186)*(ISNUMBER(SEARCH($D$1, IM!$AC$2:$AC$1181))))&gt;0), $D$1, "")</f>
        <v>EDC</v>
      </c>
      <c r="R186" s="274">
        <f t="array" ref="R186">IFERROR(INDEX(IM!$AM$2:$AM$9382, MATCH(1, (IM!$F$2:$F$9382=A186) * (ISNUMBER(SEARCH($D$1, IM!$AC$2:$AC$9382))), 0)), "")</f>
        <v>45810</v>
      </c>
      <c r="S186" s="255" t="str">
        <f t="array" ref="S186">IF(AND(SUMPRODUCT((IM!$F$2:$F$1181=A186)*(ISNUMBER(SEARCH($E$1, IM!$AC$2:$AC$1181))))&gt;0), $E$1, "")</f>
        <v/>
      </c>
      <c r="T186" s="296" t="str">
        <f t="array" ref="T186">IFERROR(INDEX(IM!$AM$2:$AM$9382, MATCH(1, (IM!$F$2:$F$9382=A186) * (ISNUMBER(SEARCH($E$1, IM!$AC$2:$AC$9382))), 0)), "")</f>
        <v/>
      </c>
      <c r="U186" s="299" t="str">
        <f t="array" ref="U186">IF(AND(SUMPRODUCT((IM!$F$2:$F$1181=A186)*(ISNUMBER(SEARCH($F$1, IM!$AC$2:$AC$1181))))&gt;0), $F$1, "")</f>
        <v/>
      </c>
      <c r="V186" s="369" t="str">
        <f t="array" ref="V186">IFERROR(INDEX(IM!$AM$2:$AM$9382, MATCH(1, (IM!$F$2:$F$9382=A186) * (ISNUMBER(SEARCH($F$1, IM!$AC$2:$AC$9382))), 0)), "")</f>
        <v/>
      </c>
      <c r="W186" s="261">
        <f t="shared" si="29"/>
        <v>0</v>
      </c>
      <c r="X186" s="261"/>
      <c r="Y186" s="376">
        <f t="shared" si="30"/>
        <v>0</v>
      </c>
      <c r="Z186" s="253" t="str">
        <f>IF(VLOOKUP(A186,'0919門市清單主檔'!B:AH,4,FALSE)=0,"",VLOOKUP(A186,'0919門市清單主檔'!B:AH,4,FALSE))</f>
        <v/>
      </c>
      <c r="AA186" s="370"/>
      <c r="AB186" s="192"/>
      <c r="AC186" s="192" t="s">
        <v>49</v>
      </c>
    </row>
    <row r="187" spans="1:29" ht="15.75" customHeight="1">
      <c r="A187" s="148">
        <v>3770</v>
      </c>
      <c r="B187" s="149" t="str">
        <f>VLOOKUP(A187,'0919門市清單主檔'!B:C,2,FALSE)</f>
        <v>北縣西雲店</v>
      </c>
      <c r="C187" s="150" t="str">
        <f>VLOOKUP($A187,'0919門市清單主檔'!B:V,20,FALSE)</f>
        <v>新北市</v>
      </c>
      <c r="D187" s="151" t="str">
        <f>VLOOKUP($A187,'0919門市清單主檔'!B:V,21,FALSE)</f>
        <v>五股區</v>
      </c>
      <c r="E187" s="152" t="str">
        <f>VLOOKUP(D187,區域表!A:B,2,FALSE)</f>
        <v>湯家瑋</v>
      </c>
      <c r="F187" s="153" t="str">
        <f>IFERROR(IF(VLOOKUP(A187,門市狀態!A:D,4,FALSE)=0,"",VLOOKUP(A187,門市狀態!A:D,4,FALSE)),"")</f>
        <v/>
      </c>
      <c r="G187" s="154"/>
      <c r="H187" s="155" t="str">
        <f t="shared" si="26"/>
        <v>-3770-北縣西雲店(定保)</v>
      </c>
      <c r="I187" s="157" t="str">
        <f t="array" ref="I187">IF(AND(SUMPRODUCT((IM!$F$2:$F$1181=A187)*(ISNUMBER(SEARCH($C$1, IM!$AC$2:$AC$1181))))&gt;0), $C$1, "")</f>
        <v/>
      </c>
      <c r="J187" s="356" t="str">
        <f t="array" ref="J187">IFERROR(INDEX(IM!$AM$2:$AM$9333, MATCH(1, (IM!$F$2:$F$9333=A187) * (ISNUMBER(SEARCH($C$1, IM!$AC$2:$AC$9333))), 0)), "")</f>
        <v/>
      </c>
      <c r="K187" s="358">
        <f t="array" ref="K187">SUMPRODUCT((IM!$F$2:$F$9181=A187)*(IM!$AD$2:$AD$9181="O")*(ISNUMBER(SEARCH($C$1, IM!$AC$2:$AC$9181))))</f>
        <v>0</v>
      </c>
      <c r="L187" s="380" t="str">
        <f t="array" ref="L187">IF(K187&gt;0,IFERROR(HYPERLINK("#'IM'!AC"&amp;MATCH(1,(IM!$F$1:$F$6881=A187)*(ISNUMBER(SEARCH($C$1,IM!$AC$1:$AC$6881))),0),"檢核"),"未登錄"),"")</f>
        <v/>
      </c>
      <c r="M187" s="323" t="str">
        <f t="shared" si="27"/>
        <v>EDC</v>
      </c>
      <c r="N187" s="383" t="str">
        <f t="array" ref="N187">IF(AND(
    SUMPRODUCT(
        (IM!$F$2:$F$1181=A187) *
        ISNUMBER(SEARCH("HUB", IM!$AC$2:$AC$1181)) *
        (IM!$X$2:$X$1181&gt;=$A$1) *
        (IM!$X$2:$X$1181&lt;=$B$1)*(Z187="HUB")
    ) &gt; 0
), "HUB", "")</f>
        <v/>
      </c>
      <c r="O187" s="363"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25" t="str">
        <f t="shared" si="28"/>
        <v>-3770-北縣西雲店(定保)</v>
      </c>
      <c r="Q187" s="275" t="str">
        <f t="array" ref="Q187">IF(AND(SUMPRODUCT((IM!$F$2:$F$1181=A187)*(ISNUMBER(SEARCH($D$1, IM!$AC$2:$AC$1181))))&gt;0), $D$1, "")</f>
        <v>EDC</v>
      </c>
      <c r="R187" s="274">
        <f t="array" ref="R187">IFERROR(INDEX(IM!$AM$2:$AM$9382, MATCH(1, (IM!$F$2:$F$9382=A187) * (ISNUMBER(SEARCH($D$1, IM!$AC$2:$AC$9382))), 0)), "")</f>
        <v>45811</v>
      </c>
      <c r="S187" s="255" t="str">
        <f t="array" ref="S187">IF(AND(SUMPRODUCT((IM!$F$2:$F$1181=A187)*(ISNUMBER(SEARCH($E$1, IM!$AC$2:$AC$1181))))&gt;0), $E$1, "")</f>
        <v/>
      </c>
      <c r="T187" s="296" t="str">
        <f t="array" ref="T187">IFERROR(INDEX(IM!$AM$2:$AM$9382, MATCH(1, (IM!$F$2:$F$9382=A187) * (ISNUMBER(SEARCH($E$1, IM!$AC$2:$AC$9382))), 0)), "")</f>
        <v/>
      </c>
      <c r="U187" s="299" t="str">
        <f t="array" ref="U187">IF(AND(SUMPRODUCT((IM!$F$2:$F$1181=A187)*(ISNUMBER(SEARCH($F$1, IM!$AC$2:$AC$1181))))&gt;0), $F$1, "")</f>
        <v/>
      </c>
      <c r="V187" s="369" t="str">
        <f t="array" ref="V187">IFERROR(INDEX(IM!$AM$2:$AM$9382, MATCH(1, (IM!$F$2:$F$9382=A187) * (ISNUMBER(SEARCH($F$1, IM!$AC$2:$AC$9382))), 0)), "")</f>
        <v/>
      </c>
      <c r="W187" s="261">
        <f t="shared" si="29"/>
        <v>0</v>
      </c>
      <c r="X187" s="261"/>
      <c r="Y187" s="376">
        <f t="shared" si="30"/>
        <v>0</v>
      </c>
      <c r="Z187" s="253" t="str">
        <f>IF(VLOOKUP(A187,'0919門市清單主檔'!B:AH,4,FALSE)=0,"",VLOOKUP(A187,'0919門市清單主檔'!B:AH,4,FALSE))</f>
        <v/>
      </c>
      <c r="AA187" s="370"/>
      <c r="AB187" s="192"/>
      <c r="AC187" s="192" t="s">
        <v>49</v>
      </c>
    </row>
    <row r="188" spans="1:29" ht="15.75" customHeight="1">
      <c r="A188" s="148">
        <v>2325</v>
      </c>
      <c r="B188" s="149" t="str">
        <f>VLOOKUP(A188,'0919門市清單主檔'!B:C,2,FALSE)</f>
        <v>北縣五泰店</v>
      </c>
      <c r="C188" s="150" t="str">
        <f>VLOOKUP($A188,'0919門市清單主檔'!B:V,20,FALSE)</f>
        <v>新北市</v>
      </c>
      <c r="D188" s="151" t="str">
        <f>VLOOKUP($A188,'0919門市清單主檔'!B:V,21,FALSE)</f>
        <v>五股區</v>
      </c>
      <c r="E188" s="152" t="str">
        <f>VLOOKUP(D188,區域表!A:B,2,FALSE)</f>
        <v>湯家瑋</v>
      </c>
      <c r="F188" s="153" t="str">
        <f>IFERROR(IF(VLOOKUP(A188,門市狀態!A:D,4,FALSE)=0,"",VLOOKUP(A188,門市狀態!A:D,4,FALSE)),"")</f>
        <v/>
      </c>
      <c r="G188" s="154"/>
      <c r="H188" s="155" t="str">
        <f t="shared" si="26"/>
        <v>-2325-北縣五泰店(定保)</v>
      </c>
      <c r="I188" s="157" t="str">
        <f t="array" ref="I188">IF(AND(SUMPRODUCT((IM!$F$2:$F$1181=A188)*(ISNUMBER(SEARCH($C$1, IM!$AC$2:$AC$1181))))&gt;0), $C$1, "")</f>
        <v/>
      </c>
      <c r="J188" s="356" t="str">
        <f t="array" ref="J188">IFERROR(INDEX(IM!$AM$2:$AM$9333, MATCH(1, (IM!$F$2:$F$9333=A188) * (ISNUMBER(SEARCH($C$1, IM!$AC$2:$AC$9333))), 0)), "")</f>
        <v/>
      </c>
      <c r="K188" s="358">
        <f t="array" ref="K188">SUMPRODUCT((IM!$F$2:$F$9181=A188)*(IM!$AD$2:$AD$9181="O")*(ISNUMBER(SEARCH($C$1, IM!$AC$2:$AC$9181))))</f>
        <v>0</v>
      </c>
      <c r="L188" s="380" t="str">
        <f t="array" ref="L188">IF(K188&gt;0,IFERROR(HYPERLINK("#'IM'!AC"&amp;MATCH(1,(IM!$F$1:$F$6881=A188)*(ISNUMBER(SEARCH($C$1,IM!$AC$1:$AC$6881))),0),"檢核"),"未登錄"),"")</f>
        <v/>
      </c>
      <c r="M188" s="323" t="str">
        <f t="shared" si="27"/>
        <v>EDC</v>
      </c>
      <c r="N188" s="383" t="str">
        <f t="array" ref="N188">IF(AND(
    SUMPRODUCT(
        (IM!$F$2:$F$1181=A188) *
        ISNUMBER(SEARCH("HUB", IM!$AC$2:$AC$1181)) *
        (IM!$X$2:$X$1181&gt;=$A$1) *
        (IM!$X$2:$X$1181&lt;=$B$1)*(Z188="HUB")
    ) &gt; 0
), "HUB", "")</f>
        <v/>
      </c>
      <c r="O188" s="363"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25" t="str">
        <f t="shared" si="28"/>
        <v>-2325-北縣五泰店(定保)</v>
      </c>
      <c r="Q188" s="275" t="str">
        <f t="array" ref="Q188">IF(AND(SUMPRODUCT((IM!$F$2:$F$1181=A188)*(ISNUMBER(SEARCH($D$1, IM!$AC$2:$AC$1181))))&gt;0), $D$1, "")</f>
        <v>EDC</v>
      </c>
      <c r="R188" s="274">
        <f t="array" ref="R188">IFERROR(INDEX(IM!$AM$2:$AM$9382, MATCH(1, (IM!$F$2:$F$9382=A188) * (ISNUMBER(SEARCH($D$1, IM!$AC$2:$AC$9382))), 0)), "")</f>
        <v>45811</v>
      </c>
      <c r="S188" s="255" t="str">
        <f t="array" ref="S188">IF(AND(SUMPRODUCT((IM!$F$2:$F$1181=A188)*(ISNUMBER(SEARCH($E$1, IM!$AC$2:$AC$1181))))&gt;0), $E$1, "")</f>
        <v/>
      </c>
      <c r="T188" s="296" t="str">
        <f t="array" ref="T188">IFERROR(INDEX(IM!$AM$2:$AM$9382, MATCH(1, (IM!$F$2:$F$9382=A188) * (ISNUMBER(SEARCH($E$1, IM!$AC$2:$AC$9382))), 0)), "")</f>
        <v/>
      </c>
      <c r="U188" s="299" t="str">
        <f t="array" ref="U188">IF(AND(SUMPRODUCT((IM!$F$2:$F$1181=A188)*(ISNUMBER(SEARCH($F$1, IM!$AC$2:$AC$1181))))&gt;0), $F$1, "")</f>
        <v/>
      </c>
      <c r="V188" s="369" t="str">
        <f t="array" ref="V188">IFERROR(INDEX(IM!$AM$2:$AM$9382, MATCH(1, (IM!$F$2:$F$9382=A188) * (ISNUMBER(SEARCH($F$1, IM!$AC$2:$AC$9382))), 0)), "")</f>
        <v/>
      </c>
      <c r="W188" s="261">
        <f t="shared" si="29"/>
        <v>0</v>
      </c>
      <c r="X188" s="261"/>
      <c r="Y188" s="376">
        <f t="shared" si="30"/>
        <v>0</v>
      </c>
      <c r="Z188" s="253" t="str">
        <f>IF(VLOOKUP(A188,'0919門市清單主檔'!B:AH,4,FALSE)=0,"",VLOOKUP(A188,'0919門市清單主檔'!B:AH,4,FALSE))</f>
        <v/>
      </c>
      <c r="AA188" s="370"/>
      <c r="AB188" s="192"/>
      <c r="AC188" s="192" t="s">
        <v>49</v>
      </c>
    </row>
    <row r="189" spans="1:29" ht="15.75" customHeight="1">
      <c r="A189" s="148">
        <v>4698</v>
      </c>
      <c r="B189" s="149" t="str">
        <f>VLOOKUP(A189,'0919門市清單主檔'!B:C,2,FALSE)</f>
        <v>三重頂崁店</v>
      </c>
      <c r="C189" s="150" t="str">
        <f>VLOOKUP($A189,'0919門市清單主檔'!B:V,20,FALSE)</f>
        <v>新北市</v>
      </c>
      <c r="D189" s="151" t="str">
        <f>VLOOKUP($A189,'0919門市清單主檔'!B:V,21,FALSE)</f>
        <v>三重區</v>
      </c>
      <c r="E189" s="152" t="str">
        <f>VLOOKUP(D189,區域表!A:B,2,FALSE)</f>
        <v>吳宗鴻</v>
      </c>
      <c r="F189" s="153" t="str">
        <f>IFERROR(IF(VLOOKUP(A189,門市狀態!A:D,4,FALSE)=0,"",VLOOKUP(A189,門市狀態!A:D,4,FALSE)),"")</f>
        <v/>
      </c>
      <c r="G189" s="154"/>
      <c r="H189" s="155" t="str">
        <f t="shared" si="26"/>
        <v>-4698-三重頂崁店(定保)</v>
      </c>
      <c r="I189" s="157" t="str">
        <f t="array" ref="I189">IF(AND(SUMPRODUCT((IM!$F$2:$F$1181=A189)*(ISNUMBER(SEARCH($C$1, IM!$AC$2:$AC$1181))))&gt;0), $C$1, "")</f>
        <v/>
      </c>
      <c r="J189" s="356" t="str">
        <f t="array" ref="J189">IFERROR(INDEX(IM!$AM$2:$AM$9333, MATCH(1, (IM!$F$2:$F$9333=A189) * (ISNUMBER(SEARCH($C$1, IM!$AC$2:$AC$9333))), 0)), "")</f>
        <v/>
      </c>
      <c r="K189" s="358">
        <f t="array" ref="K189">SUMPRODUCT((IM!$F$2:$F$9181=A189)*(IM!$AD$2:$AD$9181="O")*(ISNUMBER(SEARCH($C$1, IM!$AC$2:$AC$9181))))</f>
        <v>0</v>
      </c>
      <c r="L189" s="380" t="str">
        <f t="array" ref="L189">IF(K189&gt;0,IFERROR(HYPERLINK("#'IM'!AC"&amp;MATCH(1,(IM!$F$1:$F$6881=A189)*(ISNUMBER(SEARCH($C$1,IM!$AC$1:$AC$6881))),0),"檢核"),"未登錄"),"")</f>
        <v/>
      </c>
      <c r="M189" s="323" t="str">
        <f t="shared" si="27"/>
        <v>EDC</v>
      </c>
      <c r="N189" s="383" t="str">
        <f t="array" ref="N189">IF(AND(
    SUMPRODUCT(
        (IM!$F$2:$F$1181=A189) *
        ISNUMBER(SEARCH("HUB", IM!$AC$2:$AC$1181)) *
        (IM!$X$2:$X$1181&gt;=$A$1) *
        (IM!$X$2:$X$1181&lt;=$B$1)*(Z189="HUB")
    ) &gt; 0
), "HUB", "")</f>
        <v/>
      </c>
      <c r="O189" s="363"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25" t="str">
        <f t="shared" si="28"/>
        <v>-4698-三重頂崁店(定保)</v>
      </c>
      <c r="Q189" s="275" t="str">
        <f t="array" ref="Q189">IF(AND(SUMPRODUCT((IM!$F$2:$F$1181=A189)*(ISNUMBER(SEARCH($D$1, IM!$AC$2:$AC$1181))))&gt;0), $D$1, "")</f>
        <v>EDC</v>
      </c>
      <c r="R189" s="274">
        <f t="array" ref="R189">IFERROR(INDEX(IM!$AM$2:$AM$9382, MATCH(1, (IM!$F$2:$F$9382=A189) * (ISNUMBER(SEARCH($D$1, IM!$AC$2:$AC$9382))), 0)), "")</f>
        <v>45811</v>
      </c>
      <c r="S189" s="255" t="str">
        <f t="array" ref="S189">IF(AND(SUMPRODUCT((IM!$F$2:$F$1181=A189)*(ISNUMBER(SEARCH($E$1, IM!$AC$2:$AC$1181))))&gt;0), $E$1, "")</f>
        <v/>
      </c>
      <c r="T189" s="296" t="str">
        <f t="array" ref="T189">IFERROR(INDEX(IM!$AM$2:$AM$9382, MATCH(1, (IM!$F$2:$F$9382=A189) * (ISNUMBER(SEARCH($E$1, IM!$AC$2:$AC$9382))), 0)), "")</f>
        <v/>
      </c>
      <c r="U189" s="299" t="str">
        <f t="array" ref="U189">IF(AND(SUMPRODUCT((IM!$F$2:$F$1181=A189)*(ISNUMBER(SEARCH($F$1, IM!$AC$2:$AC$1181))))&gt;0), $F$1, "")</f>
        <v/>
      </c>
      <c r="V189" s="369" t="str">
        <f t="array" ref="V189">IFERROR(INDEX(IM!$AM$2:$AM$9382, MATCH(1, (IM!$F$2:$F$9382=A189) * (ISNUMBER(SEARCH($F$1, IM!$AC$2:$AC$9382))), 0)), "")</f>
        <v/>
      </c>
      <c r="W189" s="261">
        <f t="shared" si="29"/>
        <v>0</v>
      </c>
      <c r="X189" s="261"/>
      <c r="Y189" s="376">
        <f t="shared" si="30"/>
        <v>0</v>
      </c>
      <c r="Z189" s="253" t="str">
        <f>IF(VLOOKUP(A189,'0919門市清單主檔'!B:AH,4,FALSE)=0,"",VLOOKUP(A189,'0919門市清單主檔'!B:AH,4,FALSE))</f>
        <v/>
      </c>
      <c r="AA189" s="370"/>
      <c r="AB189" s="192"/>
      <c r="AC189" s="192" t="s">
        <v>49</v>
      </c>
    </row>
    <row r="190" spans="1:29" ht="15.75" customHeight="1">
      <c r="A190" s="148">
        <v>4658</v>
      </c>
      <c r="B190" s="149" t="str">
        <f>VLOOKUP(A190,'0919門市清單主檔'!B:C,2,FALSE)</f>
        <v>淡水英才店</v>
      </c>
      <c r="C190" s="150" t="str">
        <f>VLOOKUP($A190,'0919門市清單主檔'!B:V,20,FALSE)</f>
        <v>新北市</v>
      </c>
      <c r="D190" s="151" t="str">
        <f>VLOOKUP($A190,'0919門市清單主檔'!B:V,21,FALSE)</f>
        <v>淡水區</v>
      </c>
      <c r="E190" s="152" t="str">
        <f>VLOOKUP(D190,區域表!A:B,2,FALSE)</f>
        <v>吳宗鴻</v>
      </c>
      <c r="F190" s="153" t="str">
        <f>IFERROR(IF(VLOOKUP(A190,門市狀態!A:D,4,FALSE)=0,"",VLOOKUP(A190,門市狀態!A:D,4,FALSE)),"")</f>
        <v/>
      </c>
      <c r="G190" s="154"/>
      <c r="H190" s="155" t="str">
        <f t="shared" si="26"/>
        <v>-4658-淡水英才店(定保)</v>
      </c>
      <c r="I190" s="157" t="str">
        <f t="array" ref="I190">IF(AND(SUMPRODUCT((IM!$F$2:$F$1181=A190)*(ISNUMBER(SEARCH($C$1, IM!$AC$2:$AC$1181))))&gt;0), $C$1, "")</f>
        <v/>
      </c>
      <c r="J190" s="356" t="str">
        <f t="array" ref="J190">IFERROR(INDEX(IM!$AM$2:$AM$9333, MATCH(1, (IM!$F$2:$F$9333=A190) * (ISNUMBER(SEARCH($C$1, IM!$AC$2:$AC$9333))), 0)), "")</f>
        <v/>
      </c>
      <c r="K190" s="358">
        <f t="array" ref="K190">SUMPRODUCT((IM!$F$2:$F$9181=A190)*(IM!$AD$2:$AD$9181="O")*(ISNUMBER(SEARCH($C$1, IM!$AC$2:$AC$9181))))</f>
        <v>0</v>
      </c>
      <c r="L190" s="380" t="str">
        <f t="array" ref="L190">IF(K190&gt;0,IFERROR(HYPERLINK("#'IM'!AC"&amp;MATCH(1,(IM!$F$1:$F$6881=A190)*(ISNUMBER(SEARCH($C$1,IM!$AC$1:$AC$6881))),0),"檢核"),"未登錄"),"")</f>
        <v/>
      </c>
      <c r="M190" s="323" t="str">
        <f t="shared" si="27"/>
        <v>EDC</v>
      </c>
      <c r="N190" s="383" t="str">
        <f t="array" ref="N190">IF(AND(
    SUMPRODUCT(
        (IM!$F$2:$F$1181=A190) *
        ISNUMBER(SEARCH("HUB", IM!$AC$2:$AC$1181)) *
        (IM!$X$2:$X$1181&gt;=$A$1) *
        (IM!$X$2:$X$1181&lt;=$B$1)*(Z190="HUB")
    ) &gt; 0
), "HUB", "")</f>
        <v/>
      </c>
      <c r="O190" s="363"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25" t="str">
        <f t="shared" si="28"/>
        <v>-4658-淡水英才店(定保)</v>
      </c>
      <c r="Q190" s="275" t="str">
        <f t="array" ref="Q190">IF(AND(SUMPRODUCT((IM!$F$2:$F$1181=A190)*(ISNUMBER(SEARCH($D$1, IM!$AC$2:$AC$1181))))&gt;0), $D$1, "")</f>
        <v>EDC</v>
      </c>
      <c r="R190" s="274">
        <f t="array" ref="R190">IFERROR(INDEX(IM!$AM$2:$AM$9382, MATCH(1, (IM!$F$2:$F$9382=A190) * (ISNUMBER(SEARCH($D$1, IM!$AC$2:$AC$9382))), 0)), "")</f>
        <v>45811</v>
      </c>
      <c r="S190" s="255" t="str">
        <f t="array" ref="S190">IF(AND(SUMPRODUCT((IM!$F$2:$F$1181=A190)*(ISNUMBER(SEARCH($E$1, IM!$AC$2:$AC$1181))))&gt;0), $E$1, "")</f>
        <v/>
      </c>
      <c r="T190" s="296" t="str">
        <f t="array" ref="T190">IFERROR(INDEX(IM!$AM$2:$AM$9382, MATCH(1, (IM!$F$2:$F$9382=A190) * (ISNUMBER(SEARCH($E$1, IM!$AC$2:$AC$9382))), 0)), "")</f>
        <v/>
      </c>
      <c r="U190" s="299" t="str">
        <f t="array" ref="U190">IF(AND(SUMPRODUCT((IM!$F$2:$F$1181=A190)*(ISNUMBER(SEARCH($F$1, IM!$AC$2:$AC$1181))))&gt;0), $F$1, "")</f>
        <v/>
      </c>
      <c r="V190" s="369" t="str">
        <f t="array" ref="V190">IFERROR(INDEX(IM!$AM$2:$AM$9382, MATCH(1, (IM!$F$2:$F$9382=A190) * (ISNUMBER(SEARCH($F$1, IM!$AC$2:$AC$9382))), 0)), "")</f>
        <v/>
      </c>
      <c r="W190" s="261">
        <f t="shared" si="29"/>
        <v>0</v>
      </c>
      <c r="X190" s="261"/>
      <c r="Y190" s="376">
        <f t="shared" si="30"/>
        <v>0</v>
      </c>
      <c r="Z190" s="253" t="str">
        <f>IF(VLOOKUP(A190,'0919門市清單主檔'!B:AH,4,FALSE)=0,"",VLOOKUP(A190,'0919門市清單主檔'!B:AH,4,FALSE))</f>
        <v/>
      </c>
      <c r="AA190" s="370"/>
      <c r="AB190" s="192"/>
      <c r="AC190" s="192"/>
    </row>
    <row r="191" spans="1:29" ht="15.75" customHeight="1">
      <c r="A191" s="148">
        <v>3965</v>
      </c>
      <c r="B191" s="149" t="str">
        <f>VLOOKUP(A191,'0919門市清單主檔'!B:C,2,FALSE)</f>
        <v>板橋民治店</v>
      </c>
      <c r="C191" s="150" t="str">
        <f>VLOOKUP($A191,'0919門市清單主檔'!B:V,20,FALSE)</f>
        <v>新北市</v>
      </c>
      <c r="D191" s="151" t="str">
        <f>VLOOKUP($A191,'0919門市清單主檔'!B:V,21,FALSE)</f>
        <v>板橋區</v>
      </c>
      <c r="E191" s="152" t="str">
        <f>VLOOKUP(D191,區域表!A:B,2,FALSE)</f>
        <v>狄澤洋</v>
      </c>
      <c r="F191" s="153" t="str">
        <f>IFERROR(IF(VLOOKUP(A191,門市狀態!A:D,4,FALSE)=0,"",VLOOKUP(A191,門市狀態!A:D,4,FALSE)),"")</f>
        <v/>
      </c>
      <c r="G191" s="154"/>
      <c r="H191" s="155" t="str">
        <f t="shared" si="26"/>
        <v>-3965-板橋民治店(定保)</v>
      </c>
      <c r="I191" s="157" t="str">
        <f t="array" ref="I191">IF(AND(SUMPRODUCT((IM!$F$2:$F$1181=A191)*(ISNUMBER(SEARCH($C$1, IM!$AC$2:$AC$1181))))&gt;0), $C$1, "")</f>
        <v/>
      </c>
      <c r="J191" s="356" t="str">
        <f t="array" ref="J191">IFERROR(INDEX(IM!$AM$2:$AM$9333, MATCH(1, (IM!$F$2:$F$9333=A191) * (ISNUMBER(SEARCH($C$1, IM!$AC$2:$AC$9333))), 0)), "")</f>
        <v/>
      </c>
      <c r="K191" s="358">
        <f t="array" ref="K191">SUMPRODUCT((IM!$F$2:$F$9181=A191)*(IM!$AD$2:$AD$9181="O")*(ISNUMBER(SEARCH($C$1, IM!$AC$2:$AC$9181))))</f>
        <v>0</v>
      </c>
      <c r="L191" s="380" t="str">
        <f t="array" ref="L191">IF(K191&gt;0,IFERROR(HYPERLINK("#'IM'!AC"&amp;MATCH(1,(IM!$F$1:$F$6881=A191)*(ISNUMBER(SEARCH($C$1,IM!$AC$1:$AC$6881))),0),"檢核"),"未登錄"),"")</f>
        <v/>
      </c>
      <c r="M191" s="323" t="str">
        <f t="shared" si="27"/>
        <v>EDC</v>
      </c>
      <c r="N191" s="383" t="str">
        <f t="array" ref="N191">IF(AND(
    SUMPRODUCT(
        (IM!$F$2:$F$1181=A191) *
        ISNUMBER(SEARCH("HUB", IM!$AC$2:$AC$1181)) *
        (IM!$X$2:$X$1181&gt;=$A$1) *
        (IM!$X$2:$X$1181&lt;=$B$1)*(Z191="HUB")
    ) &gt; 0
), "HUB", "")</f>
        <v/>
      </c>
      <c r="O191" s="363"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25" t="str">
        <f t="shared" si="28"/>
        <v>-3965-板橋民治店(定保)</v>
      </c>
      <c r="Q191" s="275" t="str">
        <f t="array" ref="Q191">IF(AND(SUMPRODUCT((IM!$F$2:$F$1181=A191)*(ISNUMBER(SEARCH($D$1, IM!$AC$2:$AC$1181))))&gt;0), $D$1, "")</f>
        <v>EDC</v>
      </c>
      <c r="R191" s="274">
        <f t="array" ref="R191">IFERROR(INDEX(IM!$AM$2:$AM$9382, MATCH(1, (IM!$F$2:$F$9382=A191) * (ISNUMBER(SEARCH($D$1, IM!$AC$2:$AC$9382))), 0)), "")</f>
        <v>45812</v>
      </c>
      <c r="S191" s="255" t="str">
        <f t="array" ref="S191">IF(AND(SUMPRODUCT((IM!$F$2:$F$1181=A191)*(ISNUMBER(SEARCH($E$1, IM!$AC$2:$AC$1181))))&gt;0), $E$1, "")</f>
        <v/>
      </c>
      <c r="T191" s="296" t="str">
        <f t="array" ref="T191">IFERROR(INDEX(IM!$AM$2:$AM$9382, MATCH(1, (IM!$F$2:$F$9382=A191) * (ISNUMBER(SEARCH($E$1, IM!$AC$2:$AC$9382))), 0)), "")</f>
        <v/>
      </c>
      <c r="U191" s="299" t="str">
        <f t="array" ref="U191">IF(AND(SUMPRODUCT((IM!$F$2:$F$1181=A191)*(ISNUMBER(SEARCH($F$1, IM!$AC$2:$AC$1181))))&gt;0), $F$1, "")</f>
        <v/>
      </c>
      <c r="V191" s="369" t="str">
        <f t="array" ref="V191">IFERROR(INDEX(IM!$AM$2:$AM$9382, MATCH(1, (IM!$F$2:$F$9382=A191) * (ISNUMBER(SEARCH($F$1, IM!$AC$2:$AC$9382))), 0)), "")</f>
        <v/>
      </c>
      <c r="W191" s="261">
        <f t="shared" si="29"/>
        <v>0</v>
      </c>
      <c r="X191" s="261"/>
      <c r="Y191" s="376">
        <f t="shared" si="30"/>
        <v>0</v>
      </c>
      <c r="Z191" s="253" t="str">
        <f>IF(VLOOKUP(A191,'0919門市清單主檔'!B:AH,4,FALSE)=0,"",VLOOKUP(A191,'0919門市清單主檔'!B:AH,4,FALSE))</f>
        <v/>
      </c>
      <c r="AA191" s="370"/>
      <c r="AB191" s="192"/>
      <c r="AC191" s="192" t="s">
        <v>49</v>
      </c>
    </row>
    <row r="192" spans="1:29" ht="15.75" customHeight="1">
      <c r="A192" s="148" t="s">
        <v>75</v>
      </c>
      <c r="B192" s="149" t="str">
        <f>VLOOKUP(A192,'0919門市清單主檔'!B:C,2,FALSE)</f>
        <v>林口顧家店</v>
      </c>
      <c r="C192" s="150" t="str">
        <f>VLOOKUP($A192,'0919門市清單主檔'!B:V,20,FALSE)</f>
        <v>新北市</v>
      </c>
      <c r="D192" s="151" t="str">
        <f>VLOOKUP($A192,'0919門市清單主檔'!B:V,21,FALSE)</f>
        <v>林口區</v>
      </c>
      <c r="E192" s="152" t="str">
        <f>VLOOKUP(D192,區域表!A:B,2,FALSE)</f>
        <v>湯家瑋</v>
      </c>
      <c r="F192" s="153" t="str">
        <f>IFERROR(IF(VLOOKUP(A192,門市狀態!A:D,4,FALSE)=0,"",VLOOKUP(A192,門市狀態!A:D,4,FALSE)),"")</f>
        <v/>
      </c>
      <c r="G192" s="154" t="s">
        <v>54</v>
      </c>
      <c r="H192" s="155" t="str">
        <f t="shared" si="26"/>
        <v>-L551-林口顧家店(定保)</v>
      </c>
      <c r="I192" s="157" t="str">
        <f t="array" ref="I192">IF(AND(SUMPRODUCT((IM!$F$2:$F$1181=A192)*(ISNUMBER(SEARCH($C$1, IM!$AC$2:$AC$1181))))&gt;0), $C$1, "")</f>
        <v/>
      </c>
      <c r="J192" s="356" t="str">
        <f t="array" ref="J192">IFERROR(INDEX(IM!$AM$2:$AM$9333, MATCH(1, (IM!$F$2:$F$9333=A192) * (ISNUMBER(SEARCH($C$1, IM!$AC$2:$AC$9333))), 0)), "")</f>
        <v/>
      </c>
      <c r="K192" s="358">
        <f t="array" ref="K192">SUMPRODUCT((IM!$F$2:$F$9181=A192)*(IM!$AD$2:$AD$9181="O")*(ISNUMBER(SEARCH($C$1, IM!$AC$2:$AC$9181))))</f>
        <v>0</v>
      </c>
      <c r="L192" s="380" t="str">
        <f t="array" ref="L192">IF(K192&gt;0,IFERROR(HYPERLINK("#'IM'!AC"&amp;MATCH(1,(IM!$F$1:$F$6881=A192)*(ISNUMBER(SEARCH($C$1,IM!$AC$1:$AC$6881))),0),"檢核"),"未登錄"),"")</f>
        <v/>
      </c>
      <c r="M192" s="323" t="str">
        <f t="shared" si="27"/>
        <v/>
      </c>
      <c r="N192" s="383" t="str">
        <f t="array" ref="N192">IF(AND(
    SUMPRODUCT(
        (IM!$F$2:$F$1181=A192) *
        ISNUMBER(SEARCH("HUB", IM!$AC$2:$AC$1181)) *
        (IM!$X$2:$X$1181&gt;=$A$1) *
        (IM!$X$2:$X$1181&lt;=$B$1)*(Z192="HUB")
    ) &gt; 0
), "HUB", "")</f>
        <v/>
      </c>
      <c r="O192" s="363"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25" t="str">
        <f t="shared" si="28"/>
        <v>-L551-林口顧家店(定保)</v>
      </c>
      <c r="Q192" s="275" t="str">
        <f t="array" ref="Q192">IF(AND(SUMPRODUCT((IM!$F$2:$F$1181=A192)*(ISNUMBER(SEARCH($D$1, IM!$AC$2:$AC$1181))))&gt;0), $D$1, "")</f>
        <v/>
      </c>
      <c r="R192" s="274" t="str">
        <f t="array" ref="R192">IFERROR(INDEX(IM!$AM$2:$AM$9382, MATCH(1, (IM!$F$2:$F$9382=A192) * (ISNUMBER(SEARCH($D$1, IM!$AC$2:$AC$9382))), 0)), "")</f>
        <v/>
      </c>
      <c r="S192" s="255" t="str">
        <f t="array" ref="S192">IF(AND(SUMPRODUCT((IM!$F$2:$F$1181=A192)*(ISNUMBER(SEARCH($E$1, IM!$AC$2:$AC$1181))))&gt;0), $E$1, "")</f>
        <v/>
      </c>
      <c r="T192" s="296" t="str">
        <f t="array" ref="T192">IFERROR(INDEX(IM!$AM$2:$AM$9382, MATCH(1, (IM!$F$2:$F$9382=A192) * (ISNUMBER(SEARCH($E$1, IM!$AC$2:$AC$9382))), 0)), "")</f>
        <v/>
      </c>
      <c r="U192" s="299" t="str">
        <f t="array" ref="U192">IF(AND(SUMPRODUCT((IM!$F$2:$F$1181=A192)*(ISNUMBER(SEARCH($F$1, IM!$AC$2:$AC$1181))))&gt;0), $F$1, "")</f>
        <v/>
      </c>
      <c r="V192" s="369" t="str">
        <f t="array" ref="V192">IFERROR(INDEX(IM!$AM$2:$AM$9382, MATCH(1, (IM!$F$2:$F$9382=A192) * (ISNUMBER(SEARCH($F$1, IM!$AC$2:$AC$9382))), 0)), "")</f>
        <v/>
      </c>
      <c r="W192" s="261">
        <f t="shared" si="29"/>
        <v>0</v>
      </c>
      <c r="X192" s="261"/>
      <c r="Y192" s="376">
        <f t="shared" si="30"/>
        <v>0</v>
      </c>
      <c r="Z192" s="253" t="str">
        <f>IF(VLOOKUP(A192,'0919門市清單主檔'!B:AH,4,FALSE)=0,"",VLOOKUP(A192,'0919門市清單主檔'!B:AH,4,FALSE))</f>
        <v/>
      </c>
      <c r="AA192" s="370"/>
      <c r="AB192" s="192"/>
      <c r="AC192" s="192"/>
    </row>
    <row r="193" spans="1:29" ht="15.75" customHeight="1">
      <c r="A193" s="148">
        <v>4819</v>
      </c>
      <c r="B193" s="149" t="str">
        <f>VLOOKUP(A193,'0919門市清單主檔'!B:C,2,FALSE)</f>
        <v>五股凌雲店</v>
      </c>
      <c r="C193" s="150" t="str">
        <f>VLOOKUP($A193,'0919門市清單主檔'!B:V,20,FALSE)</f>
        <v>新北市</v>
      </c>
      <c r="D193" s="151" t="str">
        <f>VLOOKUP($A193,'0919門市清單主檔'!B:V,21,FALSE)</f>
        <v>五股區</v>
      </c>
      <c r="E193" s="152" t="str">
        <f>VLOOKUP(D193,區域表!A:B,2,FALSE)</f>
        <v>湯家瑋</v>
      </c>
      <c r="F193" s="153" t="str">
        <f>IFERROR(IF(VLOOKUP(A193,門市狀態!A:D,4,FALSE)=0,"",VLOOKUP(A193,門市狀態!A:D,4,FALSE)),"")</f>
        <v/>
      </c>
      <c r="G193" s="154"/>
      <c r="H193" s="155" t="str">
        <f t="shared" si="26"/>
        <v>-4819-五股凌雲店(定保)</v>
      </c>
      <c r="I193" s="157" t="str">
        <f t="array" ref="I193">IF(AND(SUMPRODUCT((IM!$F$2:$F$1181=A193)*(ISNUMBER(SEARCH($C$1, IM!$AC$2:$AC$1181))))&gt;0), $C$1, "")</f>
        <v/>
      </c>
      <c r="J193" s="356" t="str">
        <f t="array" ref="J193">IFERROR(INDEX(IM!$AM$2:$AM$9333, MATCH(1, (IM!$F$2:$F$9333=A193) * (ISNUMBER(SEARCH($C$1, IM!$AC$2:$AC$9333))), 0)), "")</f>
        <v/>
      </c>
      <c r="K193" s="358">
        <f t="array" ref="K193">SUMPRODUCT((IM!$F$2:$F$9181=A193)*(IM!$AD$2:$AD$9181="O")*(ISNUMBER(SEARCH($C$1, IM!$AC$2:$AC$9181))))</f>
        <v>0</v>
      </c>
      <c r="L193" s="380" t="str">
        <f t="array" ref="L193">IF(K193&gt;0,IFERROR(HYPERLINK("#'IM'!AC"&amp;MATCH(1,(IM!$F$1:$F$6881=A193)*(ISNUMBER(SEARCH($C$1,IM!$AC$1:$AC$6881))),0),"檢核"),"未登錄"),"")</f>
        <v/>
      </c>
      <c r="M193" s="323" t="str">
        <f t="shared" si="27"/>
        <v>EDC</v>
      </c>
      <c r="N193" s="383" t="str">
        <f t="array" ref="N193">IF(AND(
    SUMPRODUCT(
        (IM!$F$2:$F$1181=A193) *
        ISNUMBER(SEARCH("HUB", IM!$AC$2:$AC$1181)) *
        (IM!$X$2:$X$1181&gt;=$A$1) *
        (IM!$X$2:$X$1181&lt;=$B$1)*(Z193="HUB")
    ) &gt; 0
), "HUB", "")</f>
        <v/>
      </c>
      <c r="O193" s="363"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25" t="str">
        <f t="shared" si="28"/>
        <v>-4819-五股凌雲店(定保)</v>
      </c>
      <c r="Q193" s="275" t="str">
        <f t="array" ref="Q193">IF(AND(SUMPRODUCT((IM!$F$2:$F$1181=A193)*(ISNUMBER(SEARCH($D$1, IM!$AC$2:$AC$1181))))&gt;0), $D$1, "")</f>
        <v>EDC</v>
      </c>
      <c r="R193" s="274">
        <f t="array" ref="R193">IFERROR(INDEX(IM!$AM$2:$AM$9382, MATCH(1, (IM!$F$2:$F$9382=A193) * (ISNUMBER(SEARCH($D$1, IM!$AC$2:$AC$9382))), 0)), "")</f>
        <v>45813</v>
      </c>
      <c r="S193" s="255" t="str">
        <f t="array" ref="S193">IF(AND(SUMPRODUCT((IM!$F$2:$F$1181=A193)*(ISNUMBER(SEARCH($E$1, IM!$AC$2:$AC$1181))))&gt;0), $E$1, "")</f>
        <v/>
      </c>
      <c r="T193" s="296" t="str">
        <f t="array" ref="T193">IFERROR(INDEX(IM!$AM$2:$AM$9382, MATCH(1, (IM!$F$2:$F$9382=A193) * (ISNUMBER(SEARCH($E$1, IM!$AC$2:$AC$9382))), 0)), "")</f>
        <v/>
      </c>
      <c r="U193" s="299" t="str">
        <f t="array" ref="U193">IF(AND(SUMPRODUCT((IM!$F$2:$F$1181=A193)*(ISNUMBER(SEARCH($F$1, IM!$AC$2:$AC$1181))))&gt;0), $F$1, "")</f>
        <v/>
      </c>
      <c r="V193" s="369" t="str">
        <f t="array" ref="V193">IFERROR(INDEX(IM!$AM$2:$AM$9382, MATCH(1, (IM!$F$2:$F$9382=A193) * (ISNUMBER(SEARCH($F$1, IM!$AC$2:$AC$9382))), 0)), "")</f>
        <v/>
      </c>
      <c r="W193" s="261">
        <f t="shared" si="29"/>
        <v>0</v>
      </c>
      <c r="X193" s="261"/>
      <c r="Y193" s="376">
        <f t="shared" si="30"/>
        <v>0</v>
      </c>
      <c r="Z193" s="253" t="str">
        <f>IF(VLOOKUP(A193,'0919門市清單主檔'!B:AH,4,FALSE)=0,"",VLOOKUP(A193,'0919門市清單主檔'!B:AH,4,FALSE))</f>
        <v/>
      </c>
      <c r="AA193" s="370"/>
      <c r="AB193" s="192"/>
      <c r="AC193" s="192" t="s">
        <v>49</v>
      </c>
    </row>
    <row r="194" spans="1:29" ht="15.75" customHeight="1">
      <c r="A194" s="148">
        <v>4801</v>
      </c>
      <c r="B194" s="149" t="str">
        <f>VLOOKUP(A194,'0919門市清單主檔'!B:C,2,FALSE)</f>
        <v>五股成州店</v>
      </c>
      <c r="C194" s="150" t="str">
        <f>VLOOKUP($A194,'0919門市清單主檔'!B:V,20,FALSE)</f>
        <v>新北市</v>
      </c>
      <c r="D194" s="151" t="str">
        <f>VLOOKUP($A194,'0919門市清單主檔'!B:V,21,FALSE)</f>
        <v>五股區</v>
      </c>
      <c r="E194" s="152" t="str">
        <f>VLOOKUP(D194,區域表!A:B,2,FALSE)</f>
        <v>湯家瑋</v>
      </c>
      <c r="F194" s="153" t="str">
        <f>IFERROR(IF(VLOOKUP(A194,門市狀態!A:D,4,FALSE)=0,"",VLOOKUP(A194,門市狀態!A:D,4,FALSE)),"")</f>
        <v/>
      </c>
      <c r="G194" s="154"/>
      <c r="H194" s="155" t="str">
        <f t="shared" si="26"/>
        <v>-4801-五股成州店(定保)</v>
      </c>
      <c r="I194" s="157" t="str">
        <f t="array" ref="I194">IF(AND(SUMPRODUCT((IM!$F$2:$F$1181=A194)*(ISNUMBER(SEARCH($C$1, IM!$AC$2:$AC$1181))))&gt;0), $C$1, "")</f>
        <v/>
      </c>
      <c r="J194" s="356" t="str">
        <f t="array" ref="J194">IFERROR(INDEX(IM!$AM$2:$AM$9333, MATCH(1, (IM!$F$2:$F$9333=A194) * (ISNUMBER(SEARCH($C$1, IM!$AC$2:$AC$9333))), 0)), "")</f>
        <v/>
      </c>
      <c r="K194" s="358">
        <f t="array" ref="K194">SUMPRODUCT((IM!$F$2:$F$9181=A194)*(IM!$AD$2:$AD$9181="O")*(ISNUMBER(SEARCH($C$1, IM!$AC$2:$AC$9181))))</f>
        <v>0</v>
      </c>
      <c r="L194" s="380" t="str">
        <f t="array" ref="L194">IF(K194&gt;0,IFERROR(HYPERLINK("#'IM'!AC"&amp;MATCH(1,(IM!$F$1:$F$6881=A194)*(ISNUMBER(SEARCH($C$1,IM!$AC$1:$AC$6881))),0),"檢核"),"未登錄"),"")</f>
        <v/>
      </c>
      <c r="M194" s="323" t="str">
        <f t="shared" si="27"/>
        <v>EDC</v>
      </c>
      <c r="N194" s="383" t="str">
        <f t="array" ref="N194">IF(AND(
    SUMPRODUCT(
        (IM!$F$2:$F$1181=A194) *
        ISNUMBER(SEARCH("HUB", IM!$AC$2:$AC$1181)) *
        (IM!$X$2:$X$1181&gt;=$A$1) *
        (IM!$X$2:$X$1181&lt;=$B$1)*(Z194="HUB")
    ) &gt; 0
), "HUB", "")</f>
        <v/>
      </c>
      <c r="O194" s="363"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25" t="str">
        <f t="shared" si="28"/>
        <v>-4801-五股成州店(定保)</v>
      </c>
      <c r="Q194" s="275" t="str">
        <f t="array" ref="Q194">IF(AND(SUMPRODUCT((IM!$F$2:$F$1181=A194)*(ISNUMBER(SEARCH($D$1, IM!$AC$2:$AC$1181))))&gt;0), $D$1, "")</f>
        <v>EDC</v>
      </c>
      <c r="R194" s="274">
        <f t="array" ref="R194">IFERROR(INDEX(IM!$AM$2:$AM$9382, MATCH(1, (IM!$F$2:$F$9382=A194) * (ISNUMBER(SEARCH($D$1, IM!$AC$2:$AC$9382))), 0)), "")</f>
        <v>45813</v>
      </c>
      <c r="S194" s="255" t="str">
        <f t="array" ref="S194">IF(AND(SUMPRODUCT((IM!$F$2:$F$1181=A194)*(ISNUMBER(SEARCH($E$1, IM!$AC$2:$AC$1181))))&gt;0), $E$1, "")</f>
        <v/>
      </c>
      <c r="T194" s="296" t="str">
        <f t="array" ref="T194">IFERROR(INDEX(IM!$AM$2:$AM$9382, MATCH(1, (IM!$F$2:$F$9382=A194) * (ISNUMBER(SEARCH($E$1, IM!$AC$2:$AC$9382))), 0)), "")</f>
        <v/>
      </c>
      <c r="U194" s="299" t="str">
        <f t="array" ref="U194">IF(AND(SUMPRODUCT((IM!$F$2:$F$1181=A194)*(ISNUMBER(SEARCH($F$1, IM!$AC$2:$AC$1181))))&gt;0), $F$1, "")</f>
        <v/>
      </c>
      <c r="V194" s="369" t="str">
        <f t="array" ref="V194">IFERROR(INDEX(IM!$AM$2:$AM$9382, MATCH(1, (IM!$F$2:$F$9382=A194) * (ISNUMBER(SEARCH($F$1, IM!$AC$2:$AC$9382))), 0)), "")</f>
        <v/>
      </c>
      <c r="W194" s="261">
        <f t="shared" si="29"/>
        <v>0</v>
      </c>
      <c r="X194" s="261"/>
      <c r="Y194" s="376">
        <f t="shared" si="30"/>
        <v>0</v>
      </c>
      <c r="Z194" s="253" t="str">
        <f>IF(VLOOKUP(A194,'0919門市清單主檔'!B:AH,4,FALSE)=0,"",VLOOKUP(A194,'0919門市清單主檔'!B:AH,4,FALSE))</f>
        <v/>
      </c>
      <c r="AA194" s="370"/>
      <c r="AB194" s="192"/>
      <c r="AC194" s="192" t="s">
        <v>49</v>
      </c>
    </row>
    <row r="195" spans="1:29" ht="15.75" customHeight="1">
      <c r="A195" s="148">
        <v>4316</v>
      </c>
      <c r="B195" s="149" t="str">
        <f>VLOOKUP(A195,'0919門市清單主檔'!B:C,2,FALSE)</f>
        <v>五股工商店</v>
      </c>
      <c r="C195" s="150" t="str">
        <f>VLOOKUP($A195,'0919門市清單主檔'!B:V,20,FALSE)</f>
        <v>新北市</v>
      </c>
      <c r="D195" s="151" t="str">
        <f>VLOOKUP($A195,'0919門市清單主檔'!B:V,21,FALSE)</f>
        <v>五股區</v>
      </c>
      <c r="E195" s="152" t="str">
        <f>VLOOKUP(D195,區域表!A:B,2,FALSE)</f>
        <v>湯家瑋</v>
      </c>
      <c r="F195" s="153" t="str">
        <f>IFERROR(IF(VLOOKUP(A195,門市狀態!A:D,4,FALSE)=0,"",VLOOKUP(A195,門市狀態!A:D,4,FALSE)),"")</f>
        <v/>
      </c>
      <c r="G195" s="154"/>
      <c r="H195" s="155" t="str">
        <f t="shared" si="26"/>
        <v>-4316-五股工商店(定保)</v>
      </c>
      <c r="I195" s="157" t="str">
        <f t="array" ref="I195">IF(AND(SUMPRODUCT((IM!$F$2:$F$1181=A195)*(ISNUMBER(SEARCH($C$1, IM!$AC$2:$AC$1181))))&gt;0), $C$1, "")</f>
        <v/>
      </c>
      <c r="J195" s="356" t="str">
        <f t="array" ref="J195">IFERROR(INDEX(IM!$AM$2:$AM$9333, MATCH(1, (IM!$F$2:$F$9333=A195) * (ISNUMBER(SEARCH($C$1, IM!$AC$2:$AC$9333))), 0)), "")</f>
        <v/>
      </c>
      <c r="K195" s="358">
        <f t="array" ref="K195">SUMPRODUCT((IM!$F$2:$F$9181=A195)*(IM!$AD$2:$AD$9181="O")*(ISNUMBER(SEARCH($C$1, IM!$AC$2:$AC$9181))))</f>
        <v>0</v>
      </c>
      <c r="L195" s="380" t="str">
        <f t="array" ref="L195">IF(K195&gt;0,IFERROR(HYPERLINK("#'IM'!AC"&amp;MATCH(1,(IM!$F$1:$F$6881=A195)*(ISNUMBER(SEARCH($C$1,IM!$AC$1:$AC$6881))),0),"檢核"),"未登錄"),"")</f>
        <v/>
      </c>
      <c r="M195" s="323" t="str">
        <f t="shared" si="27"/>
        <v>EDC</v>
      </c>
      <c r="N195" s="383" t="str">
        <f t="array" ref="N195">IF(AND(
    SUMPRODUCT(
        (IM!$F$2:$F$1181=A195) *
        ISNUMBER(SEARCH("HUB", IM!$AC$2:$AC$1181)) *
        (IM!$X$2:$X$1181&gt;=$A$1) *
        (IM!$X$2:$X$1181&lt;=$B$1)*(Z195="HUB")
    ) &gt; 0
), "HUB", "")</f>
        <v/>
      </c>
      <c r="O195" s="363"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25" t="str">
        <f t="shared" si="28"/>
        <v>-4316-五股工商店(定保)</v>
      </c>
      <c r="Q195" s="275" t="str">
        <f t="array" ref="Q195">IF(AND(SUMPRODUCT((IM!$F$2:$F$1181=A195)*(ISNUMBER(SEARCH($D$1, IM!$AC$2:$AC$1181))))&gt;0), $D$1, "")</f>
        <v>EDC</v>
      </c>
      <c r="R195" s="274">
        <f t="array" ref="R195">IFERROR(INDEX(IM!$AM$2:$AM$9382, MATCH(1, (IM!$F$2:$F$9382=A195) * (ISNUMBER(SEARCH($D$1, IM!$AC$2:$AC$9382))), 0)), "")</f>
        <v>45813</v>
      </c>
      <c r="S195" s="255" t="str">
        <f t="array" ref="S195">IF(AND(SUMPRODUCT((IM!$F$2:$F$1181=A195)*(ISNUMBER(SEARCH($E$1, IM!$AC$2:$AC$1181))))&gt;0), $E$1, "")</f>
        <v/>
      </c>
      <c r="T195" s="296" t="str">
        <f t="array" ref="T195">IFERROR(INDEX(IM!$AM$2:$AM$9382, MATCH(1, (IM!$F$2:$F$9382=A195) * (ISNUMBER(SEARCH($E$1, IM!$AC$2:$AC$9382))), 0)), "")</f>
        <v/>
      </c>
      <c r="U195" s="299" t="str">
        <f t="array" ref="U195">IF(AND(SUMPRODUCT((IM!$F$2:$F$1181=A195)*(ISNUMBER(SEARCH($F$1, IM!$AC$2:$AC$1181))))&gt;0), $F$1, "")</f>
        <v/>
      </c>
      <c r="V195" s="369" t="str">
        <f t="array" ref="V195">IFERROR(INDEX(IM!$AM$2:$AM$9382, MATCH(1, (IM!$F$2:$F$9382=A195) * (ISNUMBER(SEARCH($F$1, IM!$AC$2:$AC$9382))), 0)), "")</f>
        <v/>
      </c>
      <c r="W195" s="261">
        <f t="shared" si="29"/>
        <v>0</v>
      </c>
      <c r="X195" s="261"/>
      <c r="Y195" s="376">
        <f t="shared" si="30"/>
        <v>0</v>
      </c>
      <c r="Z195" s="253" t="str">
        <f>IF(VLOOKUP(A195,'0919門市清單主檔'!B:AH,4,FALSE)=0,"",VLOOKUP(A195,'0919門市清單主檔'!B:AH,4,FALSE))</f>
        <v/>
      </c>
      <c r="AA195" s="370"/>
      <c r="AB195" s="192"/>
      <c r="AC195" s="192" t="s">
        <v>49</v>
      </c>
    </row>
    <row r="196" spans="1:29" ht="15.75" customHeight="1">
      <c r="A196" s="148">
        <v>4609</v>
      </c>
      <c r="B196" s="149" t="str">
        <f>VLOOKUP(A196,'0919門市清單主檔'!B:C,2,FALSE)</f>
        <v>蘆洲洲正店</v>
      </c>
      <c r="C196" s="150" t="str">
        <f>VLOOKUP($A196,'0919門市清單主檔'!B:V,20,FALSE)</f>
        <v>新北市</v>
      </c>
      <c r="D196" s="151" t="str">
        <f>VLOOKUP($A196,'0919門市清單主檔'!B:V,21,FALSE)</f>
        <v>蘆洲區</v>
      </c>
      <c r="E196" s="152" t="str">
        <f>VLOOKUP(D196,區域表!A:B,2,FALSE)</f>
        <v>吳宗鴻</v>
      </c>
      <c r="F196" s="153" t="str">
        <f>IFERROR(IF(VLOOKUP(A196,門市狀態!A:D,4,FALSE)=0,"",VLOOKUP(A196,門市狀態!A:D,4,FALSE)),"")</f>
        <v/>
      </c>
      <c r="G196" s="154"/>
      <c r="H196" s="155" t="str">
        <f t="shared" si="26"/>
        <v>-4609-蘆洲洲正店(定保)</v>
      </c>
      <c r="I196" s="157" t="str">
        <f t="array" ref="I196">IF(AND(SUMPRODUCT((IM!$F$2:$F$1181=A196)*(ISNUMBER(SEARCH($C$1, IM!$AC$2:$AC$1181))))&gt;0), $C$1, "")</f>
        <v/>
      </c>
      <c r="J196" s="356" t="str">
        <f t="array" ref="J196">IFERROR(INDEX(IM!$AM$2:$AM$9333, MATCH(1, (IM!$F$2:$F$9333=A196) * (ISNUMBER(SEARCH($C$1, IM!$AC$2:$AC$9333))), 0)), "")</f>
        <v/>
      </c>
      <c r="K196" s="358">
        <f t="array" ref="K196">SUMPRODUCT((IM!$F$2:$F$9181=A196)*(IM!$AD$2:$AD$9181="O")*(ISNUMBER(SEARCH($C$1, IM!$AC$2:$AC$9181))))</f>
        <v>0</v>
      </c>
      <c r="L196" s="380" t="str">
        <f t="array" ref="L196">IF(K196&gt;0,IFERROR(HYPERLINK("#'IM'!AC"&amp;MATCH(1,(IM!$F$1:$F$6881=A196)*(ISNUMBER(SEARCH($C$1,IM!$AC$1:$AC$6881))),0),"檢核"),"未登錄"),"")</f>
        <v/>
      </c>
      <c r="M196" s="323" t="str">
        <f t="shared" si="27"/>
        <v>EDC</v>
      </c>
      <c r="N196" s="383" t="str">
        <f t="array" ref="N196">IF(AND(
    SUMPRODUCT(
        (IM!$F$2:$F$1181=A196) *
        ISNUMBER(SEARCH("HUB", IM!$AC$2:$AC$1181)) *
        (IM!$X$2:$X$1181&gt;=$A$1) *
        (IM!$X$2:$X$1181&lt;=$B$1)*(Z196="HUB")
    ) &gt; 0
), "HUB", "")</f>
        <v/>
      </c>
      <c r="O196" s="363"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25" t="str">
        <f t="shared" si="28"/>
        <v>-4609-蘆洲洲正店(定保)</v>
      </c>
      <c r="Q196" s="275" t="str">
        <f t="array" ref="Q196">IF(AND(SUMPRODUCT((IM!$F$2:$F$1181=A196)*(ISNUMBER(SEARCH($D$1, IM!$AC$2:$AC$1181))))&gt;0), $D$1, "")</f>
        <v>EDC</v>
      </c>
      <c r="R196" s="274">
        <f t="array" ref="R196">IFERROR(INDEX(IM!$AM$2:$AM$9382, MATCH(1, (IM!$F$2:$F$9382=A196) * (ISNUMBER(SEARCH($D$1, IM!$AC$2:$AC$9382))), 0)), "")</f>
        <v>45813</v>
      </c>
      <c r="S196" s="255" t="str">
        <f t="array" ref="S196">IF(AND(SUMPRODUCT((IM!$F$2:$F$1181=A196)*(ISNUMBER(SEARCH($E$1, IM!$AC$2:$AC$1181))))&gt;0), $E$1, "")</f>
        <v/>
      </c>
      <c r="T196" s="296" t="str">
        <f t="array" ref="T196">IFERROR(INDEX(IM!$AM$2:$AM$9382, MATCH(1, (IM!$F$2:$F$9382=A196) * (ISNUMBER(SEARCH($E$1, IM!$AC$2:$AC$9382))), 0)), "")</f>
        <v/>
      </c>
      <c r="U196" s="299" t="str">
        <f t="array" ref="U196">IF(AND(SUMPRODUCT((IM!$F$2:$F$1181=A196)*(ISNUMBER(SEARCH($F$1, IM!$AC$2:$AC$1181))))&gt;0), $F$1, "")</f>
        <v/>
      </c>
      <c r="V196" s="369" t="str">
        <f t="array" ref="V196">IFERROR(INDEX(IM!$AM$2:$AM$9382, MATCH(1, (IM!$F$2:$F$9382=A196) * (ISNUMBER(SEARCH($F$1, IM!$AC$2:$AC$9382))), 0)), "")</f>
        <v/>
      </c>
      <c r="W196" s="261">
        <f t="shared" si="29"/>
        <v>0</v>
      </c>
      <c r="X196" s="261"/>
      <c r="Y196" s="376">
        <f t="shared" si="30"/>
        <v>0</v>
      </c>
      <c r="Z196" s="253" t="str">
        <f>IF(VLOOKUP(A196,'0919門市清單主檔'!B:AH,4,FALSE)=0,"",VLOOKUP(A196,'0919門市清單主檔'!B:AH,4,FALSE))</f>
        <v/>
      </c>
      <c r="AA196" s="370"/>
      <c r="AB196" s="192"/>
      <c r="AC196" s="192" t="s">
        <v>49</v>
      </c>
    </row>
    <row r="197" spans="1:29" ht="15.75" customHeight="1">
      <c r="A197" s="148">
        <v>2958</v>
      </c>
      <c r="B197" s="149" t="str">
        <f>VLOOKUP(A197,'0919門市清單主檔'!B:C,2,FALSE)</f>
        <v>北縣蘆旺店</v>
      </c>
      <c r="C197" s="150" t="str">
        <f>VLOOKUP($A197,'0919門市清單主檔'!B:V,20,FALSE)</f>
        <v>新北市</v>
      </c>
      <c r="D197" s="151" t="str">
        <f>VLOOKUP($A197,'0919門市清單主檔'!B:V,21,FALSE)</f>
        <v>蘆洲區</v>
      </c>
      <c r="E197" s="152" t="str">
        <f>VLOOKUP(D197,區域表!A:B,2,FALSE)</f>
        <v>吳宗鴻</v>
      </c>
      <c r="F197" s="153" t="str">
        <f>IFERROR(IF(VLOOKUP(A197,門市狀態!A:D,4,FALSE)=0,"",VLOOKUP(A197,門市狀態!A:D,4,FALSE)),"")</f>
        <v/>
      </c>
      <c r="G197" s="154"/>
      <c r="H197" s="155" t="str">
        <f t="shared" si="26"/>
        <v>-2958-北縣蘆旺店(定保)</v>
      </c>
      <c r="I197" s="157" t="str">
        <f t="array" ref="I197">IF(AND(SUMPRODUCT((IM!$F$2:$F$1181=A197)*(ISNUMBER(SEARCH($C$1, IM!$AC$2:$AC$1181))))&gt;0), $C$1, "")</f>
        <v/>
      </c>
      <c r="J197" s="356" t="str">
        <f t="array" ref="J197">IFERROR(INDEX(IM!$AM$2:$AM$9333, MATCH(1, (IM!$F$2:$F$9333=A197) * (ISNUMBER(SEARCH($C$1, IM!$AC$2:$AC$9333))), 0)), "")</f>
        <v/>
      </c>
      <c r="K197" s="358">
        <f t="array" ref="K197">SUMPRODUCT((IM!$F$2:$F$9181=A197)*(IM!$AD$2:$AD$9181="O")*(ISNUMBER(SEARCH($C$1, IM!$AC$2:$AC$9181))))</f>
        <v>0</v>
      </c>
      <c r="L197" s="380" t="str">
        <f t="array" ref="L197">IF(K197&gt;0,IFERROR(HYPERLINK("#'IM'!AC"&amp;MATCH(1,(IM!$F$1:$F$6881=A197)*(ISNUMBER(SEARCH($C$1,IM!$AC$1:$AC$6881))),0),"檢核"),"未登錄"),"")</f>
        <v/>
      </c>
      <c r="M197" s="323" t="str">
        <f t="shared" si="27"/>
        <v>EDC</v>
      </c>
      <c r="N197" s="383" t="str">
        <f t="array" ref="N197">IF(AND(
    SUMPRODUCT(
        (IM!$F$2:$F$1181=A197) *
        ISNUMBER(SEARCH("HUB", IM!$AC$2:$AC$1181)) *
        (IM!$X$2:$X$1181&gt;=$A$1) *
        (IM!$X$2:$X$1181&lt;=$B$1)*(Z197="HUB")
    ) &gt; 0
), "HUB", "")</f>
        <v/>
      </c>
      <c r="O197" s="363"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25" t="str">
        <f t="shared" si="28"/>
        <v>-2958-北縣蘆旺店(定保)</v>
      </c>
      <c r="Q197" s="275" t="str">
        <f t="array" ref="Q197">IF(AND(SUMPRODUCT((IM!$F$2:$F$1181=A197)*(ISNUMBER(SEARCH($D$1, IM!$AC$2:$AC$1181))))&gt;0), $D$1, "")</f>
        <v>EDC</v>
      </c>
      <c r="R197" s="274">
        <f t="array" ref="R197">IFERROR(INDEX(IM!$AM$2:$AM$9382, MATCH(1, (IM!$F$2:$F$9382=A197) * (ISNUMBER(SEARCH($D$1, IM!$AC$2:$AC$9382))), 0)), "")</f>
        <v>45813</v>
      </c>
      <c r="S197" s="255" t="str">
        <f t="array" ref="S197">IF(AND(SUMPRODUCT((IM!$F$2:$F$1181=A197)*(ISNUMBER(SEARCH($E$1, IM!$AC$2:$AC$1181))))&gt;0), $E$1, "")</f>
        <v/>
      </c>
      <c r="T197" s="296" t="str">
        <f t="array" ref="T197">IFERROR(INDEX(IM!$AM$2:$AM$9382, MATCH(1, (IM!$F$2:$F$9382=A197) * (ISNUMBER(SEARCH($E$1, IM!$AC$2:$AC$9382))), 0)), "")</f>
        <v/>
      </c>
      <c r="U197" s="299" t="str">
        <f t="array" ref="U197">IF(AND(SUMPRODUCT((IM!$F$2:$F$1181=A197)*(ISNUMBER(SEARCH($F$1, IM!$AC$2:$AC$1181))))&gt;0), $F$1, "")</f>
        <v/>
      </c>
      <c r="V197" s="369" t="str">
        <f t="array" ref="V197">IFERROR(INDEX(IM!$AM$2:$AM$9382, MATCH(1, (IM!$F$2:$F$9382=A197) * (ISNUMBER(SEARCH($F$1, IM!$AC$2:$AC$9382))), 0)), "")</f>
        <v/>
      </c>
      <c r="W197" s="261">
        <f t="shared" si="29"/>
        <v>0</v>
      </c>
      <c r="X197" s="261"/>
      <c r="Y197" s="376">
        <f t="shared" si="30"/>
        <v>0</v>
      </c>
      <c r="Z197" s="253" t="str">
        <f>IF(VLOOKUP(A197,'0919門市清單主檔'!B:AH,4,FALSE)=0,"",VLOOKUP(A197,'0919門市清單主檔'!B:AH,4,FALSE))</f>
        <v/>
      </c>
      <c r="AA197" s="370"/>
      <c r="AB197" s="192"/>
      <c r="AC197" s="192" t="s">
        <v>49</v>
      </c>
    </row>
    <row r="198" spans="1:29" ht="15.75" customHeight="1">
      <c r="A198" s="148">
        <v>3452</v>
      </c>
      <c r="B198" s="149" t="str">
        <f>VLOOKUP(A198,'0919門市清單主檔'!B:C,2,FALSE)</f>
        <v>北縣蘆信店</v>
      </c>
      <c r="C198" s="150" t="str">
        <f>VLOOKUP($A198,'0919門市清單主檔'!B:V,20,FALSE)</f>
        <v>新北市</v>
      </c>
      <c r="D198" s="151" t="str">
        <f>VLOOKUP($A198,'0919門市清單主檔'!B:V,21,FALSE)</f>
        <v>蘆洲區</v>
      </c>
      <c r="E198" s="152" t="str">
        <f>VLOOKUP(D198,區域表!A:B,2,FALSE)</f>
        <v>吳宗鴻</v>
      </c>
      <c r="F198" s="153" t="str">
        <f>IFERROR(IF(VLOOKUP(A198,門市狀態!A:D,4,FALSE)=0,"",VLOOKUP(A198,門市狀態!A:D,4,FALSE)),"")</f>
        <v/>
      </c>
      <c r="G198" s="154"/>
      <c r="H198" s="155" t="str">
        <f t="shared" si="26"/>
        <v>-3452-北縣蘆信店(定保)</v>
      </c>
      <c r="I198" s="157" t="str">
        <f t="array" ref="I198">IF(AND(SUMPRODUCT((IM!$F$2:$F$1181=A198)*(ISNUMBER(SEARCH($C$1, IM!$AC$2:$AC$1181))))&gt;0), $C$1, "")</f>
        <v/>
      </c>
      <c r="J198" s="356" t="str">
        <f t="array" ref="J198">IFERROR(INDEX(IM!$AM$2:$AM$9333, MATCH(1, (IM!$F$2:$F$9333=A198) * (ISNUMBER(SEARCH($C$1, IM!$AC$2:$AC$9333))), 0)), "")</f>
        <v/>
      </c>
      <c r="K198" s="358">
        <f t="array" ref="K198">SUMPRODUCT((IM!$F$2:$F$9181=A198)*(IM!$AD$2:$AD$9181="O")*(ISNUMBER(SEARCH($C$1, IM!$AC$2:$AC$9181))))</f>
        <v>0</v>
      </c>
      <c r="L198" s="380" t="str">
        <f t="array" ref="L198">IF(K198&gt;0,IFERROR(HYPERLINK("#'IM'!AC"&amp;MATCH(1,(IM!$F$1:$F$6881=A198)*(ISNUMBER(SEARCH($C$1,IM!$AC$1:$AC$6881))),0),"檢核"),"未登錄"),"")</f>
        <v/>
      </c>
      <c r="M198" s="323" t="str">
        <f t="shared" si="27"/>
        <v>EDC</v>
      </c>
      <c r="N198" s="383" t="str">
        <f t="array" ref="N198">IF(AND(
    SUMPRODUCT(
        (IM!$F$2:$F$1181=A198) *
        ISNUMBER(SEARCH("HUB", IM!$AC$2:$AC$1181)) *
        (IM!$X$2:$X$1181&gt;=$A$1) *
        (IM!$X$2:$X$1181&lt;=$B$1)*(Z198="HUB")
    ) &gt; 0
), "HUB", "")</f>
        <v/>
      </c>
      <c r="O198" s="363"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25" t="str">
        <f t="shared" si="28"/>
        <v>-3452-北縣蘆信店(定保)</v>
      </c>
      <c r="Q198" s="275" t="str">
        <f t="array" ref="Q198">IF(AND(SUMPRODUCT((IM!$F$2:$F$1181=A198)*(ISNUMBER(SEARCH($D$1, IM!$AC$2:$AC$1181))))&gt;0), $D$1, "")</f>
        <v>EDC</v>
      </c>
      <c r="R198" s="274">
        <f t="array" ref="R198">IFERROR(INDEX(IM!$AM$2:$AM$9382, MATCH(1, (IM!$F$2:$F$9382=A198) * (ISNUMBER(SEARCH($D$1, IM!$AC$2:$AC$9382))), 0)), "")</f>
        <v>45813</v>
      </c>
      <c r="S198" s="255" t="str">
        <f t="array" ref="S198">IF(AND(SUMPRODUCT((IM!$F$2:$F$1181=A198)*(ISNUMBER(SEARCH($E$1, IM!$AC$2:$AC$1181))))&gt;0), $E$1, "")</f>
        <v/>
      </c>
      <c r="T198" s="296" t="str">
        <f t="array" ref="T198">IFERROR(INDEX(IM!$AM$2:$AM$9382, MATCH(1, (IM!$F$2:$F$9382=A198) * (ISNUMBER(SEARCH($E$1, IM!$AC$2:$AC$9382))), 0)), "")</f>
        <v/>
      </c>
      <c r="U198" s="299" t="str">
        <f t="array" ref="U198">IF(AND(SUMPRODUCT((IM!$F$2:$F$1181=A198)*(ISNUMBER(SEARCH($F$1, IM!$AC$2:$AC$1181))))&gt;0), $F$1, "")</f>
        <v/>
      </c>
      <c r="V198" s="369" t="str">
        <f t="array" ref="V198">IFERROR(INDEX(IM!$AM$2:$AM$9382, MATCH(1, (IM!$F$2:$F$9382=A198) * (ISNUMBER(SEARCH($F$1, IM!$AC$2:$AC$9382))), 0)), "")</f>
        <v/>
      </c>
      <c r="W198" s="261">
        <f t="shared" si="29"/>
        <v>0</v>
      </c>
      <c r="X198" s="261"/>
      <c r="Y198" s="376">
        <f t="shared" si="30"/>
        <v>0</v>
      </c>
      <c r="Z198" s="253" t="str">
        <f>IF(VLOOKUP(A198,'0919門市清單主檔'!B:AH,4,FALSE)=0,"",VLOOKUP(A198,'0919門市清單主檔'!B:AH,4,FALSE))</f>
        <v/>
      </c>
      <c r="AA198" s="370"/>
      <c r="AB198" s="192"/>
      <c r="AC198" s="192" t="s">
        <v>49</v>
      </c>
    </row>
    <row r="199" spans="1:29" ht="15.75" customHeight="1">
      <c r="A199" s="148">
        <v>4218</v>
      </c>
      <c r="B199" s="149" t="str">
        <f>VLOOKUP(A199,'0919門市清單主檔'!B:C,2,FALSE)</f>
        <v>蘆洲湧蓮店</v>
      </c>
      <c r="C199" s="150" t="str">
        <f>VLOOKUP($A199,'0919門市清單主檔'!B:V,20,FALSE)</f>
        <v>新北市</v>
      </c>
      <c r="D199" s="151" t="str">
        <f>VLOOKUP($A199,'0919門市清單主檔'!B:V,21,FALSE)</f>
        <v>蘆洲區</v>
      </c>
      <c r="E199" s="152" t="str">
        <f>VLOOKUP(D199,區域表!A:B,2,FALSE)</f>
        <v>吳宗鴻</v>
      </c>
      <c r="F199" s="153" t="str">
        <f>IFERROR(IF(VLOOKUP(A199,門市狀態!A:D,4,FALSE)=0,"",VLOOKUP(A199,門市狀態!A:D,4,FALSE)),"")</f>
        <v/>
      </c>
      <c r="G199" s="154"/>
      <c r="H199" s="155" t="str">
        <f t="shared" si="26"/>
        <v>-4218-蘆洲湧蓮店(定保)</v>
      </c>
      <c r="I199" s="157" t="str">
        <f t="array" ref="I199">IF(AND(SUMPRODUCT((IM!$F$2:$F$1181=A199)*(ISNUMBER(SEARCH($C$1, IM!$AC$2:$AC$1181))))&gt;0), $C$1, "")</f>
        <v/>
      </c>
      <c r="J199" s="356" t="str">
        <f t="array" ref="J199">IFERROR(INDEX(IM!$AM$2:$AM$9333, MATCH(1, (IM!$F$2:$F$9333=A199) * (ISNUMBER(SEARCH($C$1, IM!$AC$2:$AC$9333))), 0)), "")</f>
        <v/>
      </c>
      <c r="K199" s="358">
        <f t="array" ref="K199">SUMPRODUCT((IM!$F$2:$F$9181=A199)*(IM!$AD$2:$AD$9181="O")*(ISNUMBER(SEARCH($C$1, IM!$AC$2:$AC$9181))))</f>
        <v>0</v>
      </c>
      <c r="L199" s="380" t="str">
        <f t="array" ref="L199">IF(K199&gt;0,IFERROR(HYPERLINK("#'IM'!AC"&amp;MATCH(1,(IM!$F$1:$F$6881=A199)*(ISNUMBER(SEARCH($C$1,IM!$AC$1:$AC$6881))),0),"檢核"),"未登錄"),"")</f>
        <v/>
      </c>
      <c r="M199" s="323" t="str">
        <f t="shared" si="27"/>
        <v>EDC</v>
      </c>
      <c r="N199" s="383" t="str">
        <f t="array" ref="N199">IF(AND(
    SUMPRODUCT(
        (IM!$F$2:$F$1181=A199) *
        ISNUMBER(SEARCH("HUB", IM!$AC$2:$AC$1181)) *
        (IM!$X$2:$X$1181&gt;=$A$1) *
        (IM!$X$2:$X$1181&lt;=$B$1)*(Z199="HUB")
    ) &gt; 0
), "HUB", "")</f>
        <v/>
      </c>
      <c r="O199" s="363"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25" t="str">
        <f t="shared" si="28"/>
        <v>-4218-蘆洲湧蓮店(定保)</v>
      </c>
      <c r="Q199" s="275" t="str">
        <f t="array" ref="Q199">IF(AND(SUMPRODUCT((IM!$F$2:$F$1181=A199)*(ISNUMBER(SEARCH($D$1, IM!$AC$2:$AC$1181))))&gt;0), $D$1, "")</f>
        <v>EDC</v>
      </c>
      <c r="R199" s="274">
        <f t="array" ref="R199">IFERROR(INDEX(IM!$AM$2:$AM$9382, MATCH(1, (IM!$F$2:$F$9382=A199) * (ISNUMBER(SEARCH($D$1, IM!$AC$2:$AC$9382))), 0)), "")</f>
        <v>45813</v>
      </c>
      <c r="S199" s="255" t="str">
        <f t="array" ref="S199">IF(AND(SUMPRODUCT((IM!$F$2:$F$1181=A199)*(ISNUMBER(SEARCH($E$1, IM!$AC$2:$AC$1181))))&gt;0), $E$1, "")</f>
        <v/>
      </c>
      <c r="T199" s="296" t="str">
        <f t="array" ref="T199">IFERROR(INDEX(IM!$AM$2:$AM$9382, MATCH(1, (IM!$F$2:$F$9382=A199) * (ISNUMBER(SEARCH($E$1, IM!$AC$2:$AC$9382))), 0)), "")</f>
        <v/>
      </c>
      <c r="U199" s="299" t="str">
        <f t="array" ref="U199">IF(AND(SUMPRODUCT((IM!$F$2:$F$1181=A199)*(ISNUMBER(SEARCH($F$1, IM!$AC$2:$AC$1181))))&gt;0), $F$1, "")</f>
        <v/>
      </c>
      <c r="V199" s="369" t="str">
        <f t="array" ref="V199">IFERROR(INDEX(IM!$AM$2:$AM$9382, MATCH(1, (IM!$F$2:$F$9382=A199) * (ISNUMBER(SEARCH($F$1, IM!$AC$2:$AC$9382))), 0)), "")</f>
        <v/>
      </c>
      <c r="W199" s="261">
        <f t="shared" si="29"/>
        <v>0</v>
      </c>
      <c r="X199" s="261"/>
      <c r="Y199" s="376">
        <f t="shared" si="30"/>
        <v>0</v>
      </c>
      <c r="Z199" s="253" t="str">
        <f>IF(VLOOKUP(A199,'0919門市清單主檔'!B:AH,4,FALSE)=0,"",VLOOKUP(A199,'0919門市清單主檔'!B:AH,4,FALSE))</f>
        <v/>
      </c>
      <c r="AA199" s="370"/>
      <c r="AB199" s="192"/>
      <c r="AC199" s="192" t="s">
        <v>49</v>
      </c>
    </row>
    <row r="200" spans="1:29" ht="15.75" customHeight="1">
      <c r="A200" s="148">
        <v>3929</v>
      </c>
      <c r="B200" s="149" t="str">
        <f>VLOOKUP(A200,'0919門市清單主檔'!B:C,2,FALSE)</f>
        <v>蘆洲中山一</v>
      </c>
      <c r="C200" s="150" t="str">
        <f>VLOOKUP($A200,'0919門市清單主檔'!B:V,20,FALSE)</f>
        <v>新北市</v>
      </c>
      <c r="D200" s="151" t="str">
        <f>VLOOKUP($A200,'0919門市清單主檔'!B:V,21,FALSE)</f>
        <v>蘆洲區</v>
      </c>
      <c r="E200" s="152" t="str">
        <f>VLOOKUP(D200,區域表!A:B,2,FALSE)</f>
        <v>吳宗鴻</v>
      </c>
      <c r="F200" s="153" t="str">
        <f>IFERROR(IF(VLOOKUP(A200,門市狀態!A:D,4,FALSE)=0,"",VLOOKUP(A200,門市狀態!A:D,4,FALSE)),"")</f>
        <v/>
      </c>
      <c r="G200" s="154"/>
      <c r="H200" s="155" t="str">
        <f t="shared" si="26"/>
        <v>-3929-蘆洲中山一(定保)</v>
      </c>
      <c r="I200" s="157" t="str">
        <f t="array" ref="I200">IF(AND(SUMPRODUCT((IM!$F$2:$F$1181=A200)*(ISNUMBER(SEARCH($C$1, IM!$AC$2:$AC$1181))))&gt;0), $C$1, "")</f>
        <v/>
      </c>
      <c r="J200" s="356" t="str">
        <f t="array" ref="J200">IFERROR(INDEX(IM!$AM$2:$AM$9333, MATCH(1, (IM!$F$2:$F$9333=A200) * (ISNUMBER(SEARCH($C$1, IM!$AC$2:$AC$9333))), 0)), "")</f>
        <v/>
      </c>
      <c r="K200" s="358">
        <f t="array" ref="K200">SUMPRODUCT((IM!$F$2:$F$9181=A200)*(IM!$AD$2:$AD$9181="O")*(ISNUMBER(SEARCH($C$1, IM!$AC$2:$AC$9181))))</f>
        <v>0</v>
      </c>
      <c r="L200" s="380" t="str">
        <f t="array" ref="L200">IF(K200&gt;0,IFERROR(HYPERLINK("#'IM'!AC"&amp;MATCH(1,(IM!$F$1:$F$6881=A200)*(ISNUMBER(SEARCH($C$1,IM!$AC$1:$AC$6881))),0),"檢核"),"未登錄"),"")</f>
        <v/>
      </c>
      <c r="M200" s="323" t="str">
        <f t="shared" si="27"/>
        <v>EDC</v>
      </c>
      <c r="N200" s="383" t="str">
        <f t="array" ref="N200">IF(AND(
    SUMPRODUCT(
        (IM!$F$2:$F$1181=A200) *
        ISNUMBER(SEARCH("HUB", IM!$AC$2:$AC$1181)) *
        (IM!$X$2:$X$1181&gt;=$A$1) *
        (IM!$X$2:$X$1181&lt;=$B$1)*(Z200="HUB")
    ) &gt; 0
), "HUB", "")</f>
        <v/>
      </c>
      <c r="O200" s="363"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25" t="str">
        <f t="shared" si="28"/>
        <v>-3929-蘆洲中山一(定保)</v>
      </c>
      <c r="Q200" s="275" t="str">
        <f t="array" ref="Q200">IF(AND(SUMPRODUCT((IM!$F$2:$F$1181=A200)*(ISNUMBER(SEARCH($D$1, IM!$AC$2:$AC$1181))))&gt;0), $D$1, "")</f>
        <v>EDC</v>
      </c>
      <c r="R200" s="274">
        <f t="array" ref="R200">IFERROR(INDEX(IM!$AM$2:$AM$9382, MATCH(1, (IM!$F$2:$F$9382=A200) * (ISNUMBER(SEARCH($D$1, IM!$AC$2:$AC$9382))), 0)), "")</f>
        <v>45813</v>
      </c>
      <c r="S200" s="255" t="str">
        <f t="array" ref="S200">IF(AND(SUMPRODUCT((IM!$F$2:$F$1181=A200)*(ISNUMBER(SEARCH($E$1, IM!$AC$2:$AC$1181))))&gt;0), $E$1, "")</f>
        <v/>
      </c>
      <c r="T200" s="296" t="str">
        <f t="array" ref="T200">IFERROR(INDEX(IM!$AM$2:$AM$9382, MATCH(1, (IM!$F$2:$F$9382=A200) * (ISNUMBER(SEARCH($E$1, IM!$AC$2:$AC$9382))), 0)), "")</f>
        <v/>
      </c>
      <c r="U200" s="299" t="str">
        <f t="array" ref="U200">IF(AND(SUMPRODUCT((IM!$F$2:$F$1181=A200)*(ISNUMBER(SEARCH($F$1, IM!$AC$2:$AC$1181))))&gt;0), $F$1, "")</f>
        <v/>
      </c>
      <c r="V200" s="369" t="str">
        <f t="array" ref="V200">IFERROR(INDEX(IM!$AM$2:$AM$9382, MATCH(1, (IM!$F$2:$F$9382=A200) * (ISNUMBER(SEARCH($F$1, IM!$AC$2:$AC$9382))), 0)), "")</f>
        <v/>
      </c>
      <c r="W200" s="261">
        <f t="shared" si="29"/>
        <v>0</v>
      </c>
      <c r="X200" s="261"/>
      <c r="Y200" s="376">
        <f t="shared" si="30"/>
        <v>0</v>
      </c>
      <c r="Z200" s="253" t="str">
        <f>IF(VLOOKUP(A200,'0919門市清單主檔'!B:AH,4,FALSE)=0,"",VLOOKUP(A200,'0919門市清單主檔'!B:AH,4,FALSE))</f>
        <v/>
      </c>
      <c r="AA200" s="370"/>
      <c r="AB200" s="192"/>
      <c r="AC200" s="192" t="s">
        <v>49</v>
      </c>
    </row>
    <row r="201" spans="1:29" ht="15.75" customHeight="1">
      <c r="A201" s="148" t="s">
        <v>76</v>
      </c>
      <c r="B201" s="149" t="str">
        <f>VLOOKUP(A201,'0919門市清單主檔'!B:C,2,FALSE)</f>
        <v>板橋成都店</v>
      </c>
      <c r="C201" s="150" t="str">
        <f>VLOOKUP($A201,'0919門市清單主檔'!B:V,20,FALSE)</f>
        <v>新北市</v>
      </c>
      <c r="D201" s="151" t="str">
        <f>VLOOKUP($A201,'0919門市清單主檔'!B:V,21,FALSE)</f>
        <v>板橋區</v>
      </c>
      <c r="E201" s="152" t="str">
        <f>VLOOKUP(D201,區域表!A:B,2,FALSE)</f>
        <v>狄澤洋</v>
      </c>
      <c r="F201" s="153" t="str">
        <f>IFERROR(IF(VLOOKUP(A201,門市狀態!A:D,4,FALSE)=0,"",VLOOKUP(A201,門市狀態!A:D,4,FALSE)),"")</f>
        <v/>
      </c>
      <c r="G201" s="154"/>
      <c r="H201" s="155" t="str">
        <f t="shared" si="26"/>
        <v>-D349-板橋成都店(定保)</v>
      </c>
      <c r="I201" s="157" t="str">
        <f t="array" ref="I201">IF(AND(SUMPRODUCT((IM!$F$2:$F$1181=A201)*(ISNUMBER(SEARCH($C$1, IM!$AC$2:$AC$1181))))&gt;0), $C$1, "")</f>
        <v/>
      </c>
      <c r="J201" s="356" t="str">
        <f t="array" ref="J201">IFERROR(INDEX(IM!$AM$2:$AM$9333, MATCH(1, (IM!$F$2:$F$9333=A201) * (ISNUMBER(SEARCH($C$1, IM!$AC$2:$AC$9333))), 0)), "")</f>
        <v/>
      </c>
      <c r="K201" s="358">
        <f t="array" ref="K201">SUMPRODUCT((IM!$F$2:$F$9181=A201)*(IM!$AD$2:$AD$9181="O")*(ISNUMBER(SEARCH($C$1, IM!$AC$2:$AC$9181))))</f>
        <v>0</v>
      </c>
      <c r="L201" s="380" t="str">
        <f t="array" ref="L201">IF(K201&gt;0,IFERROR(HYPERLINK("#'IM'!AC"&amp;MATCH(1,(IM!$F$1:$F$6881=A201)*(ISNUMBER(SEARCH($C$1,IM!$AC$1:$AC$6881))),0),"檢核"),"未登錄"),"")</f>
        <v/>
      </c>
      <c r="M201" s="323" t="str">
        <f t="shared" si="27"/>
        <v>EDC</v>
      </c>
      <c r="N201" s="383" t="str">
        <f t="array" ref="N201">IF(AND(
    SUMPRODUCT(
        (IM!$F$2:$F$1181=A201) *
        ISNUMBER(SEARCH("HUB", IM!$AC$2:$AC$1181)) *
        (IM!$X$2:$X$1181&gt;=$A$1) *
        (IM!$X$2:$X$1181&lt;=$B$1)*(Z201="HUB")
    ) &gt; 0
), "HUB", "")</f>
        <v/>
      </c>
      <c r="O201" s="363"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25" t="str">
        <f t="shared" si="28"/>
        <v>-D349-板橋成都店(定保)</v>
      </c>
      <c r="Q201" s="275" t="str">
        <f t="array" ref="Q201">IF(AND(SUMPRODUCT((IM!$F$2:$F$1181=A201)*(ISNUMBER(SEARCH($D$1, IM!$AC$2:$AC$1181))))&gt;0), $D$1, "")</f>
        <v>EDC</v>
      </c>
      <c r="R201" s="274">
        <f t="array" ref="R201">IFERROR(INDEX(IM!$AM$2:$AM$9382, MATCH(1, (IM!$F$2:$F$9382=A201) * (ISNUMBER(SEARCH($D$1, IM!$AC$2:$AC$9382))), 0)), "")</f>
        <v>45813</v>
      </c>
      <c r="S201" s="255" t="str">
        <f t="array" ref="S201">IF(AND(SUMPRODUCT((IM!$F$2:$F$1181=A201)*(ISNUMBER(SEARCH($E$1, IM!$AC$2:$AC$1181))))&gt;0), $E$1, "")</f>
        <v/>
      </c>
      <c r="T201" s="296" t="str">
        <f t="array" ref="T201">IFERROR(INDEX(IM!$AM$2:$AM$9382, MATCH(1, (IM!$F$2:$F$9382=A201) * (ISNUMBER(SEARCH($E$1, IM!$AC$2:$AC$9382))), 0)), "")</f>
        <v/>
      </c>
      <c r="U201" s="299" t="str">
        <f t="array" ref="U201">IF(AND(SUMPRODUCT((IM!$F$2:$F$1181=A201)*(ISNUMBER(SEARCH($F$1, IM!$AC$2:$AC$1181))))&gt;0), $F$1, "")</f>
        <v/>
      </c>
      <c r="V201" s="369" t="str">
        <f t="array" ref="V201">IFERROR(INDEX(IM!$AM$2:$AM$9382, MATCH(1, (IM!$F$2:$F$9382=A201) * (ISNUMBER(SEARCH($F$1, IM!$AC$2:$AC$9382))), 0)), "")</f>
        <v/>
      </c>
      <c r="W201" s="261">
        <f t="shared" si="29"/>
        <v>0</v>
      </c>
      <c r="X201" s="261"/>
      <c r="Y201" s="376">
        <f t="shared" si="30"/>
        <v>0</v>
      </c>
      <c r="Z201" s="253" t="str">
        <f>IF(VLOOKUP(A201,'0919門市清單主檔'!B:AH,4,FALSE)=0,"",VLOOKUP(A201,'0919門市清單主檔'!B:AH,4,FALSE))</f>
        <v/>
      </c>
      <c r="AA201" s="370"/>
      <c r="AB201" s="192"/>
      <c r="AC201" s="192"/>
    </row>
    <row r="202" spans="1:29" ht="15.75" customHeight="1">
      <c r="A202" s="148">
        <v>3416</v>
      </c>
      <c r="B202" s="149" t="str">
        <f>VLOOKUP(A202,'0919門市清單主檔'!B:C,2,FALSE)</f>
        <v>板橋國慶店</v>
      </c>
      <c r="C202" s="150" t="str">
        <f>VLOOKUP($A202,'0919門市清單主檔'!B:V,20,FALSE)</f>
        <v>新北市</v>
      </c>
      <c r="D202" s="151" t="str">
        <f>VLOOKUP($A202,'0919門市清單主檔'!B:V,21,FALSE)</f>
        <v>板橋區</v>
      </c>
      <c r="E202" s="152" t="str">
        <f>VLOOKUP(D202,區域表!A:B,2,FALSE)</f>
        <v>狄澤洋</v>
      </c>
      <c r="F202" s="153" t="str">
        <f>IFERROR(IF(VLOOKUP(A202,門市狀態!A:D,4,FALSE)=0,"",VLOOKUP(A202,門市狀態!A:D,4,FALSE)),"")</f>
        <v/>
      </c>
      <c r="G202" s="154"/>
      <c r="H202" s="155" t="str">
        <f t="shared" si="26"/>
        <v>-3416-板橋國慶店(定保)</v>
      </c>
      <c r="I202" s="157" t="str">
        <f t="array" ref="I202">IF(AND(SUMPRODUCT((IM!$F$2:$F$1181=A202)*(ISNUMBER(SEARCH($C$1, IM!$AC$2:$AC$1181))))&gt;0), $C$1, "")</f>
        <v/>
      </c>
      <c r="J202" s="356" t="str">
        <f t="array" ref="J202">IFERROR(INDEX(IM!$AM$2:$AM$9333, MATCH(1, (IM!$F$2:$F$9333=A202) * (ISNUMBER(SEARCH($C$1, IM!$AC$2:$AC$9333))), 0)), "")</f>
        <v/>
      </c>
      <c r="K202" s="358">
        <f t="array" ref="K202">SUMPRODUCT((IM!$F$2:$F$9181=A202)*(IM!$AD$2:$AD$9181="O")*(ISNUMBER(SEARCH($C$1, IM!$AC$2:$AC$9181))))</f>
        <v>0</v>
      </c>
      <c r="L202" s="380" t="str">
        <f t="array" ref="L202">IF(K202&gt;0,IFERROR(HYPERLINK("#'IM'!AC"&amp;MATCH(1,(IM!$F$1:$F$6881=A202)*(ISNUMBER(SEARCH($C$1,IM!$AC$1:$AC$6881))),0),"檢核"),"未登錄"),"")</f>
        <v/>
      </c>
      <c r="M202" s="323" t="str">
        <f t="shared" si="27"/>
        <v>EDC</v>
      </c>
      <c r="N202" s="383" t="str">
        <f t="array" ref="N202">IF(AND(
    SUMPRODUCT(
        (IM!$F$2:$F$1181=A202) *
        ISNUMBER(SEARCH("HUB", IM!$AC$2:$AC$1181)) *
        (IM!$X$2:$X$1181&gt;=$A$1) *
        (IM!$X$2:$X$1181&lt;=$B$1)*(Z202="HUB")
    ) &gt; 0
), "HUB", "")</f>
        <v/>
      </c>
      <c r="O202" s="363"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25" t="str">
        <f t="shared" si="28"/>
        <v>-3416-板橋國慶店(定保)</v>
      </c>
      <c r="Q202" s="275" t="str">
        <f t="array" ref="Q202">IF(AND(SUMPRODUCT((IM!$F$2:$F$1181=A202)*(ISNUMBER(SEARCH($D$1, IM!$AC$2:$AC$1181))))&gt;0), $D$1, "")</f>
        <v>EDC</v>
      </c>
      <c r="R202" s="274">
        <f t="array" ref="R202">IFERROR(INDEX(IM!$AM$2:$AM$9382, MATCH(1, (IM!$F$2:$F$9382=A202) * (ISNUMBER(SEARCH($D$1, IM!$AC$2:$AC$9382))), 0)), "")</f>
        <v>45813</v>
      </c>
      <c r="S202" s="255" t="str">
        <f t="array" ref="S202">IF(AND(SUMPRODUCT((IM!$F$2:$F$1181=A202)*(ISNUMBER(SEARCH($E$1, IM!$AC$2:$AC$1181))))&gt;0), $E$1, "")</f>
        <v/>
      </c>
      <c r="T202" s="296" t="str">
        <f t="array" ref="T202">IFERROR(INDEX(IM!$AM$2:$AM$9382, MATCH(1, (IM!$F$2:$F$9382=A202) * (ISNUMBER(SEARCH($E$1, IM!$AC$2:$AC$9382))), 0)), "")</f>
        <v/>
      </c>
      <c r="U202" s="299" t="str">
        <f t="array" ref="U202">IF(AND(SUMPRODUCT((IM!$F$2:$F$1181=A202)*(ISNUMBER(SEARCH($F$1, IM!$AC$2:$AC$1181))))&gt;0), $F$1, "")</f>
        <v/>
      </c>
      <c r="V202" s="369" t="str">
        <f t="array" ref="V202">IFERROR(INDEX(IM!$AM$2:$AM$9382, MATCH(1, (IM!$F$2:$F$9382=A202) * (ISNUMBER(SEARCH($F$1, IM!$AC$2:$AC$9382))), 0)), "")</f>
        <v/>
      </c>
      <c r="W202" s="261">
        <f t="shared" si="29"/>
        <v>0</v>
      </c>
      <c r="X202" s="261"/>
      <c r="Y202" s="376">
        <f t="shared" si="30"/>
        <v>0</v>
      </c>
      <c r="Z202" s="253" t="str">
        <f>IF(VLOOKUP(A202,'0919門市清單主檔'!B:AH,4,FALSE)=0,"",VLOOKUP(A202,'0919門市清單主檔'!B:AH,4,FALSE))</f>
        <v/>
      </c>
      <c r="AA202" s="370"/>
      <c r="AB202" s="192"/>
      <c r="AC202" s="192" t="s">
        <v>49</v>
      </c>
    </row>
    <row r="203" spans="1:29" ht="15.75" customHeight="1">
      <c r="A203" s="148">
        <v>4125</v>
      </c>
      <c r="B203" s="149" t="str">
        <f>VLOOKUP(A203,'0919門市清單主檔'!B:C,2,FALSE)</f>
        <v>蘆洲長樂店</v>
      </c>
      <c r="C203" s="150" t="str">
        <f>VLOOKUP($A203,'0919門市清單主檔'!B:V,20,FALSE)</f>
        <v>新北市</v>
      </c>
      <c r="D203" s="151" t="str">
        <f>VLOOKUP($A203,'0919門市清單主檔'!B:V,21,FALSE)</f>
        <v>蘆洲區</v>
      </c>
      <c r="E203" s="152" t="str">
        <f>VLOOKUP(D203,區域表!A:B,2,FALSE)</f>
        <v>吳宗鴻</v>
      </c>
      <c r="F203" s="153" t="str">
        <f>IFERROR(IF(VLOOKUP(A203,門市狀態!A:D,4,FALSE)=0,"",VLOOKUP(A203,門市狀態!A:D,4,FALSE)),"")</f>
        <v/>
      </c>
      <c r="G203" s="154"/>
      <c r="H203" s="155" t="str">
        <f t="shared" si="26"/>
        <v>-4125-蘆洲長樂店(定保)</v>
      </c>
      <c r="I203" s="157" t="str">
        <f t="array" ref="I203">IF(AND(SUMPRODUCT((IM!$F$2:$F$1181=A203)*(ISNUMBER(SEARCH($C$1, IM!$AC$2:$AC$1181))))&gt;0), $C$1, "")</f>
        <v/>
      </c>
      <c r="J203" s="356" t="str">
        <f t="array" ref="J203">IFERROR(INDEX(IM!$AM$2:$AM$9333, MATCH(1, (IM!$F$2:$F$9333=A203) * (ISNUMBER(SEARCH($C$1, IM!$AC$2:$AC$9333))), 0)), "")</f>
        <v/>
      </c>
      <c r="K203" s="358">
        <f t="array" ref="K203">SUMPRODUCT((IM!$F$2:$F$9181=A203)*(IM!$AD$2:$AD$9181="O")*(ISNUMBER(SEARCH($C$1, IM!$AC$2:$AC$9181))))</f>
        <v>0</v>
      </c>
      <c r="L203" s="380" t="str">
        <f t="array" ref="L203">IF(K203&gt;0,IFERROR(HYPERLINK("#'IM'!AC"&amp;MATCH(1,(IM!$F$1:$F$6881=A203)*(ISNUMBER(SEARCH($C$1,IM!$AC$1:$AC$6881))),0),"檢核"),"未登錄"),"")</f>
        <v/>
      </c>
      <c r="M203" s="323" t="str">
        <f t="shared" si="27"/>
        <v>EDC</v>
      </c>
      <c r="N203" s="383" t="str">
        <f t="array" ref="N203">IF(AND(
    SUMPRODUCT(
        (IM!$F$2:$F$1181=A203) *
        ISNUMBER(SEARCH("HUB", IM!$AC$2:$AC$1181)) *
        (IM!$X$2:$X$1181&gt;=$A$1) *
        (IM!$X$2:$X$1181&lt;=$B$1)*(Z203="HUB")
    ) &gt; 0
), "HUB", "")</f>
        <v/>
      </c>
      <c r="O203" s="363"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25" t="str">
        <f t="shared" si="28"/>
        <v>-4125-蘆洲長樂店(定保)</v>
      </c>
      <c r="Q203" s="275" t="str">
        <f t="array" ref="Q203">IF(AND(SUMPRODUCT((IM!$F$2:$F$1181=A203)*(ISNUMBER(SEARCH($D$1, IM!$AC$2:$AC$1181))))&gt;0), $D$1, "")</f>
        <v>EDC</v>
      </c>
      <c r="R203" s="274">
        <f t="array" ref="R203">IFERROR(INDEX(IM!$AM$2:$AM$9382, MATCH(1, (IM!$F$2:$F$9382=A203) * (ISNUMBER(SEARCH($D$1, IM!$AC$2:$AC$9382))), 0)), "")</f>
        <v>45813</v>
      </c>
      <c r="S203" s="255" t="str">
        <f t="array" ref="S203">IF(AND(SUMPRODUCT((IM!$F$2:$F$1181=A203)*(ISNUMBER(SEARCH($E$1, IM!$AC$2:$AC$1181))))&gt;0), $E$1, "")</f>
        <v/>
      </c>
      <c r="T203" s="296" t="str">
        <f t="array" ref="T203">IFERROR(INDEX(IM!$AM$2:$AM$9382, MATCH(1, (IM!$F$2:$F$9382=A203) * (ISNUMBER(SEARCH($E$1, IM!$AC$2:$AC$9382))), 0)), "")</f>
        <v/>
      </c>
      <c r="U203" s="299" t="str">
        <f t="array" ref="U203">IF(AND(SUMPRODUCT((IM!$F$2:$F$1181=A203)*(ISNUMBER(SEARCH($F$1, IM!$AC$2:$AC$1181))))&gt;0), $F$1, "")</f>
        <v/>
      </c>
      <c r="V203" s="369" t="str">
        <f t="array" ref="V203">IFERROR(INDEX(IM!$AM$2:$AM$9382, MATCH(1, (IM!$F$2:$F$9382=A203) * (ISNUMBER(SEARCH($F$1, IM!$AC$2:$AC$9382))), 0)), "")</f>
        <v/>
      </c>
      <c r="W203" s="261">
        <f t="shared" si="29"/>
        <v>0</v>
      </c>
      <c r="X203" s="261"/>
      <c r="Y203" s="376">
        <f t="shared" si="30"/>
        <v>0</v>
      </c>
      <c r="Z203" s="253" t="str">
        <f>IF(VLOOKUP(A203,'0919門市清單主檔'!B:AH,4,FALSE)=0,"",VLOOKUP(A203,'0919門市清單主檔'!B:AH,4,FALSE))</f>
        <v/>
      </c>
      <c r="AA203" s="370"/>
      <c r="AB203" s="192"/>
      <c r="AC203" s="192" t="s">
        <v>49</v>
      </c>
    </row>
    <row r="204" spans="1:29" ht="15.75" customHeight="1">
      <c r="A204" s="148">
        <v>3785</v>
      </c>
      <c r="B204" s="149" t="str">
        <f>VLOOKUP(A204,'0919門市清單主檔'!B:C,2,FALSE)</f>
        <v>北縣莊榮店</v>
      </c>
      <c r="C204" s="150" t="str">
        <f>VLOOKUP($A204,'0919門市清單主檔'!B:V,20,FALSE)</f>
        <v>新北市</v>
      </c>
      <c r="D204" s="151" t="str">
        <f>VLOOKUP($A204,'0919門市清單主檔'!B:V,21,FALSE)</f>
        <v>新莊區</v>
      </c>
      <c r="E204" s="152" t="str">
        <f>VLOOKUP(D204,區域表!A:B,2,FALSE)</f>
        <v>湯家瑋</v>
      </c>
      <c r="F204" s="153" t="str">
        <f>IFERROR(IF(VLOOKUP(A204,門市狀態!A:D,4,FALSE)=0,"",VLOOKUP(A204,門市狀態!A:D,4,FALSE)),"")</f>
        <v/>
      </c>
      <c r="G204" s="154"/>
      <c r="H204" s="155" t="str">
        <f t="shared" si="26"/>
        <v>-3785-北縣莊榮店(定保)</v>
      </c>
      <c r="I204" s="157" t="str">
        <f t="array" ref="I204">IF(AND(SUMPRODUCT((IM!$F$2:$F$1181=A204)*(ISNUMBER(SEARCH($C$1, IM!$AC$2:$AC$1181))))&gt;0), $C$1, "")</f>
        <v/>
      </c>
      <c r="J204" s="356" t="str">
        <f t="array" ref="J204">IFERROR(INDEX(IM!$AM$2:$AM$9333, MATCH(1, (IM!$F$2:$F$9333=A204) * (ISNUMBER(SEARCH($C$1, IM!$AC$2:$AC$9333))), 0)), "")</f>
        <v/>
      </c>
      <c r="K204" s="358">
        <f t="array" ref="K204">SUMPRODUCT((IM!$F$2:$F$9181=A204)*(IM!$AD$2:$AD$9181="O")*(ISNUMBER(SEARCH($C$1, IM!$AC$2:$AC$9181))))</f>
        <v>0</v>
      </c>
      <c r="L204" s="380" t="str">
        <f t="array" ref="L204">IF(K204&gt;0,IFERROR(HYPERLINK("#'IM'!AC"&amp;MATCH(1,(IM!$F$1:$F$6881=A204)*(ISNUMBER(SEARCH($C$1,IM!$AC$1:$AC$6881))),0),"檢核"),"未登錄"),"")</f>
        <v/>
      </c>
      <c r="M204" s="323" t="str">
        <f t="shared" si="27"/>
        <v>EDC</v>
      </c>
      <c r="N204" s="383" t="str">
        <f t="array" ref="N204">IF(AND(
    SUMPRODUCT(
        (IM!$F$2:$F$1181=A204) *
        ISNUMBER(SEARCH("HUB", IM!$AC$2:$AC$1181)) *
        (IM!$X$2:$X$1181&gt;=$A$1) *
        (IM!$X$2:$X$1181&lt;=$B$1)*(Z204="HUB")
    ) &gt; 0
), "HUB", "")</f>
        <v/>
      </c>
      <c r="O204" s="363"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25" t="str">
        <f t="shared" si="28"/>
        <v>-3785-北縣莊榮店(定保)</v>
      </c>
      <c r="Q204" s="275" t="str">
        <f t="array" ref="Q204">IF(AND(SUMPRODUCT((IM!$F$2:$F$1181=A204)*(ISNUMBER(SEARCH($D$1, IM!$AC$2:$AC$1181))))&gt;0), $D$1, "")</f>
        <v>EDC</v>
      </c>
      <c r="R204" s="274">
        <f t="array" ref="R204">IFERROR(INDEX(IM!$AM$2:$AM$9382, MATCH(1, (IM!$F$2:$F$9382=A204) * (ISNUMBER(SEARCH($D$1, IM!$AC$2:$AC$9382))), 0)), "")</f>
        <v>45817</v>
      </c>
      <c r="S204" s="255" t="str">
        <f t="array" ref="S204">IF(AND(SUMPRODUCT((IM!$F$2:$F$1181=A204)*(ISNUMBER(SEARCH($E$1, IM!$AC$2:$AC$1181))))&gt;0), $E$1, "")</f>
        <v/>
      </c>
      <c r="T204" s="296" t="str">
        <f t="array" ref="T204">IFERROR(INDEX(IM!$AM$2:$AM$9382, MATCH(1, (IM!$F$2:$F$9382=A204) * (ISNUMBER(SEARCH($E$1, IM!$AC$2:$AC$9382))), 0)), "")</f>
        <v/>
      </c>
      <c r="U204" s="299" t="str">
        <f t="array" ref="U204">IF(AND(SUMPRODUCT((IM!$F$2:$F$1181=A204)*(ISNUMBER(SEARCH($F$1, IM!$AC$2:$AC$1181))))&gt;0), $F$1, "")</f>
        <v/>
      </c>
      <c r="V204" s="369" t="str">
        <f t="array" ref="V204">IFERROR(INDEX(IM!$AM$2:$AM$9382, MATCH(1, (IM!$F$2:$F$9382=A204) * (ISNUMBER(SEARCH($F$1, IM!$AC$2:$AC$9382))), 0)), "")</f>
        <v/>
      </c>
      <c r="W204" s="261">
        <f t="shared" si="29"/>
        <v>0</v>
      </c>
      <c r="X204" s="261"/>
      <c r="Y204" s="376">
        <f t="shared" si="30"/>
        <v>0</v>
      </c>
      <c r="Z204" s="253" t="str">
        <f>IF(VLOOKUP(A204,'0919門市清單主檔'!B:AH,4,FALSE)=0,"",VLOOKUP(A204,'0919門市清單主檔'!B:AH,4,FALSE))</f>
        <v/>
      </c>
      <c r="AA204" s="370"/>
      <c r="AB204" s="192"/>
      <c r="AC204" s="192"/>
    </row>
    <row r="205" spans="1:29" ht="15.75" customHeight="1">
      <c r="A205" s="148">
        <v>4194</v>
      </c>
      <c r="B205" s="149" t="str">
        <f>VLOOKUP(A205,'0919門市清單主檔'!B:C,2,FALSE)</f>
        <v>新莊鼎苑店</v>
      </c>
      <c r="C205" s="150" t="str">
        <f>VLOOKUP($A205,'0919門市清單主檔'!B:V,20,FALSE)</f>
        <v>新北市</v>
      </c>
      <c r="D205" s="151" t="str">
        <f>VLOOKUP($A205,'0919門市清單主檔'!B:V,21,FALSE)</f>
        <v>新莊區</v>
      </c>
      <c r="E205" s="152" t="str">
        <f>VLOOKUP(D205,區域表!A:B,2,FALSE)</f>
        <v>湯家瑋</v>
      </c>
      <c r="F205" s="153" t="str">
        <f>IFERROR(IF(VLOOKUP(A205,門市狀態!A:D,4,FALSE)=0,"",VLOOKUP(A205,門市狀態!A:D,4,FALSE)),"")</f>
        <v/>
      </c>
      <c r="G205" s="154"/>
      <c r="H205" s="155" t="str">
        <f t="shared" si="26"/>
        <v>-4194-新莊鼎苑店(定保)</v>
      </c>
      <c r="I205" s="157" t="str">
        <f t="array" ref="I205">IF(AND(SUMPRODUCT((IM!$F$2:$F$1181=A205)*(ISNUMBER(SEARCH($C$1, IM!$AC$2:$AC$1181))))&gt;0), $C$1, "")</f>
        <v/>
      </c>
      <c r="J205" s="356" t="str">
        <f t="array" ref="J205">IFERROR(INDEX(IM!$AM$2:$AM$9333, MATCH(1, (IM!$F$2:$F$9333=A205) * (ISNUMBER(SEARCH($C$1, IM!$AC$2:$AC$9333))), 0)), "")</f>
        <v/>
      </c>
      <c r="K205" s="358">
        <f t="array" ref="K205">SUMPRODUCT((IM!$F$2:$F$9181=A205)*(IM!$AD$2:$AD$9181="O")*(ISNUMBER(SEARCH($C$1, IM!$AC$2:$AC$9181))))</f>
        <v>0</v>
      </c>
      <c r="L205" s="380" t="str">
        <f t="array" ref="L205">IF(K205&gt;0,IFERROR(HYPERLINK("#'IM'!AC"&amp;MATCH(1,(IM!$F$1:$F$6881=A205)*(ISNUMBER(SEARCH($C$1,IM!$AC$1:$AC$6881))),0),"檢核"),"未登錄"),"")</f>
        <v/>
      </c>
      <c r="M205" s="323" t="str">
        <f t="shared" si="27"/>
        <v>EDC</v>
      </c>
      <c r="N205" s="383" t="str">
        <f t="array" ref="N205">IF(AND(
    SUMPRODUCT(
        (IM!$F$2:$F$1181=A205) *
        ISNUMBER(SEARCH("HUB", IM!$AC$2:$AC$1181)) *
        (IM!$X$2:$X$1181&gt;=$A$1) *
        (IM!$X$2:$X$1181&lt;=$B$1)*(Z205="HUB")
    ) &gt; 0
), "HUB", "")</f>
        <v/>
      </c>
      <c r="O205" s="363"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25" t="str">
        <f t="shared" si="28"/>
        <v>-4194-新莊鼎苑店(定保)</v>
      </c>
      <c r="Q205" s="275" t="str">
        <f t="array" ref="Q205">IF(AND(SUMPRODUCT((IM!$F$2:$F$1181=A205)*(ISNUMBER(SEARCH($D$1, IM!$AC$2:$AC$1181))))&gt;0), $D$1, "")</f>
        <v>EDC</v>
      </c>
      <c r="R205" s="274">
        <f t="array" ref="R205">IFERROR(INDEX(IM!$AM$2:$AM$9382, MATCH(1, (IM!$F$2:$F$9382=A205) * (ISNUMBER(SEARCH($D$1, IM!$AC$2:$AC$9382))), 0)), "")</f>
        <v>45817</v>
      </c>
      <c r="S205" s="255" t="str">
        <f t="array" ref="S205">IF(AND(SUMPRODUCT((IM!$F$2:$F$1181=A205)*(ISNUMBER(SEARCH($E$1, IM!$AC$2:$AC$1181))))&gt;0), $E$1, "")</f>
        <v/>
      </c>
      <c r="T205" s="296" t="str">
        <f t="array" ref="T205">IFERROR(INDEX(IM!$AM$2:$AM$9382, MATCH(1, (IM!$F$2:$F$9382=A205) * (ISNUMBER(SEARCH($E$1, IM!$AC$2:$AC$9382))), 0)), "")</f>
        <v/>
      </c>
      <c r="U205" s="299" t="str">
        <f t="array" ref="U205">IF(AND(SUMPRODUCT((IM!$F$2:$F$1181=A205)*(ISNUMBER(SEARCH($F$1, IM!$AC$2:$AC$1181))))&gt;0), $F$1, "")</f>
        <v/>
      </c>
      <c r="V205" s="369" t="str">
        <f t="array" ref="V205">IFERROR(INDEX(IM!$AM$2:$AM$9382, MATCH(1, (IM!$F$2:$F$9382=A205) * (ISNUMBER(SEARCH($F$1, IM!$AC$2:$AC$9382))), 0)), "")</f>
        <v/>
      </c>
      <c r="W205" s="261">
        <f t="shared" si="29"/>
        <v>0</v>
      </c>
      <c r="X205" s="261"/>
      <c r="Y205" s="376">
        <f t="shared" si="30"/>
        <v>0</v>
      </c>
      <c r="Z205" s="253" t="str">
        <f>IF(VLOOKUP(A205,'0919門市清單主檔'!B:AH,4,FALSE)=0,"",VLOOKUP(A205,'0919門市清單主檔'!B:AH,4,FALSE))</f>
        <v/>
      </c>
      <c r="AA205" s="370"/>
      <c r="AB205" s="192"/>
      <c r="AC205" s="192" t="s">
        <v>49</v>
      </c>
    </row>
    <row r="206" spans="1:29" ht="15.75" customHeight="1">
      <c r="A206" s="148">
        <v>2222</v>
      </c>
      <c r="B206" s="149" t="str">
        <f>VLOOKUP(A206,'0919門市清單主檔'!B:C,2,FALSE)</f>
        <v>三重義天店</v>
      </c>
      <c r="C206" s="150" t="str">
        <f>VLOOKUP($A206,'0919門市清單主檔'!B:V,20,FALSE)</f>
        <v>新北市</v>
      </c>
      <c r="D206" s="151" t="str">
        <f>VLOOKUP($A206,'0919門市清單主檔'!B:V,21,FALSE)</f>
        <v>三重區</v>
      </c>
      <c r="E206" s="152" t="str">
        <f>VLOOKUP(D206,區域表!A:B,2,FALSE)</f>
        <v>吳宗鴻</v>
      </c>
      <c r="F206" s="153" t="str">
        <f>IFERROR(IF(VLOOKUP(A206,門市狀態!A:D,4,FALSE)=0,"",VLOOKUP(A206,門市狀態!A:D,4,FALSE)),"")</f>
        <v/>
      </c>
      <c r="G206" s="154"/>
      <c r="H206" s="155" t="str">
        <f t="shared" si="26"/>
        <v>-2222-三重義天店(定保)</v>
      </c>
      <c r="I206" s="157" t="str">
        <f t="array" ref="I206">IF(AND(SUMPRODUCT((IM!$F$2:$F$1181=A206)*(ISNUMBER(SEARCH($C$1, IM!$AC$2:$AC$1181))))&gt;0), $C$1, "")</f>
        <v/>
      </c>
      <c r="J206" s="356" t="str">
        <f t="array" ref="J206">IFERROR(INDEX(IM!$AM$2:$AM$9333, MATCH(1, (IM!$F$2:$F$9333=A206) * (ISNUMBER(SEARCH($C$1, IM!$AC$2:$AC$9333))), 0)), "")</f>
        <v/>
      </c>
      <c r="K206" s="358">
        <f t="array" ref="K206">SUMPRODUCT((IM!$F$2:$F$9181=A206)*(IM!$AD$2:$AD$9181="O")*(ISNUMBER(SEARCH($C$1, IM!$AC$2:$AC$9181))))</f>
        <v>0</v>
      </c>
      <c r="L206" s="380" t="str">
        <f t="array" ref="L206">IF(K206&gt;0,IFERROR(HYPERLINK("#'IM'!AC"&amp;MATCH(1,(IM!$F$1:$F$6881=A206)*(ISNUMBER(SEARCH($C$1,IM!$AC$1:$AC$6881))),0),"檢核"),"未登錄"),"")</f>
        <v/>
      </c>
      <c r="M206" s="323" t="str">
        <f t="shared" si="27"/>
        <v>EDC</v>
      </c>
      <c r="N206" s="383" t="str">
        <f t="array" ref="N206">IF(AND(
    SUMPRODUCT(
        (IM!$F$2:$F$1181=A206) *
        ISNUMBER(SEARCH("HUB", IM!$AC$2:$AC$1181)) *
        (IM!$X$2:$X$1181&gt;=$A$1) *
        (IM!$X$2:$X$1181&lt;=$B$1)*(Z206="HUB")
    ) &gt; 0
), "HUB", "")</f>
        <v/>
      </c>
      <c r="O206" s="363"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25" t="str">
        <f t="shared" si="28"/>
        <v>-2222-三重義天店(定保)</v>
      </c>
      <c r="Q206" s="275" t="str">
        <f t="array" ref="Q206">IF(AND(SUMPRODUCT((IM!$F$2:$F$1181=A206)*(ISNUMBER(SEARCH($D$1, IM!$AC$2:$AC$1181))))&gt;0), $D$1, "")</f>
        <v>EDC</v>
      </c>
      <c r="R206" s="274">
        <f t="array" ref="R206">IFERROR(INDEX(IM!$AM$2:$AM$9382, MATCH(1, (IM!$F$2:$F$9382=A206) * (ISNUMBER(SEARCH($D$1, IM!$AC$2:$AC$9382))), 0)), "")</f>
        <v>45817</v>
      </c>
      <c r="S206" s="255" t="str">
        <f t="array" ref="S206">IF(AND(SUMPRODUCT((IM!$F$2:$F$1181=A206)*(ISNUMBER(SEARCH($E$1, IM!$AC$2:$AC$1181))))&gt;0), $E$1, "")</f>
        <v/>
      </c>
      <c r="T206" s="296" t="str">
        <f t="array" ref="T206">IFERROR(INDEX(IM!$AM$2:$AM$9382, MATCH(1, (IM!$F$2:$F$9382=A206) * (ISNUMBER(SEARCH($E$1, IM!$AC$2:$AC$9382))), 0)), "")</f>
        <v/>
      </c>
      <c r="U206" s="299" t="str">
        <f t="array" ref="U206">IF(AND(SUMPRODUCT((IM!$F$2:$F$1181=A206)*(ISNUMBER(SEARCH($F$1, IM!$AC$2:$AC$1181))))&gt;0), $F$1, "")</f>
        <v/>
      </c>
      <c r="V206" s="369" t="str">
        <f t="array" ref="V206">IFERROR(INDEX(IM!$AM$2:$AM$9382, MATCH(1, (IM!$F$2:$F$9382=A206) * (ISNUMBER(SEARCH($F$1, IM!$AC$2:$AC$9382))), 0)), "")</f>
        <v/>
      </c>
      <c r="W206" s="261">
        <f t="shared" si="29"/>
        <v>0</v>
      </c>
      <c r="X206" s="261"/>
      <c r="Y206" s="376">
        <f t="shared" si="30"/>
        <v>0</v>
      </c>
      <c r="Z206" s="253" t="str">
        <f>IF(VLOOKUP(A206,'0919門市清單主檔'!B:AH,4,FALSE)=0,"",VLOOKUP(A206,'0919門市清單主檔'!B:AH,4,FALSE))</f>
        <v/>
      </c>
      <c r="AA206" s="370"/>
      <c r="AB206" s="192"/>
      <c r="AC206" s="192" t="s">
        <v>49</v>
      </c>
    </row>
    <row r="207" spans="1:29" ht="15.75" customHeight="1">
      <c r="A207" s="148">
        <v>3601</v>
      </c>
      <c r="B207" s="149" t="str">
        <f>VLOOKUP(A207,'0919門市清單主檔'!B:C,2,FALSE)</f>
        <v>北縣重富店</v>
      </c>
      <c r="C207" s="150" t="str">
        <f>VLOOKUP($A207,'0919門市清單主檔'!B:V,20,FALSE)</f>
        <v>新北市</v>
      </c>
      <c r="D207" s="151" t="str">
        <f>VLOOKUP($A207,'0919門市清單主檔'!B:V,21,FALSE)</f>
        <v>三重區</v>
      </c>
      <c r="E207" s="152" t="str">
        <f>VLOOKUP(D207,區域表!A:B,2,FALSE)</f>
        <v>吳宗鴻</v>
      </c>
      <c r="F207" s="153" t="str">
        <f>IFERROR(IF(VLOOKUP(A207,門市狀態!A:D,4,FALSE)=0,"",VLOOKUP(A207,門市狀態!A:D,4,FALSE)),"")</f>
        <v/>
      </c>
      <c r="G207" s="154"/>
      <c r="H207" s="155" t="str">
        <f t="shared" si="26"/>
        <v>-3601-北縣重富店(定保)</v>
      </c>
      <c r="I207" s="157" t="str">
        <f t="array" ref="I207">IF(AND(SUMPRODUCT((IM!$F$2:$F$1181=A207)*(ISNUMBER(SEARCH($C$1, IM!$AC$2:$AC$1181))))&gt;0), $C$1, "")</f>
        <v/>
      </c>
      <c r="J207" s="356" t="str">
        <f t="array" ref="J207">IFERROR(INDEX(IM!$AM$2:$AM$9333, MATCH(1, (IM!$F$2:$F$9333=A207) * (ISNUMBER(SEARCH($C$1, IM!$AC$2:$AC$9333))), 0)), "")</f>
        <v/>
      </c>
      <c r="K207" s="358">
        <f t="array" ref="K207">SUMPRODUCT((IM!$F$2:$F$9181=A207)*(IM!$AD$2:$AD$9181="O")*(ISNUMBER(SEARCH($C$1, IM!$AC$2:$AC$9181))))</f>
        <v>0</v>
      </c>
      <c r="L207" s="380" t="str">
        <f t="array" ref="L207">IF(K207&gt;0,IFERROR(HYPERLINK("#'IM'!AC"&amp;MATCH(1,(IM!$F$1:$F$6881=A207)*(ISNUMBER(SEARCH($C$1,IM!$AC$1:$AC$6881))),0),"檢核"),"未登錄"),"")</f>
        <v/>
      </c>
      <c r="M207" s="323" t="str">
        <f t="shared" si="27"/>
        <v>EDC</v>
      </c>
      <c r="N207" s="383" t="str">
        <f t="array" ref="N207">IF(AND(
    SUMPRODUCT(
        (IM!$F$2:$F$1181=A207) *
        ISNUMBER(SEARCH("HUB", IM!$AC$2:$AC$1181)) *
        (IM!$X$2:$X$1181&gt;=$A$1) *
        (IM!$X$2:$X$1181&lt;=$B$1)*(Z207="HUB")
    ) &gt; 0
), "HUB", "")</f>
        <v/>
      </c>
      <c r="O207" s="363"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25" t="str">
        <f t="shared" si="28"/>
        <v>-3601-北縣重富店(定保)</v>
      </c>
      <c r="Q207" s="275" t="str">
        <f t="array" ref="Q207">IF(AND(SUMPRODUCT((IM!$F$2:$F$1181=A207)*(ISNUMBER(SEARCH($D$1, IM!$AC$2:$AC$1181))))&gt;0), $D$1, "")</f>
        <v>EDC</v>
      </c>
      <c r="R207" s="274">
        <f t="array" ref="R207">IFERROR(INDEX(IM!$AM$2:$AM$9382, MATCH(1, (IM!$F$2:$F$9382=A207) * (ISNUMBER(SEARCH($D$1, IM!$AC$2:$AC$9382))), 0)), "")</f>
        <v>45819</v>
      </c>
      <c r="S207" s="255" t="str">
        <f t="array" ref="S207">IF(AND(SUMPRODUCT((IM!$F$2:$F$1181=A207)*(ISNUMBER(SEARCH($E$1, IM!$AC$2:$AC$1181))))&gt;0), $E$1, "")</f>
        <v/>
      </c>
      <c r="T207" s="296" t="str">
        <f t="array" ref="T207">IFERROR(INDEX(IM!$AM$2:$AM$9382, MATCH(1, (IM!$F$2:$F$9382=A207) * (ISNUMBER(SEARCH($E$1, IM!$AC$2:$AC$9382))), 0)), "")</f>
        <v/>
      </c>
      <c r="U207" s="299" t="str">
        <f t="array" ref="U207">IF(AND(SUMPRODUCT((IM!$F$2:$F$1181=A207)*(ISNUMBER(SEARCH($F$1, IM!$AC$2:$AC$1181))))&gt;0), $F$1, "")</f>
        <v/>
      </c>
      <c r="V207" s="369" t="str">
        <f t="array" ref="V207">IFERROR(INDEX(IM!$AM$2:$AM$9382, MATCH(1, (IM!$F$2:$F$9382=A207) * (ISNUMBER(SEARCH($F$1, IM!$AC$2:$AC$9382))), 0)), "")</f>
        <v/>
      </c>
      <c r="W207" s="261">
        <f t="shared" si="29"/>
        <v>0</v>
      </c>
      <c r="X207" s="261"/>
      <c r="Y207" s="376">
        <f t="shared" si="30"/>
        <v>0</v>
      </c>
      <c r="Z207" s="253" t="str">
        <f>IF(VLOOKUP(A207,'0919門市清單主檔'!B:AH,4,FALSE)=0,"",VLOOKUP(A207,'0919門市清單主檔'!B:AH,4,FALSE))</f>
        <v/>
      </c>
      <c r="AA207" s="370"/>
      <c r="AB207" s="192"/>
      <c r="AC207" s="192" t="s">
        <v>49</v>
      </c>
    </row>
    <row r="208" spans="1:29" ht="15.75" customHeight="1">
      <c r="A208" s="148">
        <v>3796</v>
      </c>
      <c r="B208" s="149" t="str">
        <f>VLOOKUP(A208,'0919門市清單主檔'!B:C,2,FALSE)</f>
        <v>三重進安店</v>
      </c>
      <c r="C208" s="150" t="str">
        <f>VLOOKUP($A208,'0919門市清單主檔'!B:V,20,FALSE)</f>
        <v>新北市</v>
      </c>
      <c r="D208" s="151" t="str">
        <f>VLOOKUP($A208,'0919門市清單主檔'!B:V,21,FALSE)</f>
        <v>三重區</v>
      </c>
      <c r="E208" s="152" t="str">
        <f>VLOOKUP(D208,區域表!A:B,2,FALSE)</f>
        <v>吳宗鴻</v>
      </c>
      <c r="F208" s="153" t="str">
        <f>IFERROR(IF(VLOOKUP(A208,門市狀態!A:D,4,FALSE)=0,"",VLOOKUP(A208,門市狀態!A:D,4,FALSE)),"")</f>
        <v/>
      </c>
      <c r="G208" s="154"/>
      <c r="H208" s="155" t="str">
        <f t="shared" si="26"/>
        <v>-3796-三重進安店(定保)</v>
      </c>
      <c r="I208" s="157" t="str">
        <f t="array" ref="I208">IF(AND(SUMPRODUCT((IM!$F$2:$F$1181=A208)*(ISNUMBER(SEARCH($C$1, IM!$AC$2:$AC$1181))))&gt;0), $C$1, "")</f>
        <v/>
      </c>
      <c r="J208" s="356" t="str">
        <f t="array" ref="J208">IFERROR(INDEX(IM!$AM$2:$AM$9333, MATCH(1, (IM!$F$2:$F$9333=A208) * (ISNUMBER(SEARCH($C$1, IM!$AC$2:$AC$9333))), 0)), "")</f>
        <v/>
      </c>
      <c r="K208" s="358">
        <f t="array" ref="K208">SUMPRODUCT((IM!$F$2:$F$9181=A208)*(IM!$AD$2:$AD$9181="O")*(ISNUMBER(SEARCH($C$1, IM!$AC$2:$AC$9181))))</f>
        <v>0</v>
      </c>
      <c r="L208" s="380" t="str">
        <f t="array" ref="L208">IF(K208&gt;0,IFERROR(HYPERLINK("#'IM'!AC"&amp;MATCH(1,(IM!$F$1:$F$6881=A208)*(ISNUMBER(SEARCH($C$1,IM!$AC$1:$AC$6881))),0),"檢核"),"未登錄"),"")</f>
        <v/>
      </c>
      <c r="M208" s="323" t="str">
        <f t="shared" si="27"/>
        <v>EDC</v>
      </c>
      <c r="N208" s="383" t="str">
        <f t="array" ref="N208">IF(AND(
    SUMPRODUCT(
        (IM!$F$2:$F$1181=A208) *
        ISNUMBER(SEARCH("HUB", IM!$AC$2:$AC$1181)) *
        (IM!$X$2:$X$1181&gt;=$A$1) *
        (IM!$X$2:$X$1181&lt;=$B$1)*(Z208="HUB")
    ) &gt; 0
), "HUB", "")</f>
        <v/>
      </c>
      <c r="O208" s="363"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25" t="str">
        <f t="shared" si="28"/>
        <v>-3796-三重進安店(定保)</v>
      </c>
      <c r="Q208" s="275" t="str">
        <f t="array" ref="Q208">IF(AND(SUMPRODUCT((IM!$F$2:$F$1181=A208)*(ISNUMBER(SEARCH($D$1, IM!$AC$2:$AC$1181))))&gt;0), $D$1, "")</f>
        <v>EDC</v>
      </c>
      <c r="R208" s="274">
        <f t="array" ref="R208">IFERROR(INDEX(IM!$AM$2:$AM$9382, MATCH(1, (IM!$F$2:$F$9382=A208) * (ISNUMBER(SEARCH($D$1, IM!$AC$2:$AC$9382))), 0)), "")</f>
        <v>45819</v>
      </c>
      <c r="S208" s="255" t="str">
        <f t="array" ref="S208">IF(AND(SUMPRODUCT((IM!$F$2:$F$1181=A208)*(ISNUMBER(SEARCH($E$1, IM!$AC$2:$AC$1181))))&gt;0), $E$1, "")</f>
        <v/>
      </c>
      <c r="T208" s="296" t="str">
        <f t="array" ref="T208">IFERROR(INDEX(IM!$AM$2:$AM$9382, MATCH(1, (IM!$F$2:$F$9382=A208) * (ISNUMBER(SEARCH($E$1, IM!$AC$2:$AC$9382))), 0)), "")</f>
        <v/>
      </c>
      <c r="U208" s="299" t="str">
        <f t="array" ref="U208">IF(AND(SUMPRODUCT((IM!$F$2:$F$1181=A208)*(ISNUMBER(SEARCH($F$1, IM!$AC$2:$AC$1181))))&gt;0), $F$1, "")</f>
        <v/>
      </c>
      <c r="V208" s="369" t="str">
        <f t="array" ref="V208">IFERROR(INDEX(IM!$AM$2:$AM$9382, MATCH(1, (IM!$F$2:$F$9382=A208) * (ISNUMBER(SEARCH($F$1, IM!$AC$2:$AC$9382))), 0)), "")</f>
        <v/>
      </c>
      <c r="W208" s="261">
        <f t="shared" si="29"/>
        <v>0</v>
      </c>
      <c r="X208" s="261"/>
      <c r="Y208" s="376">
        <f t="shared" si="30"/>
        <v>0</v>
      </c>
      <c r="Z208" s="253" t="str">
        <f>IF(VLOOKUP(A208,'0919門市清單主檔'!B:AH,4,FALSE)=0,"",VLOOKUP(A208,'0919門市清單主檔'!B:AH,4,FALSE))</f>
        <v/>
      </c>
      <c r="AA208" s="370"/>
      <c r="AB208" s="192"/>
      <c r="AC208" s="192" t="s">
        <v>49</v>
      </c>
    </row>
    <row r="209" spans="1:30" ht="15.75" customHeight="1">
      <c r="A209" s="148">
        <v>3811</v>
      </c>
      <c r="B209" s="149" t="str">
        <f>VLOOKUP(A209,'0919門市清單主檔'!B:C,2,FALSE)</f>
        <v>三重碧華公園</v>
      </c>
      <c r="C209" s="150" t="str">
        <f>VLOOKUP($A209,'0919門市清單主檔'!B:V,20,FALSE)</f>
        <v>新北市</v>
      </c>
      <c r="D209" s="151" t="str">
        <f>VLOOKUP($A209,'0919門市清單主檔'!B:V,21,FALSE)</f>
        <v>三重區</v>
      </c>
      <c r="E209" s="152" t="str">
        <f>VLOOKUP(D209,區域表!A:B,2,FALSE)</f>
        <v>吳宗鴻</v>
      </c>
      <c r="F209" s="153" t="str">
        <f>IFERROR(IF(VLOOKUP(A209,門市狀態!A:D,4,FALSE)=0,"",VLOOKUP(A209,門市狀態!A:D,4,FALSE)),"")</f>
        <v/>
      </c>
      <c r="G209" s="154"/>
      <c r="H209" s="155" t="str">
        <f t="shared" si="26"/>
        <v>-3811-三重碧華公園(定保)</v>
      </c>
      <c r="I209" s="157" t="str">
        <f t="array" ref="I209">IF(AND(SUMPRODUCT((IM!$F$2:$F$1181=A209)*(ISNUMBER(SEARCH($C$1, IM!$AC$2:$AC$1181))))&gt;0), $C$1, "")</f>
        <v/>
      </c>
      <c r="J209" s="356" t="str">
        <f t="array" ref="J209">IFERROR(INDEX(IM!$AM$2:$AM$9333, MATCH(1, (IM!$F$2:$F$9333=A209) * (ISNUMBER(SEARCH($C$1, IM!$AC$2:$AC$9333))), 0)), "")</f>
        <v/>
      </c>
      <c r="K209" s="358">
        <f t="array" ref="K209">SUMPRODUCT((IM!$F$2:$F$9181=A209)*(IM!$AD$2:$AD$9181="O")*(ISNUMBER(SEARCH($C$1, IM!$AC$2:$AC$9181))))</f>
        <v>0</v>
      </c>
      <c r="L209" s="380" t="str">
        <f t="array" ref="L209">IF(K209&gt;0,IFERROR(HYPERLINK("#'IM'!AC"&amp;MATCH(1,(IM!$F$1:$F$6881=A209)*(ISNUMBER(SEARCH($C$1,IM!$AC$1:$AC$6881))),0),"檢核"),"未登錄"),"")</f>
        <v/>
      </c>
      <c r="M209" s="323" t="str">
        <f t="shared" si="27"/>
        <v>EDC</v>
      </c>
      <c r="N209" s="383" t="str">
        <f t="array" ref="N209">IF(AND(
    SUMPRODUCT(
        (IM!$F$2:$F$1181=A209) *
        ISNUMBER(SEARCH("HUB", IM!$AC$2:$AC$1181)) *
        (IM!$X$2:$X$1181&gt;=$A$1) *
        (IM!$X$2:$X$1181&lt;=$B$1)*(Z209="HUB")
    ) &gt; 0
), "HUB", "")</f>
        <v/>
      </c>
      <c r="O209" s="363"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25" t="str">
        <f t="shared" si="28"/>
        <v>-3811-三重碧華公園(定保)</v>
      </c>
      <c r="Q209" s="275" t="str">
        <f t="array" ref="Q209">IF(AND(SUMPRODUCT((IM!$F$2:$F$1181=A209)*(ISNUMBER(SEARCH($D$1, IM!$AC$2:$AC$1181))))&gt;0), $D$1, "")</f>
        <v>EDC</v>
      </c>
      <c r="R209" s="274">
        <f t="array" ref="R209">IFERROR(INDEX(IM!$AM$2:$AM$9382, MATCH(1, (IM!$F$2:$F$9382=A209) * (ISNUMBER(SEARCH($D$1, IM!$AC$2:$AC$9382))), 0)), "")</f>
        <v>45819</v>
      </c>
      <c r="S209" s="255" t="str">
        <f t="array" ref="S209">IF(AND(SUMPRODUCT((IM!$F$2:$F$1181=A209)*(ISNUMBER(SEARCH($E$1, IM!$AC$2:$AC$1181))))&gt;0), $E$1, "")</f>
        <v/>
      </c>
      <c r="T209" s="296" t="str">
        <f t="array" ref="T209">IFERROR(INDEX(IM!$AM$2:$AM$9382, MATCH(1, (IM!$F$2:$F$9382=A209) * (ISNUMBER(SEARCH($E$1, IM!$AC$2:$AC$9382))), 0)), "")</f>
        <v/>
      </c>
      <c r="U209" s="299" t="str">
        <f t="array" ref="U209">IF(AND(SUMPRODUCT((IM!$F$2:$F$1181=A209)*(ISNUMBER(SEARCH($F$1, IM!$AC$2:$AC$1181))))&gt;0), $F$1, "")</f>
        <v/>
      </c>
      <c r="V209" s="369" t="str">
        <f t="array" ref="V209">IFERROR(INDEX(IM!$AM$2:$AM$9382, MATCH(1, (IM!$F$2:$F$9382=A209) * (ISNUMBER(SEARCH($F$1, IM!$AC$2:$AC$9382))), 0)), "")</f>
        <v/>
      </c>
      <c r="W209" s="261">
        <f t="shared" si="29"/>
        <v>0</v>
      </c>
      <c r="X209" s="261"/>
      <c r="Y209" s="376">
        <f t="shared" si="30"/>
        <v>0</v>
      </c>
      <c r="Z209" s="253" t="str">
        <f>IF(VLOOKUP(A209,'0919門市清單主檔'!B:AH,4,FALSE)=0,"",VLOOKUP(A209,'0919門市清單主檔'!B:AH,4,FALSE))</f>
        <v/>
      </c>
      <c r="AA209" s="370"/>
      <c r="AB209" s="192"/>
      <c r="AC209" s="192" t="s">
        <v>49</v>
      </c>
    </row>
    <row r="210" spans="1:30" ht="15.75" customHeight="1">
      <c r="A210" s="148">
        <v>4154</v>
      </c>
      <c r="B210" s="149" t="str">
        <f>VLOOKUP(A210,'0919門市清單主檔'!B:C,2,FALSE)</f>
        <v>林口麗園店</v>
      </c>
      <c r="C210" s="150" t="str">
        <f>VLOOKUP($A210,'0919門市清單主檔'!B:V,20,FALSE)</f>
        <v>新北市</v>
      </c>
      <c r="D210" s="151" t="str">
        <f>VLOOKUP($A210,'0919門市清單主檔'!B:V,21,FALSE)</f>
        <v>林口區</v>
      </c>
      <c r="E210" s="152" t="str">
        <f>VLOOKUP(D210,區域表!A:B,2,FALSE)</f>
        <v>湯家瑋</v>
      </c>
      <c r="F210" s="153" t="str">
        <f>IFERROR(IF(VLOOKUP(A210,門市狀態!A:D,4,FALSE)=0,"",VLOOKUP(A210,門市狀態!A:D,4,FALSE)),"")</f>
        <v/>
      </c>
      <c r="G210" s="154"/>
      <c r="H210" s="155" t="str">
        <f t="shared" si="26"/>
        <v>-4154-林口麗園店(定保)</v>
      </c>
      <c r="I210" s="157" t="str">
        <f t="array" ref="I210">IF(AND(SUMPRODUCT((IM!$F$2:$F$1181=A210)*(ISNUMBER(SEARCH($C$1, IM!$AC$2:$AC$1181))))&gt;0), $C$1, "")</f>
        <v/>
      </c>
      <c r="J210" s="356" t="str">
        <f t="array" ref="J210">IFERROR(INDEX(IM!$AM$2:$AM$9333, MATCH(1, (IM!$F$2:$F$9333=A210) * (ISNUMBER(SEARCH($C$1, IM!$AC$2:$AC$9333))), 0)), "")</f>
        <v/>
      </c>
      <c r="K210" s="358">
        <f t="array" ref="K210">SUMPRODUCT((IM!$F$2:$F$9181=A210)*(IM!$AD$2:$AD$9181="O")*(ISNUMBER(SEARCH($C$1, IM!$AC$2:$AC$9181))))</f>
        <v>0</v>
      </c>
      <c r="L210" s="380" t="str">
        <f t="array" ref="L210">IF(K210&gt;0,IFERROR(HYPERLINK("#'IM'!AC"&amp;MATCH(1,(IM!$F$1:$F$6881=A210)*(ISNUMBER(SEARCH($C$1,IM!$AC$1:$AC$6881))),0),"檢核"),"未登錄"),"")</f>
        <v/>
      </c>
      <c r="M210" s="323" t="str">
        <f t="shared" si="27"/>
        <v>EDC</v>
      </c>
      <c r="N210" s="383" t="str">
        <f t="array" ref="N210">IF(AND(
    SUMPRODUCT(
        (IM!$F$2:$F$1181=A210) *
        ISNUMBER(SEARCH("HUB", IM!$AC$2:$AC$1181)) *
        (IM!$X$2:$X$1181&gt;=$A$1) *
        (IM!$X$2:$X$1181&lt;=$B$1)*(Z210="HUB")
    ) &gt; 0
), "HUB", "")</f>
        <v/>
      </c>
      <c r="O210" s="363"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25" t="str">
        <f t="shared" si="28"/>
        <v>-4154-林口麗園店(定保)</v>
      </c>
      <c r="Q210" s="275" t="str">
        <f t="array" ref="Q210">IF(AND(SUMPRODUCT((IM!$F$2:$F$1181=A210)*(ISNUMBER(SEARCH($D$1, IM!$AC$2:$AC$1181))))&gt;0), $D$1, "")</f>
        <v>EDC</v>
      </c>
      <c r="R210" s="274">
        <f t="array" ref="R210">IFERROR(INDEX(IM!$AM$2:$AM$9382, MATCH(1, (IM!$F$2:$F$9382=A210) * (ISNUMBER(SEARCH($D$1, IM!$AC$2:$AC$9382))), 0)), "")</f>
        <v>45819</v>
      </c>
      <c r="S210" s="255" t="str">
        <f t="array" ref="S210">IF(AND(SUMPRODUCT((IM!$F$2:$F$1181=A210)*(ISNUMBER(SEARCH($E$1, IM!$AC$2:$AC$1181))))&gt;0), $E$1, "")</f>
        <v/>
      </c>
      <c r="T210" s="296" t="str">
        <f t="array" ref="T210">IFERROR(INDEX(IM!$AM$2:$AM$9382, MATCH(1, (IM!$F$2:$F$9382=A210) * (ISNUMBER(SEARCH($E$1, IM!$AC$2:$AC$9382))), 0)), "")</f>
        <v/>
      </c>
      <c r="U210" s="299" t="str">
        <f t="array" ref="U210">IF(AND(SUMPRODUCT((IM!$F$2:$F$1181=A210)*(ISNUMBER(SEARCH($F$1, IM!$AC$2:$AC$1181))))&gt;0), $F$1, "")</f>
        <v/>
      </c>
      <c r="V210" s="369" t="str">
        <f t="array" ref="V210">IFERROR(INDEX(IM!$AM$2:$AM$9382, MATCH(1, (IM!$F$2:$F$9382=A210) * (ISNUMBER(SEARCH($F$1, IM!$AC$2:$AC$9382))), 0)), "")</f>
        <v/>
      </c>
      <c r="W210" s="261">
        <f t="shared" si="29"/>
        <v>0</v>
      </c>
      <c r="X210" s="261"/>
      <c r="Y210" s="376">
        <f t="shared" si="30"/>
        <v>0</v>
      </c>
      <c r="Z210" s="253" t="str">
        <f>IF(VLOOKUP(A210,'0919門市清單主檔'!B:AH,4,FALSE)=0,"",VLOOKUP(A210,'0919門市清單主檔'!B:AH,4,FALSE))</f>
        <v/>
      </c>
      <c r="AA210" s="370"/>
      <c r="AB210" s="192"/>
      <c r="AC210" s="192" t="s">
        <v>49</v>
      </c>
    </row>
    <row r="211" spans="1:30" ht="15.75" customHeight="1">
      <c r="A211" s="148" t="s">
        <v>77</v>
      </c>
      <c r="B211" s="149" t="str">
        <f>VLOOKUP(A211,'0919門市清單主檔'!B:C,2,FALSE)</f>
        <v>板橋大興店</v>
      </c>
      <c r="C211" s="150" t="str">
        <f>VLOOKUP($A211,'0919門市清單主檔'!B:V,20,FALSE)</f>
        <v>新北市</v>
      </c>
      <c r="D211" s="151" t="str">
        <f>VLOOKUP($A211,'0919門市清單主檔'!B:V,21,FALSE)</f>
        <v>板橋區</v>
      </c>
      <c r="E211" s="152" t="str">
        <f>VLOOKUP(D211,區域表!A:B,2,FALSE)</f>
        <v>狄澤洋</v>
      </c>
      <c r="F211" s="153" t="str">
        <f>IFERROR(IF(VLOOKUP(A211,門市狀態!A:D,4,FALSE)=0,"",VLOOKUP(A211,門市狀態!A:D,4,FALSE)),"")</f>
        <v/>
      </c>
      <c r="G211" s="154"/>
      <c r="H211" s="155" t="str">
        <f t="shared" si="26"/>
        <v>-D609-板橋大興店(定保)</v>
      </c>
      <c r="I211" s="157" t="str">
        <f t="array" ref="I211">IF(AND(SUMPRODUCT((IM!$F$2:$F$1181=A211)*(ISNUMBER(SEARCH($C$1, IM!$AC$2:$AC$1181))))&gt;0), $C$1, "")</f>
        <v/>
      </c>
      <c r="J211" s="356" t="str">
        <f t="array" ref="J211">IFERROR(INDEX(IM!$AM$2:$AM$9333, MATCH(1, (IM!$F$2:$F$9333=A211) * (ISNUMBER(SEARCH($C$1, IM!$AC$2:$AC$9333))), 0)), "")</f>
        <v/>
      </c>
      <c r="K211" s="358">
        <f t="array" ref="K211">SUMPRODUCT((IM!$F$2:$F$9181=A211)*(IM!$AD$2:$AD$9181="O")*(ISNUMBER(SEARCH($C$1, IM!$AC$2:$AC$9181))))</f>
        <v>0</v>
      </c>
      <c r="L211" s="380" t="str">
        <f t="array" ref="L211">IF(K211&gt;0,IFERROR(HYPERLINK("#'IM'!AC"&amp;MATCH(1,(IM!$F$1:$F$6881=A211)*(ISNUMBER(SEARCH($C$1,IM!$AC$1:$AC$6881))),0),"檢核"),"未登錄"),"")</f>
        <v/>
      </c>
      <c r="M211" s="323" t="str">
        <f t="shared" si="27"/>
        <v>EDC</v>
      </c>
      <c r="N211" s="383" t="str">
        <f t="array" ref="N211">IF(AND(
    SUMPRODUCT(
        (IM!$F$2:$F$1181=A211) *
        ISNUMBER(SEARCH("HUB", IM!$AC$2:$AC$1181)) *
        (IM!$X$2:$X$1181&gt;=$A$1) *
        (IM!$X$2:$X$1181&lt;=$B$1)*(Z211="HUB")
    ) &gt; 0
), "HUB", "")</f>
        <v/>
      </c>
      <c r="O211" s="363"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25" t="str">
        <f t="shared" si="28"/>
        <v>-D609-板橋大興店(定保)</v>
      </c>
      <c r="Q211" s="275" t="str">
        <f t="array" ref="Q211">IF(AND(SUMPRODUCT((IM!$F$2:$F$1181=A211)*(ISNUMBER(SEARCH($D$1, IM!$AC$2:$AC$1181))))&gt;0), $D$1, "")</f>
        <v>EDC</v>
      </c>
      <c r="R211" s="274">
        <f t="array" ref="R211">IFERROR(INDEX(IM!$AM$2:$AM$9382, MATCH(1, (IM!$F$2:$F$9382=A211) * (ISNUMBER(SEARCH($D$1, IM!$AC$2:$AC$9382))), 0)), "")</f>
        <v>45819</v>
      </c>
      <c r="S211" s="255" t="str">
        <f t="array" ref="S211">IF(AND(SUMPRODUCT((IM!$F$2:$F$1181=A211)*(ISNUMBER(SEARCH($E$1, IM!$AC$2:$AC$1181))))&gt;0), $E$1, "")</f>
        <v/>
      </c>
      <c r="T211" s="296" t="str">
        <f t="array" ref="T211">IFERROR(INDEX(IM!$AM$2:$AM$9382, MATCH(1, (IM!$F$2:$F$9382=A211) * (ISNUMBER(SEARCH($E$1, IM!$AC$2:$AC$9382))), 0)), "")</f>
        <v/>
      </c>
      <c r="U211" s="299" t="str">
        <f t="array" ref="U211">IF(AND(SUMPRODUCT((IM!$F$2:$F$1181=A211)*(ISNUMBER(SEARCH($F$1, IM!$AC$2:$AC$1181))))&gt;0), $F$1, "")</f>
        <v/>
      </c>
      <c r="V211" s="369" t="str">
        <f t="array" ref="V211">IFERROR(INDEX(IM!$AM$2:$AM$9382, MATCH(1, (IM!$F$2:$F$9382=A211) * (ISNUMBER(SEARCH($F$1, IM!$AC$2:$AC$9382))), 0)), "")</f>
        <v/>
      </c>
      <c r="W211" s="261">
        <f t="shared" si="29"/>
        <v>0</v>
      </c>
      <c r="X211" s="261"/>
      <c r="Y211" s="376">
        <f t="shared" si="30"/>
        <v>0</v>
      </c>
      <c r="Z211" s="253" t="str">
        <f>IF(VLOOKUP(A211,'0919門市清單主檔'!B:AH,4,FALSE)=0,"",VLOOKUP(A211,'0919門市清單主檔'!B:AH,4,FALSE))</f>
        <v/>
      </c>
      <c r="AA211" s="370"/>
      <c r="AB211" s="192"/>
      <c r="AC211" s="192" t="s">
        <v>49</v>
      </c>
    </row>
    <row r="212" spans="1:30" ht="15.75" customHeight="1">
      <c r="A212" s="148">
        <v>4422</v>
      </c>
      <c r="B212" s="149" t="str">
        <f>VLOOKUP(A212,'0919門市清單主檔'!B:C,2,FALSE)</f>
        <v>板橋合安店</v>
      </c>
      <c r="C212" s="150" t="str">
        <f>VLOOKUP($A212,'0919門市清單主檔'!B:V,20,FALSE)</f>
        <v>新北市</v>
      </c>
      <c r="D212" s="151" t="str">
        <f>VLOOKUP($A212,'0919門市清單主檔'!B:V,21,FALSE)</f>
        <v>板橋區</v>
      </c>
      <c r="E212" s="152" t="str">
        <f>VLOOKUP(D212,區域表!A:B,2,FALSE)</f>
        <v>狄澤洋</v>
      </c>
      <c r="F212" s="153" t="str">
        <f>IFERROR(IF(VLOOKUP(A212,門市狀態!A:D,4,FALSE)=0,"",VLOOKUP(A212,門市狀態!A:D,4,FALSE)),"")</f>
        <v/>
      </c>
      <c r="G212" s="154"/>
      <c r="H212" s="155" t="str">
        <f t="shared" si="26"/>
        <v>-4422-板橋合安店(定保)</v>
      </c>
      <c r="I212" s="157" t="str">
        <f t="array" ref="I212">IF(AND(SUMPRODUCT((IM!$F$2:$F$1181=A212)*(ISNUMBER(SEARCH($C$1, IM!$AC$2:$AC$1181))))&gt;0), $C$1, "")</f>
        <v/>
      </c>
      <c r="J212" s="356" t="str">
        <f t="array" ref="J212">IFERROR(INDEX(IM!$AM$2:$AM$9333, MATCH(1, (IM!$F$2:$F$9333=A212) * (ISNUMBER(SEARCH($C$1, IM!$AC$2:$AC$9333))), 0)), "")</f>
        <v/>
      </c>
      <c r="K212" s="358">
        <f t="array" ref="K212">SUMPRODUCT((IM!$F$2:$F$9181=A212)*(IM!$AD$2:$AD$9181="O")*(ISNUMBER(SEARCH($C$1, IM!$AC$2:$AC$9181))))</f>
        <v>0</v>
      </c>
      <c r="L212" s="380" t="str">
        <f t="array" ref="L212">IF(K212&gt;0,IFERROR(HYPERLINK("#'IM'!AC"&amp;MATCH(1,(IM!$F$1:$F$6881=A212)*(ISNUMBER(SEARCH($C$1,IM!$AC$1:$AC$6881))),0),"檢核"),"未登錄"),"")</f>
        <v/>
      </c>
      <c r="M212" s="323" t="str">
        <f t="shared" si="27"/>
        <v>EDC</v>
      </c>
      <c r="N212" s="383" t="str">
        <f t="array" ref="N212">IF(AND(
    SUMPRODUCT(
        (IM!$F$2:$F$1181=A212) *
        ISNUMBER(SEARCH("HUB", IM!$AC$2:$AC$1181)) *
        (IM!$X$2:$X$1181&gt;=$A$1) *
        (IM!$X$2:$X$1181&lt;=$B$1)*(Z212="HUB")
    ) &gt; 0
), "HUB", "")</f>
        <v/>
      </c>
      <c r="O212" s="363"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25" t="str">
        <f t="shared" si="28"/>
        <v>-4422-板橋合安店(定保)</v>
      </c>
      <c r="Q212" s="275" t="str">
        <f t="array" ref="Q212">IF(AND(SUMPRODUCT((IM!$F$2:$F$1181=A212)*(ISNUMBER(SEARCH($D$1, IM!$AC$2:$AC$1181))))&gt;0), $D$1, "")</f>
        <v>EDC</v>
      </c>
      <c r="R212" s="274">
        <f t="array" ref="R212">IFERROR(INDEX(IM!$AM$2:$AM$9382, MATCH(1, (IM!$F$2:$F$9382=A212) * (ISNUMBER(SEARCH($D$1, IM!$AC$2:$AC$9382))), 0)), "")</f>
        <v>45819</v>
      </c>
      <c r="S212" s="255" t="str">
        <f t="array" ref="S212">IF(AND(SUMPRODUCT((IM!$F$2:$F$1181=A212)*(ISNUMBER(SEARCH($E$1, IM!$AC$2:$AC$1181))))&gt;0), $E$1, "")</f>
        <v/>
      </c>
      <c r="T212" s="296" t="str">
        <f t="array" ref="T212">IFERROR(INDEX(IM!$AM$2:$AM$9382, MATCH(1, (IM!$F$2:$F$9382=A212) * (ISNUMBER(SEARCH($E$1, IM!$AC$2:$AC$9382))), 0)), "")</f>
        <v/>
      </c>
      <c r="U212" s="299" t="str">
        <f t="array" ref="U212">IF(AND(SUMPRODUCT((IM!$F$2:$F$1181=A212)*(ISNUMBER(SEARCH($F$1, IM!$AC$2:$AC$1181))))&gt;0), $F$1, "")</f>
        <v/>
      </c>
      <c r="V212" s="369" t="str">
        <f t="array" ref="V212">IFERROR(INDEX(IM!$AM$2:$AM$9382, MATCH(1, (IM!$F$2:$F$9382=A212) * (ISNUMBER(SEARCH($F$1, IM!$AC$2:$AC$9382))), 0)), "")</f>
        <v/>
      </c>
      <c r="W212" s="261">
        <f t="shared" si="29"/>
        <v>0</v>
      </c>
      <c r="X212" s="261"/>
      <c r="Y212" s="376">
        <f t="shared" si="30"/>
        <v>0</v>
      </c>
      <c r="Z212" s="253" t="str">
        <f>IF(VLOOKUP(A212,'0919門市清單主檔'!B:AH,4,FALSE)=0,"",VLOOKUP(A212,'0919門市清單主檔'!B:AH,4,FALSE))</f>
        <v/>
      </c>
      <c r="AA212" s="370"/>
      <c r="AB212" s="192"/>
      <c r="AC212" s="192"/>
      <c r="AD212" s="192"/>
    </row>
    <row r="213" spans="1:30" ht="15.75" customHeight="1">
      <c r="A213" s="148" t="s">
        <v>78</v>
      </c>
      <c r="B213" s="149" t="str">
        <f>VLOOKUP(A213,'0919門市清單主檔'!B:C,2,FALSE)</f>
        <v>北縣溪尾二店</v>
      </c>
      <c r="C213" s="150" t="str">
        <f>VLOOKUP($A213,'0919門市清單主檔'!B:V,20,FALSE)</f>
        <v>新北市</v>
      </c>
      <c r="D213" s="151" t="str">
        <f>VLOOKUP($A213,'0919門市清單主檔'!B:V,21,FALSE)</f>
        <v>三重區</v>
      </c>
      <c r="E213" s="152" t="str">
        <f>VLOOKUP(D213,區域表!A:B,2,FALSE)</f>
        <v>吳宗鴻</v>
      </c>
      <c r="F213" s="153" t="str">
        <f>IFERROR(IF(VLOOKUP(A213,門市狀態!A:D,4,FALSE)=0,"",VLOOKUP(A213,門市狀態!A:D,4,FALSE)),"")</f>
        <v/>
      </c>
      <c r="G213" s="154"/>
      <c r="H213" s="155" t="str">
        <f t="shared" si="26"/>
        <v>-D057-北縣溪尾二店(定保)</v>
      </c>
      <c r="I213" s="157" t="str">
        <f t="array" ref="I213">IF(AND(SUMPRODUCT((IM!$F$2:$F$1181=A213)*(ISNUMBER(SEARCH($C$1, IM!$AC$2:$AC$1181))))&gt;0), $C$1, "")</f>
        <v/>
      </c>
      <c r="J213" s="356" t="str">
        <f t="array" ref="J213">IFERROR(INDEX(IM!$AM$2:$AM$9333, MATCH(1, (IM!$F$2:$F$9333=A213) * (ISNUMBER(SEARCH($C$1, IM!$AC$2:$AC$9333))), 0)), "")</f>
        <v/>
      </c>
      <c r="K213" s="358">
        <f t="array" ref="K213">SUMPRODUCT((IM!$F$2:$F$9181=A213)*(IM!$AD$2:$AD$9181="O")*(ISNUMBER(SEARCH($C$1, IM!$AC$2:$AC$9181))))</f>
        <v>0</v>
      </c>
      <c r="L213" s="380" t="str">
        <f t="array" ref="L213">IF(K213&gt;0,IFERROR(HYPERLINK("#'IM'!AC"&amp;MATCH(1,(IM!$F$1:$F$6881=A213)*(ISNUMBER(SEARCH($C$1,IM!$AC$1:$AC$6881))),0),"檢核"),"未登錄"),"")</f>
        <v/>
      </c>
      <c r="M213" s="323" t="str">
        <f t="shared" si="27"/>
        <v>EDC</v>
      </c>
      <c r="N213" s="383" t="str">
        <f t="array" ref="N213">IF(AND(
    SUMPRODUCT(
        (IM!$F$2:$F$1181=A213) *
        ISNUMBER(SEARCH("HUB", IM!$AC$2:$AC$1181)) *
        (IM!$X$2:$X$1181&gt;=$A$1) *
        (IM!$X$2:$X$1181&lt;=$B$1)*(Z213="HUB")
    ) &gt; 0
), "HUB", "")</f>
        <v/>
      </c>
      <c r="O213" s="363"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25" t="str">
        <f t="shared" si="28"/>
        <v>-D057-北縣溪尾二店(定保)</v>
      </c>
      <c r="Q213" s="275" t="str">
        <f t="array" ref="Q213">IF(AND(SUMPRODUCT((IM!$F$2:$F$1181=A213)*(ISNUMBER(SEARCH($D$1, IM!$AC$2:$AC$1181))))&gt;0), $D$1, "")</f>
        <v>EDC</v>
      </c>
      <c r="R213" s="274">
        <f t="array" ref="R213">IFERROR(INDEX(IM!$AM$2:$AM$9382, MATCH(1, (IM!$F$2:$F$9382=A213) * (ISNUMBER(SEARCH($D$1, IM!$AC$2:$AC$9382))), 0)), "")</f>
        <v>45820</v>
      </c>
      <c r="S213" s="255" t="str">
        <f t="array" ref="S213">IF(AND(SUMPRODUCT((IM!$F$2:$F$1181=A213)*(ISNUMBER(SEARCH($E$1, IM!$AC$2:$AC$1181))))&gt;0), $E$1, "")</f>
        <v/>
      </c>
      <c r="T213" s="296" t="str">
        <f t="array" ref="T213">IFERROR(INDEX(IM!$AM$2:$AM$9382, MATCH(1, (IM!$F$2:$F$9382=A213) * (ISNUMBER(SEARCH($E$1, IM!$AC$2:$AC$9382))), 0)), "")</f>
        <v/>
      </c>
      <c r="U213" s="299" t="str">
        <f t="array" ref="U213">IF(AND(SUMPRODUCT((IM!$F$2:$F$1181=A213)*(ISNUMBER(SEARCH($F$1, IM!$AC$2:$AC$1181))))&gt;0), $F$1, "")</f>
        <v/>
      </c>
      <c r="V213" s="369" t="str">
        <f t="array" ref="V213">IFERROR(INDEX(IM!$AM$2:$AM$9382, MATCH(1, (IM!$F$2:$F$9382=A213) * (ISNUMBER(SEARCH($F$1, IM!$AC$2:$AC$9382))), 0)), "")</f>
        <v/>
      </c>
      <c r="W213" s="261">
        <f t="shared" si="29"/>
        <v>0</v>
      </c>
      <c r="X213" s="261"/>
      <c r="Y213" s="376">
        <f t="shared" si="30"/>
        <v>0</v>
      </c>
      <c r="Z213" s="253" t="str">
        <f>IF(VLOOKUP(A213,'0919門市清單主檔'!B:AH,4,FALSE)=0,"",VLOOKUP(A213,'0919門市清單主檔'!B:AH,4,FALSE))</f>
        <v/>
      </c>
      <c r="AA213" s="370"/>
      <c r="AB213" s="192"/>
      <c r="AC213" s="192" t="s">
        <v>49</v>
      </c>
    </row>
    <row r="214" spans="1:30" ht="15.75" customHeight="1">
      <c r="A214" s="148">
        <v>2535</v>
      </c>
      <c r="B214" s="149" t="str">
        <f>VLOOKUP(A214,'0919門市清單主檔'!B:C,2,FALSE)</f>
        <v>五股五工店</v>
      </c>
      <c r="C214" s="150" t="str">
        <f>VLOOKUP($A214,'0919門市清單主檔'!B:V,20,FALSE)</f>
        <v>新北市</v>
      </c>
      <c r="D214" s="151" t="str">
        <f>VLOOKUP($A214,'0919門市清單主檔'!B:V,21,FALSE)</f>
        <v>五股區</v>
      </c>
      <c r="E214" s="152" t="str">
        <f>VLOOKUP(D214,區域表!A:B,2,FALSE)</f>
        <v>湯家瑋</v>
      </c>
      <c r="F214" s="153" t="str">
        <f>IFERROR(IF(VLOOKUP(A214,門市狀態!A:D,4,FALSE)=0,"",VLOOKUP(A214,門市狀態!A:D,4,FALSE)),"")</f>
        <v/>
      </c>
      <c r="G214" s="154"/>
      <c r="H214" s="155" t="str">
        <f t="shared" si="26"/>
        <v>-2535-五股五工店(定保)</v>
      </c>
      <c r="I214" s="157" t="str">
        <f t="array" ref="I214">IF(AND(SUMPRODUCT((IM!$F$2:$F$1181=A214)*(ISNUMBER(SEARCH($C$1, IM!$AC$2:$AC$1181))))&gt;0), $C$1, "")</f>
        <v/>
      </c>
      <c r="J214" s="356" t="str">
        <f t="array" ref="J214">IFERROR(INDEX(IM!$AM$2:$AM$9333, MATCH(1, (IM!$F$2:$F$9333=A214) * (ISNUMBER(SEARCH($C$1, IM!$AC$2:$AC$9333))), 0)), "")</f>
        <v/>
      </c>
      <c r="K214" s="358">
        <f t="array" ref="K214">SUMPRODUCT((IM!$F$2:$F$9181=A214)*(IM!$AD$2:$AD$9181="O")*(ISNUMBER(SEARCH($C$1, IM!$AC$2:$AC$9181))))</f>
        <v>0</v>
      </c>
      <c r="L214" s="380" t="str">
        <f t="array" ref="L214">IF(K214&gt;0,IFERROR(HYPERLINK("#'IM'!AC"&amp;MATCH(1,(IM!$F$1:$F$6881=A214)*(ISNUMBER(SEARCH($C$1,IM!$AC$1:$AC$6881))),0),"檢核"),"未登錄"),"")</f>
        <v/>
      </c>
      <c r="M214" s="323" t="str">
        <f t="shared" si="27"/>
        <v>EDC</v>
      </c>
      <c r="N214" s="383" t="str">
        <f t="array" ref="N214">IF(AND(
    SUMPRODUCT(
        (IM!$F$2:$F$1181=A214) *
        ISNUMBER(SEARCH("HUB", IM!$AC$2:$AC$1181)) *
        (IM!$X$2:$X$1181&gt;=$A$1) *
        (IM!$X$2:$X$1181&lt;=$B$1)*(Z214="HUB")
    ) &gt; 0
), "HUB", "")</f>
        <v/>
      </c>
      <c r="O214" s="363"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25" t="str">
        <f t="shared" si="28"/>
        <v>-2535-五股五工店(定保)</v>
      </c>
      <c r="Q214" s="275" t="str">
        <f t="array" ref="Q214">IF(AND(SUMPRODUCT((IM!$F$2:$F$1181=A214)*(ISNUMBER(SEARCH($D$1, IM!$AC$2:$AC$1181))))&gt;0), $D$1, "")</f>
        <v>EDC</v>
      </c>
      <c r="R214" s="274">
        <f t="array" ref="R214">IFERROR(INDEX(IM!$AM$2:$AM$9382, MATCH(1, (IM!$F$2:$F$9382=A214) * (ISNUMBER(SEARCH($D$1, IM!$AC$2:$AC$9382))), 0)), "")</f>
        <v>45820</v>
      </c>
      <c r="S214" s="255" t="str">
        <f t="array" ref="S214">IF(AND(SUMPRODUCT((IM!$F$2:$F$1181=A214)*(ISNUMBER(SEARCH($E$1, IM!$AC$2:$AC$1181))))&gt;0), $E$1, "")</f>
        <v/>
      </c>
      <c r="T214" s="296" t="str">
        <f t="array" ref="T214">IFERROR(INDEX(IM!$AM$2:$AM$9382, MATCH(1, (IM!$F$2:$F$9382=A214) * (ISNUMBER(SEARCH($E$1, IM!$AC$2:$AC$9382))), 0)), "")</f>
        <v/>
      </c>
      <c r="U214" s="299" t="str">
        <f t="array" ref="U214">IF(AND(SUMPRODUCT((IM!$F$2:$F$1181=A214)*(ISNUMBER(SEARCH($F$1, IM!$AC$2:$AC$1181))))&gt;0), $F$1, "")</f>
        <v/>
      </c>
      <c r="V214" s="369" t="str">
        <f t="array" ref="V214">IFERROR(INDEX(IM!$AM$2:$AM$9382, MATCH(1, (IM!$F$2:$F$9382=A214) * (ISNUMBER(SEARCH($F$1, IM!$AC$2:$AC$9382))), 0)), "")</f>
        <v/>
      </c>
      <c r="W214" s="261">
        <f t="shared" si="29"/>
        <v>0</v>
      </c>
      <c r="X214" s="261"/>
      <c r="Y214" s="376">
        <f t="shared" si="30"/>
        <v>0</v>
      </c>
      <c r="Z214" s="253" t="str">
        <f>IF(VLOOKUP(A214,'0919門市清單主檔'!B:AH,4,FALSE)=0,"",VLOOKUP(A214,'0919門市清單主檔'!B:AH,4,FALSE))</f>
        <v/>
      </c>
      <c r="AA214" s="370"/>
      <c r="AB214" s="192"/>
      <c r="AC214" s="192" t="s">
        <v>49</v>
      </c>
    </row>
    <row r="215" spans="1:30" ht="15.75" customHeight="1">
      <c r="A215" s="148" t="s">
        <v>79</v>
      </c>
      <c r="B215" s="149" t="str">
        <f>VLOOKUP(A215,'0919門市清單主檔'!B:C,2,FALSE)</f>
        <v>北縣仁和店</v>
      </c>
      <c r="C215" s="150" t="str">
        <f>VLOOKUP($A215,'0919門市清單主檔'!B:V,20,FALSE)</f>
        <v>新北市</v>
      </c>
      <c r="D215" s="151" t="str">
        <f>VLOOKUP($A215,'0919門市清單主檔'!B:V,21,FALSE)</f>
        <v>三重區</v>
      </c>
      <c r="E215" s="152" t="str">
        <f>VLOOKUP(D215,區域表!A:B,2,FALSE)</f>
        <v>吳宗鴻</v>
      </c>
      <c r="F215" s="153" t="str">
        <f>IFERROR(IF(VLOOKUP(A215,門市狀態!A:D,4,FALSE)=0,"",VLOOKUP(A215,門市狀態!A:D,4,FALSE)),"")</f>
        <v/>
      </c>
      <c r="G215" s="154"/>
      <c r="H215" s="155" t="str">
        <f t="shared" ref="H215:H237" si="31">IF(I215&gt;0,(TEXT(I215,"yyyymmdd")&amp;$T$2&amp;A215&amp;$T$2&amp;B215&amp;$Q$2),"")</f>
        <v>-D350-北縣仁和店(定保)</v>
      </c>
      <c r="I215" s="157" t="str">
        <f t="array" ref="I215">IF(AND(SUMPRODUCT((IM!$F$2:$F$1181=A215)*(ISNUMBER(SEARCH($C$1, IM!$AC$2:$AC$1181))))&gt;0), $C$1, "")</f>
        <v/>
      </c>
      <c r="J215" s="356" t="str">
        <f t="array" ref="J215">IFERROR(INDEX(IM!$AM$2:$AM$9333, MATCH(1, (IM!$F$2:$F$9333=A215) * (ISNUMBER(SEARCH($C$1, IM!$AC$2:$AC$9333))), 0)), "")</f>
        <v/>
      </c>
      <c r="K215" s="358">
        <f t="array" ref="K215">SUMPRODUCT((IM!$F$2:$F$9181=A215)*(IM!$AD$2:$AD$9181="O")*(ISNUMBER(SEARCH($C$1, IM!$AC$2:$AC$9181))))</f>
        <v>0</v>
      </c>
      <c r="L215" s="380" t="str">
        <f t="array" ref="L215">IF(K215&gt;0,IFERROR(HYPERLINK("#'IM'!AC"&amp;MATCH(1,(IM!$F$1:$F$6881=A215)*(ISNUMBER(SEARCH($C$1,IM!$AC$1:$AC$6881))),0),"檢核"),"未登錄"),"")</f>
        <v/>
      </c>
      <c r="M215" s="323" t="str">
        <f t="shared" ref="M215:M237" si="32">Q215&amp;IF(AND(S215&lt;&gt;"",AND(Q215&lt;&gt;"")),$P$2,"")&amp;S215&amp;IF(U215&lt;&gt;"",$P$2,"")&amp;U215</f>
        <v>EDC</v>
      </c>
      <c r="N215" s="383" t="str">
        <f t="array" ref="N215">IF(AND(
    SUMPRODUCT(
        (IM!$F$2:$F$1181=A215) *
        ISNUMBER(SEARCH("HUB", IM!$AC$2:$AC$1181)) *
        (IM!$X$2:$X$1181&gt;=$A$1) *
        (IM!$X$2:$X$1181&lt;=$B$1)*(Z215="HUB")
    ) &gt; 0
), "HUB", "")</f>
        <v/>
      </c>
      <c r="O215" s="363"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25" t="str">
        <f t="shared" ref="P215:P237" si="33">(TEXT(I215,"yyyymmdd"))&amp;$T$2&amp;A215&amp;$T$2&amp;B215&amp;$Q$2</f>
        <v>-D350-北縣仁和店(定保)</v>
      </c>
      <c r="Q215" s="275" t="str">
        <f t="array" ref="Q215">IF(AND(SUMPRODUCT((IM!$F$2:$F$1181=A215)*(ISNUMBER(SEARCH($D$1, IM!$AC$2:$AC$1181))))&gt;0), $D$1, "")</f>
        <v>EDC</v>
      </c>
      <c r="R215" s="274">
        <f t="array" ref="R215">IFERROR(INDEX(IM!$AM$2:$AM$9382, MATCH(1, (IM!$F$2:$F$9382=A215) * (ISNUMBER(SEARCH($D$1, IM!$AC$2:$AC$9382))), 0)), "")</f>
        <v>45824</v>
      </c>
      <c r="S215" s="255" t="str">
        <f t="array" ref="S215">IF(AND(SUMPRODUCT((IM!$F$2:$F$1181=A215)*(ISNUMBER(SEARCH($E$1, IM!$AC$2:$AC$1181))))&gt;0), $E$1, "")</f>
        <v/>
      </c>
      <c r="T215" s="296" t="str">
        <f t="array" ref="T215">IFERROR(INDEX(IM!$AM$2:$AM$9382, MATCH(1, (IM!$F$2:$F$9382=A215) * (ISNUMBER(SEARCH($E$1, IM!$AC$2:$AC$9382))), 0)), "")</f>
        <v/>
      </c>
      <c r="U215" s="299" t="str">
        <f t="array" ref="U215">IF(AND(SUMPRODUCT((IM!$F$2:$F$1181=A215)*(ISNUMBER(SEARCH($F$1, IM!$AC$2:$AC$1181))))&gt;0), $F$1, "")</f>
        <v/>
      </c>
      <c r="V215" s="369" t="str">
        <f t="array" ref="V215">IFERROR(INDEX(IM!$AM$2:$AM$9382, MATCH(1, (IM!$F$2:$F$9382=A215) * (ISNUMBER(SEARCH($F$1, IM!$AC$2:$AC$9382))), 0)), "")</f>
        <v/>
      </c>
      <c r="W215" s="261">
        <f t="shared" ref="W215:W237" si="34">IF(AND(AA215&lt;&gt;"", AB215&lt;&gt;""), 2, IF(OR(AA215&lt;&gt;"", AB215&lt;&gt;""), 1, 0))</f>
        <v>0</v>
      </c>
      <c r="X215" s="261"/>
      <c r="Y215" s="376">
        <f t="shared" ref="Y215:Y237" si="35">IF(OR(S215="STAR", W215="", X215=""), W215,
"總數：" &amp; W215 &amp; CHAR(10) &amp;
"已維修：" &amp; X215 &amp; CHAR(10) &amp;
"未更換：" &amp; (W215 - X215))</f>
        <v>0</v>
      </c>
      <c r="Z215" s="253" t="str">
        <f>IF(VLOOKUP(A215,'0919門市清單主檔'!B:AH,4,FALSE)=0,"",VLOOKUP(A215,'0919門市清單主檔'!B:AH,4,FALSE))</f>
        <v/>
      </c>
      <c r="AA215" s="370"/>
      <c r="AB215" s="192"/>
      <c r="AC215" s="192" t="s">
        <v>49</v>
      </c>
    </row>
    <row r="216" spans="1:30" ht="15.75" customHeight="1">
      <c r="A216" s="148">
        <v>3957</v>
      </c>
      <c r="B216" s="149" t="str">
        <f>VLOOKUP(A216,'0919門市清單主檔'!B:C,2,FALSE)</f>
        <v>三重福仁店</v>
      </c>
      <c r="C216" s="150" t="str">
        <f>VLOOKUP($A216,'0919門市清單主檔'!B:V,20,FALSE)</f>
        <v>新北市</v>
      </c>
      <c r="D216" s="151" t="str">
        <f>VLOOKUP($A216,'0919門市清單主檔'!B:V,21,FALSE)</f>
        <v>三重區</v>
      </c>
      <c r="E216" s="152" t="str">
        <f>VLOOKUP(D216,區域表!A:B,2,FALSE)</f>
        <v>吳宗鴻</v>
      </c>
      <c r="F216" s="153" t="str">
        <f>IFERROR(IF(VLOOKUP(A216,門市狀態!A:D,4,FALSE)=0,"",VLOOKUP(A216,門市狀態!A:D,4,FALSE)),"")</f>
        <v/>
      </c>
      <c r="G216" s="154"/>
      <c r="H216" s="155" t="str">
        <f t="shared" si="31"/>
        <v>-3957-三重福仁店(定保)</v>
      </c>
      <c r="I216" s="157" t="str">
        <f t="array" ref="I216">IF(AND(SUMPRODUCT((IM!$F$2:$F$1181=A216)*(ISNUMBER(SEARCH($C$1, IM!$AC$2:$AC$1181))))&gt;0), $C$1, "")</f>
        <v/>
      </c>
      <c r="J216" s="356" t="str">
        <f t="array" ref="J216">IFERROR(INDEX(IM!$AM$2:$AM$9333, MATCH(1, (IM!$F$2:$F$9333=A216) * (ISNUMBER(SEARCH($C$1, IM!$AC$2:$AC$9333))), 0)), "")</f>
        <v/>
      </c>
      <c r="K216" s="358">
        <f t="array" ref="K216">SUMPRODUCT((IM!$F$2:$F$9181=A216)*(IM!$AD$2:$AD$9181="O")*(ISNUMBER(SEARCH($C$1, IM!$AC$2:$AC$9181))))</f>
        <v>0</v>
      </c>
      <c r="L216" s="380" t="str">
        <f t="array" ref="L216">IF(K216&gt;0,IFERROR(HYPERLINK("#'IM'!AC"&amp;MATCH(1,(IM!$F$1:$F$6881=A216)*(ISNUMBER(SEARCH($C$1,IM!$AC$1:$AC$6881))),0),"檢核"),"未登錄"),"")</f>
        <v/>
      </c>
      <c r="M216" s="323" t="str">
        <f t="shared" si="32"/>
        <v>EDC</v>
      </c>
      <c r="N216" s="383" t="str">
        <f t="array" ref="N216">IF(AND(
    SUMPRODUCT(
        (IM!$F$2:$F$1181=A216) *
        ISNUMBER(SEARCH("HUB", IM!$AC$2:$AC$1181)) *
        (IM!$X$2:$X$1181&gt;=$A$1) *
        (IM!$X$2:$X$1181&lt;=$B$1)*(Z216="HUB")
    ) &gt; 0
), "HUB", "")</f>
        <v/>
      </c>
      <c r="O216" s="363"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25" t="str">
        <f t="shared" si="33"/>
        <v>-3957-三重福仁店(定保)</v>
      </c>
      <c r="Q216" s="275" t="str">
        <f t="array" ref="Q216">IF(AND(SUMPRODUCT((IM!$F$2:$F$1181=A216)*(ISNUMBER(SEARCH($D$1, IM!$AC$2:$AC$1181))))&gt;0), $D$1, "")</f>
        <v>EDC</v>
      </c>
      <c r="R216" s="274">
        <f t="array" ref="R216">IFERROR(INDEX(IM!$AM$2:$AM$9382, MATCH(1, (IM!$F$2:$F$9382=A216) * (ISNUMBER(SEARCH($D$1, IM!$AC$2:$AC$9382))), 0)), "")</f>
        <v>45824</v>
      </c>
      <c r="S216" s="255" t="str">
        <f t="array" ref="S216">IF(AND(SUMPRODUCT((IM!$F$2:$F$1181=A216)*(ISNUMBER(SEARCH($E$1, IM!$AC$2:$AC$1181))))&gt;0), $E$1, "")</f>
        <v/>
      </c>
      <c r="T216" s="296" t="str">
        <f t="array" ref="T216">IFERROR(INDEX(IM!$AM$2:$AM$9382, MATCH(1, (IM!$F$2:$F$9382=A216) * (ISNUMBER(SEARCH($E$1, IM!$AC$2:$AC$9382))), 0)), "")</f>
        <v/>
      </c>
      <c r="U216" s="299" t="str">
        <f t="array" ref="U216">IF(AND(SUMPRODUCT((IM!$F$2:$F$1181=A216)*(ISNUMBER(SEARCH($F$1, IM!$AC$2:$AC$1181))))&gt;0), $F$1, "")</f>
        <v/>
      </c>
      <c r="V216" s="369" t="str">
        <f t="array" ref="V216">IFERROR(INDEX(IM!$AM$2:$AM$9382, MATCH(1, (IM!$F$2:$F$9382=A216) * (ISNUMBER(SEARCH($F$1, IM!$AC$2:$AC$9382))), 0)), "")</f>
        <v/>
      </c>
      <c r="W216" s="261">
        <f t="shared" si="34"/>
        <v>0</v>
      </c>
      <c r="X216" s="261"/>
      <c r="Y216" s="376">
        <f t="shared" si="35"/>
        <v>0</v>
      </c>
      <c r="Z216" s="253" t="str">
        <f>IF(VLOOKUP(A216,'0919門市清單主檔'!B:AH,4,FALSE)=0,"",VLOOKUP(A216,'0919門市清單主檔'!B:AH,4,FALSE))</f>
        <v/>
      </c>
      <c r="AA216" s="370"/>
      <c r="AB216" s="192"/>
      <c r="AC216" s="192" t="s">
        <v>49</v>
      </c>
    </row>
    <row r="217" spans="1:30" ht="15.75" customHeight="1">
      <c r="A217" s="148">
        <v>2746</v>
      </c>
      <c r="B217" s="149" t="str">
        <f>VLOOKUP(A217,'0919門市清單主檔'!B:C,2,FALSE)</f>
        <v>北縣板嘉店</v>
      </c>
      <c r="C217" s="150" t="str">
        <f>VLOOKUP($A217,'0919門市清單主檔'!B:V,20,FALSE)</f>
        <v>新北市</v>
      </c>
      <c r="D217" s="151" t="str">
        <f>VLOOKUP($A217,'0919門市清單主檔'!B:V,21,FALSE)</f>
        <v>板橋區</v>
      </c>
      <c r="E217" s="152" t="str">
        <f>VLOOKUP(D217,區域表!A:B,2,FALSE)</f>
        <v>狄澤洋</v>
      </c>
      <c r="F217" s="153" t="str">
        <f>IFERROR(IF(VLOOKUP(A217,門市狀態!A:D,4,FALSE)=0,"",VLOOKUP(A217,門市狀態!A:D,4,FALSE)),"")</f>
        <v/>
      </c>
      <c r="G217" s="154"/>
      <c r="H217" s="155" t="str">
        <f t="shared" si="31"/>
        <v>-2746-北縣板嘉店(定保)</v>
      </c>
      <c r="I217" s="157" t="str">
        <f t="array" ref="I217">IF(AND(SUMPRODUCT((IM!$F$2:$F$1181=A217)*(ISNUMBER(SEARCH($C$1, IM!$AC$2:$AC$1181))))&gt;0), $C$1, "")</f>
        <v/>
      </c>
      <c r="J217" s="356" t="str">
        <f t="array" ref="J217">IFERROR(INDEX(IM!$AM$2:$AM$9333, MATCH(1, (IM!$F$2:$F$9333=A217) * (ISNUMBER(SEARCH($C$1, IM!$AC$2:$AC$9333))), 0)), "")</f>
        <v/>
      </c>
      <c r="K217" s="358">
        <f t="array" ref="K217">SUMPRODUCT((IM!$F$2:$F$9181=A217)*(IM!$AD$2:$AD$9181="O")*(ISNUMBER(SEARCH($C$1, IM!$AC$2:$AC$9181))))</f>
        <v>0</v>
      </c>
      <c r="L217" s="380" t="str">
        <f t="array" ref="L217">IF(K217&gt;0,IFERROR(HYPERLINK("#'IM'!AC"&amp;MATCH(1,(IM!$F$1:$F$6881=A217)*(ISNUMBER(SEARCH($C$1,IM!$AC$1:$AC$6881))),0),"檢核"),"未登錄"),"")</f>
        <v/>
      </c>
      <c r="M217" s="323" t="str">
        <f t="shared" si="32"/>
        <v>EDC</v>
      </c>
      <c r="N217" s="383" t="str">
        <f t="array" ref="N217">IF(AND(
    SUMPRODUCT(
        (IM!$F$2:$F$1181=A217) *
        ISNUMBER(SEARCH("HUB", IM!$AC$2:$AC$1181)) *
        (IM!$X$2:$X$1181&gt;=$A$1) *
        (IM!$X$2:$X$1181&lt;=$B$1)*(Z217="HUB")
    ) &gt; 0
), "HUB", "")</f>
        <v/>
      </c>
      <c r="O217" s="363"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25" t="str">
        <f t="shared" si="33"/>
        <v>-2746-北縣板嘉店(定保)</v>
      </c>
      <c r="Q217" s="275" t="str">
        <f t="array" ref="Q217">IF(AND(SUMPRODUCT((IM!$F$2:$F$1181=A217)*(ISNUMBER(SEARCH($D$1, IM!$AC$2:$AC$1181))))&gt;0), $D$1, "")</f>
        <v>EDC</v>
      </c>
      <c r="R217" s="274">
        <f t="array" ref="R217">IFERROR(INDEX(IM!$AM$2:$AM$9382, MATCH(1, (IM!$F$2:$F$9382=A217) * (ISNUMBER(SEARCH($D$1, IM!$AC$2:$AC$9382))), 0)), "")</f>
        <v>45824</v>
      </c>
      <c r="S217" s="255" t="str">
        <f t="array" ref="S217">IF(AND(SUMPRODUCT((IM!$F$2:$F$1181=A217)*(ISNUMBER(SEARCH($E$1, IM!$AC$2:$AC$1181))))&gt;0), $E$1, "")</f>
        <v/>
      </c>
      <c r="T217" s="296" t="str">
        <f t="array" ref="T217">IFERROR(INDEX(IM!$AM$2:$AM$9382, MATCH(1, (IM!$F$2:$F$9382=A217) * (ISNUMBER(SEARCH($E$1, IM!$AC$2:$AC$9382))), 0)), "")</f>
        <v/>
      </c>
      <c r="U217" s="299" t="str">
        <f t="array" ref="U217">IF(AND(SUMPRODUCT((IM!$F$2:$F$1181=A217)*(ISNUMBER(SEARCH($F$1, IM!$AC$2:$AC$1181))))&gt;0), $F$1, "")</f>
        <v/>
      </c>
      <c r="V217" s="369" t="str">
        <f t="array" ref="V217">IFERROR(INDEX(IM!$AM$2:$AM$9382, MATCH(1, (IM!$F$2:$F$9382=A217) * (ISNUMBER(SEARCH($F$1, IM!$AC$2:$AC$9382))), 0)), "")</f>
        <v/>
      </c>
      <c r="W217" s="261">
        <f t="shared" si="34"/>
        <v>0</v>
      </c>
      <c r="X217" s="261"/>
      <c r="Y217" s="376">
        <f t="shared" si="35"/>
        <v>0</v>
      </c>
      <c r="Z217" s="253" t="str">
        <f>IF(VLOOKUP(A217,'0919門市清單主檔'!B:AH,4,FALSE)=0,"",VLOOKUP(A217,'0919門市清單主檔'!B:AH,4,FALSE))</f>
        <v/>
      </c>
      <c r="AA217" s="370"/>
      <c r="AB217" s="192"/>
      <c r="AC217" s="192" t="s">
        <v>49</v>
      </c>
    </row>
    <row r="218" spans="1:30" ht="15.75" customHeight="1">
      <c r="A218" s="148">
        <v>4701</v>
      </c>
      <c r="B218" s="149" t="str">
        <f>VLOOKUP(A218,'0919門市清單主檔'!B:C,2,FALSE)</f>
        <v>新莊昌平店</v>
      </c>
      <c r="C218" s="150" t="str">
        <f>VLOOKUP($A218,'0919門市清單主檔'!B:V,20,FALSE)</f>
        <v>新北市</v>
      </c>
      <c r="D218" s="151" t="str">
        <f>VLOOKUP($A218,'0919門市清單主檔'!B:V,21,FALSE)</f>
        <v>新莊區</v>
      </c>
      <c r="E218" s="152" t="str">
        <f>VLOOKUP(D218,區域表!A:B,2,FALSE)</f>
        <v>湯家瑋</v>
      </c>
      <c r="F218" s="153" t="str">
        <f>IFERROR(IF(VLOOKUP(A218,門市狀態!A:D,4,FALSE)=0,"",VLOOKUP(A218,門市狀態!A:D,4,FALSE)),"")</f>
        <v/>
      </c>
      <c r="G218" s="154"/>
      <c r="H218" s="155" t="str">
        <f t="shared" si="31"/>
        <v>-4701-新莊昌平店(定保)</v>
      </c>
      <c r="I218" s="157" t="str">
        <f t="array" ref="I218">IF(AND(SUMPRODUCT((IM!$F$2:$F$1181=A218)*(ISNUMBER(SEARCH($C$1, IM!$AC$2:$AC$1181))))&gt;0), $C$1, "")</f>
        <v/>
      </c>
      <c r="J218" s="356" t="str">
        <f t="array" ref="J218">IFERROR(INDEX(IM!$AM$2:$AM$9333, MATCH(1, (IM!$F$2:$F$9333=A218) * (ISNUMBER(SEARCH($C$1, IM!$AC$2:$AC$9333))), 0)), "")</f>
        <v/>
      </c>
      <c r="K218" s="358">
        <f t="array" ref="K218">SUMPRODUCT((IM!$F$2:$F$9181=A218)*(IM!$AD$2:$AD$9181="O")*(ISNUMBER(SEARCH($C$1, IM!$AC$2:$AC$9181))))</f>
        <v>0</v>
      </c>
      <c r="L218" s="380" t="str">
        <f t="array" ref="L218">IF(K218&gt;0,IFERROR(HYPERLINK("#'IM'!AC"&amp;MATCH(1,(IM!$F$1:$F$6881=A218)*(ISNUMBER(SEARCH($C$1,IM!$AC$1:$AC$6881))),0),"檢核"),"未登錄"),"")</f>
        <v/>
      </c>
      <c r="M218" s="323" t="str">
        <f t="shared" si="32"/>
        <v>EDC</v>
      </c>
      <c r="N218" s="383" t="str">
        <f t="array" ref="N218">IF(AND(
    SUMPRODUCT(
        (IM!$F$2:$F$1181=A218) *
        ISNUMBER(SEARCH("HUB", IM!$AC$2:$AC$1181)) *
        (IM!$X$2:$X$1181&gt;=$A$1) *
        (IM!$X$2:$X$1181&lt;=$B$1)*(Z218="HUB")
    ) &gt; 0
), "HUB", "")</f>
        <v/>
      </c>
      <c r="O218" s="363"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25" t="str">
        <f t="shared" si="33"/>
        <v>-4701-新莊昌平店(定保)</v>
      </c>
      <c r="Q218" s="275" t="str">
        <f t="array" ref="Q218">IF(AND(SUMPRODUCT((IM!$F$2:$F$1181=A218)*(ISNUMBER(SEARCH($D$1, IM!$AC$2:$AC$1181))))&gt;0), $D$1, "")</f>
        <v>EDC</v>
      </c>
      <c r="R218" s="274">
        <f t="array" ref="R218">IFERROR(INDEX(IM!$AM$2:$AM$9382, MATCH(1, (IM!$F$2:$F$9382=A218) * (ISNUMBER(SEARCH($D$1, IM!$AC$2:$AC$9382))), 0)), "")</f>
        <v>45828</v>
      </c>
      <c r="S218" s="255" t="str">
        <f t="array" ref="S218">IF(AND(SUMPRODUCT((IM!$F$2:$F$1181=A218)*(ISNUMBER(SEARCH($E$1, IM!$AC$2:$AC$1181))))&gt;0), $E$1, "")</f>
        <v/>
      </c>
      <c r="T218" s="296" t="str">
        <f t="array" ref="T218">IFERROR(INDEX(IM!$AM$2:$AM$9382, MATCH(1, (IM!$F$2:$F$9382=A218) * (ISNUMBER(SEARCH($E$1, IM!$AC$2:$AC$9382))), 0)), "")</f>
        <v/>
      </c>
      <c r="U218" s="299" t="str">
        <f t="array" ref="U218">IF(AND(SUMPRODUCT((IM!$F$2:$F$1181=A218)*(ISNUMBER(SEARCH($F$1, IM!$AC$2:$AC$1181))))&gt;0), $F$1, "")</f>
        <v/>
      </c>
      <c r="V218" s="369" t="str">
        <f t="array" ref="V218">IFERROR(INDEX(IM!$AM$2:$AM$9382, MATCH(1, (IM!$F$2:$F$9382=A218) * (ISNUMBER(SEARCH($F$1, IM!$AC$2:$AC$9382))), 0)), "")</f>
        <v/>
      </c>
      <c r="W218" s="261">
        <f t="shared" si="34"/>
        <v>0</v>
      </c>
      <c r="X218" s="261"/>
      <c r="Y218" s="376">
        <f t="shared" si="35"/>
        <v>0</v>
      </c>
      <c r="Z218" s="253" t="str">
        <f>IF(VLOOKUP(A218,'0919門市清單主檔'!B:AH,4,FALSE)=0,"",VLOOKUP(A218,'0919門市清單主檔'!B:AH,4,FALSE))</f>
        <v/>
      </c>
      <c r="AA218" s="370"/>
      <c r="AB218" s="192"/>
      <c r="AC218" s="192"/>
    </row>
    <row r="219" spans="1:30" ht="15.75" customHeight="1">
      <c r="A219" s="148">
        <v>4679</v>
      </c>
      <c r="B219" s="149" t="str">
        <f>VLOOKUP(A219,'0919門市清單主檔'!B:C,2,FALSE)</f>
        <v>新莊幸運店</v>
      </c>
      <c r="C219" s="150" t="str">
        <f>VLOOKUP($A219,'0919門市清單主檔'!B:V,20,FALSE)</f>
        <v>新北市</v>
      </c>
      <c r="D219" s="151" t="str">
        <f>VLOOKUP($A219,'0919門市清單主檔'!B:V,21,FALSE)</f>
        <v>新莊區</v>
      </c>
      <c r="E219" s="152" t="str">
        <f>VLOOKUP(D219,區域表!A:B,2,FALSE)</f>
        <v>湯家瑋</v>
      </c>
      <c r="F219" s="153" t="str">
        <f>IFERROR(IF(VLOOKUP(A219,門市狀態!A:D,4,FALSE)=0,"",VLOOKUP(A219,門市狀態!A:D,4,FALSE)),"")</f>
        <v/>
      </c>
      <c r="G219" s="154"/>
      <c r="H219" s="155" t="str">
        <f t="shared" si="31"/>
        <v>-4679-新莊幸運店(定保)</v>
      </c>
      <c r="I219" s="157" t="str">
        <f t="array" ref="I219">IF(AND(SUMPRODUCT((IM!$F$2:$F$1181=A219)*(ISNUMBER(SEARCH($C$1, IM!$AC$2:$AC$1181))))&gt;0), $C$1, "")</f>
        <v/>
      </c>
      <c r="J219" s="356" t="str">
        <f t="array" ref="J219">IFERROR(INDEX(IM!$AM$2:$AM$9333, MATCH(1, (IM!$F$2:$F$9333=A219) * (ISNUMBER(SEARCH($C$1, IM!$AC$2:$AC$9333))), 0)), "")</f>
        <v/>
      </c>
      <c r="K219" s="358">
        <f t="array" ref="K219">SUMPRODUCT((IM!$F$2:$F$9181=A219)*(IM!$AD$2:$AD$9181="O")*(ISNUMBER(SEARCH($C$1, IM!$AC$2:$AC$9181))))</f>
        <v>0</v>
      </c>
      <c r="L219" s="380" t="str">
        <f t="array" ref="L219">IF(K219&gt;0,IFERROR(HYPERLINK("#'IM'!AC"&amp;MATCH(1,(IM!$F$1:$F$6881=A219)*(ISNUMBER(SEARCH($C$1,IM!$AC$1:$AC$6881))),0),"檢核"),"未登錄"),"")</f>
        <v/>
      </c>
      <c r="M219" s="323" t="str">
        <f t="shared" si="32"/>
        <v>EDC</v>
      </c>
      <c r="N219" s="383" t="str">
        <f t="array" ref="N219">IF(AND(
    SUMPRODUCT(
        (IM!$F$2:$F$1181=A219) *
        ISNUMBER(SEARCH("HUB", IM!$AC$2:$AC$1181)) *
        (IM!$X$2:$X$1181&gt;=$A$1) *
        (IM!$X$2:$X$1181&lt;=$B$1)*(Z219="HUB")
    ) &gt; 0
), "HUB", "")</f>
        <v/>
      </c>
      <c r="O219" s="363"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25" t="str">
        <f t="shared" si="33"/>
        <v>-4679-新莊幸運店(定保)</v>
      </c>
      <c r="Q219" s="275" t="str">
        <f t="array" ref="Q219">IF(AND(SUMPRODUCT((IM!$F$2:$F$1181=A219)*(ISNUMBER(SEARCH($D$1, IM!$AC$2:$AC$1181))))&gt;0), $D$1, "")</f>
        <v>EDC</v>
      </c>
      <c r="R219" s="274">
        <f t="array" ref="R219">IFERROR(INDEX(IM!$AM$2:$AM$9382, MATCH(1, (IM!$F$2:$F$9382=A219) * (ISNUMBER(SEARCH($D$1, IM!$AC$2:$AC$9382))), 0)), "")</f>
        <v>45828</v>
      </c>
      <c r="S219" s="255" t="str">
        <f t="array" ref="S219">IF(AND(SUMPRODUCT((IM!$F$2:$F$1181=A219)*(ISNUMBER(SEARCH($E$1, IM!$AC$2:$AC$1181))))&gt;0), $E$1, "")</f>
        <v/>
      </c>
      <c r="T219" s="296" t="str">
        <f t="array" ref="T219">IFERROR(INDEX(IM!$AM$2:$AM$9382, MATCH(1, (IM!$F$2:$F$9382=A219) * (ISNUMBER(SEARCH($E$1, IM!$AC$2:$AC$9382))), 0)), "")</f>
        <v/>
      </c>
      <c r="U219" s="299" t="str">
        <f t="array" ref="U219">IF(AND(SUMPRODUCT((IM!$F$2:$F$1181=A219)*(ISNUMBER(SEARCH($F$1, IM!$AC$2:$AC$1181))))&gt;0), $F$1, "")</f>
        <v/>
      </c>
      <c r="V219" s="369" t="str">
        <f t="array" ref="V219">IFERROR(INDEX(IM!$AM$2:$AM$9382, MATCH(1, (IM!$F$2:$F$9382=A219) * (ISNUMBER(SEARCH($F$1, IM!$AC$2:$AC$9382))), 0)), "")</f>
        <v/>
      </c>
      <c r="W219" s="261">
        <f t="shared" si="34"/>
        <v>0</v>
      </c>
      <c r="X219" s="261"/>
      <c r="Y219" s="376">
        <f t="shared" si="35"/>
        <v>0</v>
      </c>
      <c r="Z219" s="253" t="str">
        <f>IF(VLOOKUP(A219,'0919門市清單主檔'!B:AH,4,FALSE)=0,"",VLOOKUP(A219,'0919門市清單主檔'!B:AH,4,FALSE))</f>
        <v/>
      </c>
      <c r="AA219" s="370"/>
      <c r="AB219" s="192"/>
      <c r="AC219" s="192"/>
    </row>
    <row r="220" spans="1:30" ht="15.75" customHeight="1">
      <c r="A220" s="148">
        <v>3551</v>
      </c>
      <c r="B220" s="149" t="str">
        <f>VLOOKUP(A220,'0919門市清單主檔'!B:C,2,FALSE)</f>
        <v>北縣板豐店</v>
      </c>
      <c r="C220" s="150" t="str">
        <f>VLOOKUP($A220,'0919門市清單主檔'!B:V,20,FALSE)</f>
        <v>新北市</v>
      </c>
      <c r="D220" s="151" t="str">
        <f>VLOOKUP($A220,'0919門市清單主檔'!B:V,21,FALSE)</f>
        <v>板橋區</v>
      </c>
      <c r="E220" s="152" t="str">
        <f>VLOOKUP(D220,區域表!A:B,2,FALSE)</f>
        <v>狄澤洋</v>
      </c>
      <c r="F220" s="153" t="str">
        <f>IFERROR(IF(VLOOKUP(A220,門市狀態!A:D,4,FALSE)=0,"",VLOOKUP(A220,門市狀態!A:D,4,FALSE)),"")</f>
        <v/>
      </c>
      <c r="G220" s="154"/>
      <c r="H220" s="155" t="str">
        <f t="shared" si="31"/>
        <v>-3551-北縣板豐店(定保)</v>
      </c>
      <c r="I220" s="157" t="str">
        <f t="array" ref="I220">IF(AND(SUMPRODUCT((IM!$F$2:$F$1181=A220)*(ISNUMBER(SEARCH($C$1, IM!$AC$2:$AC$1181))))&gt;0), $C$1, "")</f>
        <v/>
      </c>
      <c r="J220" s="356" t="str">
        <f t="array" ref="J220">IFERROR(INDEX(IM!$AM$2:$AM$9333, MATCH(1, (IM!$F$2:$F$9333=A220) * (ISNUMBER(SEARCH($C$1, IM!$AC$2:$AC$9333))), 0)), "")</f>
        <v/>
      </c>
      <c r="K220" s="358">
        <f t="array" ref="K220">SUMPRODUCT((IM!$F$2:$F$9181=A220)*(IM!$AD$2:$AD$9181="O")*(ISNUMBER(SEARCH($C$1, IM!$AC$2:$AC$9181))))</f>
        <v>0</v>
      </c>
      <c r="L220" s="380" t="str">
        <f t="array" ref="L220">IF(K220&gt;0,IFERROR(HYPERLINK("#'IM'!AC"&amp;MATCH(1,(IM!$F$1:$F$6881=A220)*(ISNUMBER(SEARCH($C$1,IM!$AC$1:$AC$6881))),0),"檢核"),"未登錄"),"")</f>
        <v/>
      </c>
      <c r="M220" s="323" t="str">
        <f t="shared" si="32"/>
        <v>EDC</v>
      </c>
      <c r="N220" s="383" t="str">
        <f t="array" ref="N220">IF(AND(
    SUMPRODUCT(
        (IM!$F$2:$F$1181=A220) *
        ISNUMBER(SEARCH("HUB", IM!$AC$2:$AC$1181)) *
        (IM!$X$2:$X$1181&gt;=$A$1) *
        (IM!$X$2:$X$1181&lt;=$B$1)*(Z220="HUB")
    ) &gt; 0
), "HUB", "")</f>
        <v/>
      </c>
      <c r="O220" s="363"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25" t="str">
        <f t="shared" si="33"/>
        <v>-3551-北縣板豐店(定保)</v>
      </c>
      <c r="Q220" s="275" t="str">
        <f t="array" ref="Q220">IF(AND(SUMPRODUCT((IM!$F$2:$F$1181=A220)*(ISNUMBER(SEARCH($D$1, IM!$AC$2:$AC$1181))))&gt;0), $D$1, "")</f>
        <v>EDC</v>
      </c>
      <c r="R220" s="274">
        <f t="array" ref="R220">IFERROR(INDEX(IM!$AM$2:$AM$9382, MATCH(1, (IM!$F$2:$F$9382=A220) * (ISNUMBER(SEARCH($D$1, IM!$AC$2:$AC$9382))), 0)), "")</f>
        <v>45828</v>
      </c>
      <c r="S220" s="255" t="str">
        <f t="array" ref="S220">IF(AND(SUMPRODUCT((IM!$F$2:$F$1181=A220)*(ISNUMBER(SEARCH($E$1, IM!$AC$2:$AC$1181))))&gt;0), $E$1, "")</f>
        <v/>
      </c>
      <c r="T220" s="296" t="str">
        <f t="array" ref="T220">IFERROR(INDEX(IM!$AM$2:$AM$9382, MATCH(1, (IM!$F$2:$F$9382=A220) * (ISNUMBER(SEARCH($E$1, IM!$AC$2:$AC$9382))), 0)), "")</f>
        <v/>
      </c>
      <c r="U220" s="299" t="str">
        <f t="array" ref="U220">IF(AND(SUMPRODUCT((IM!$F$2:$F$1181=A220)*(ISNUMBER(SEARCH($F$1, IM!$AC$2:$AC$1181))))&gt;0), $F$1, "")</f>
        <v/>
      </c>
      <c r="V220" s="369" t="str">
        <f t="array" ref="V220">IFERROR(INDEX(IM!$AM$2:$AM$9382, MATCH(1, (IM!$F$2:$F$9382=A220) * (ISNUMBER(SEARCH($F$1, IM!$AC$2:$AC$9382))), 0)), "")</f>
        <v/>
      </c>
      <c r="W220" s="261">
        <f t="shared" si="34"/>
        <v>0</v>
      </c>
      <c r="X220" s="261"/>
      <c r="Y220" s="376">
        <f t="shared" si="35"/>
        <v>0</v>
      </c>
      <c r="Z220" s="253" t="str">
        <f>IF(VLOOKUP(A220,'0919門市清單主檔'!B:AH,4,FALSE)=0,"",VLOOKUP(A220,'0919門市清單主檔'!B:AH,4,FALSE))</f>
        <v/>
      </c>
      <c r="AA220" s="370"/>
      <c r="AB220" s="192"/>
      <c r="AC220" s="192" t="s">
        <v>49</v>
      </c>
    </row>
    <row r="221" spans="1:30" ht="15.75" customHeight="1">
      <c r="A221" s="148">
        <v>2224</v>
      </c>
      <c r="B221" s="149" t="str">
        <f>VLOOKUP(A221,'0919門市清單主檔'!B:C,2,FALSE)</f>
        <v>板橋莒光店</v>
      </c>
      <c r="C221" s="150" t="str">
        <f>VLOOKUP($A221,'0919門市清單主檔'!B:V,20,FALSE)</f>
        <v>新北市</v>
      </c>
      <c r="D221" s="151" t="str">
        <f>VLOOKUP($A221,'0919門市清單主檔'!B:V,21,FALSE)</f>
        <v>板橋區</v>
      </c>
      <c r="E221" s="152" t="str">
        <f>VLOOKUP(D221,區域表!A:B,2,FALSE)</f>
        <v>狄澤洋</v>
      </c>
      <c r="F221" s="153" t="str">
        <f>IFERROR(IF(VLOOKUP(A221,門市狀態!A:D,4,FALSE)=0,"",VLOOKUP(A221,門市狀態!A:D,4,FALSE)),"")</f>
        <v/>
      </c>
      <c r="G221" s="154"/>
      <c r="H221" s="155" t="str">
        <f t="shared" si="31"/>
        <v>-2224-板橋莒光店(定保)</v>
      </c>
      <c r="I221" s="157" t="str">
        <f t="array" ref="I221">IF(AND(SUMPRODUCT((IM!$F$2:$F$1181=A221)*(ISNUMBER(SEARCH($C$1, IM!$AC$2:$AC$1181))))&gt;0), $C$1, "")</f>
        <v/>
      </c>
      <c r="J221" s="356" t="str">
        <f t="array" ref="J221">IFERROR(INDEX(IM!$AM$2:$AM$9333, MATCH(1, (IM!$F$2:$F$9333=A221) * (ISNUMBER(SEARCH($C$1, IM!$AC$2:$AC$9333))), 0)), "")</f>
        <v/>
      </c>
      <c r="K221" s="358">
        <f t="array" ref="K221">SUMPRODUCT((IM!$F$2:$F$9181=A221)*(IM!$AD$2:$AD$9181="O")*(ISNUMBER(SEARCH($C$1, IM!$AC$2:$AC$9181))))</f>
        <v>0</v>
      </c>
      <c r="L221" s="380" t="str">
        <f t="array" ref="L221">IF(K221&gt;0,IFERROR(HYPERLINK("#'IM'!AC"&amp;MATCH(1,(IM!$F$1:$F$6881=A221)*(ISNUMBER(SEARCH($C$1,IM!$AC$1:$AC$6881))),0),"檢核"),"未登錄"),"")</f>
        <v/>
      </c>
      <c r="M221" s="323" t="str">
        <f t="shared" si="32"/>
        <v>EDC</v>
      </c>
      <c r="N221" s="383" t="str">
        <f t="array" ref="N221">IF(AND(
    SUMPRODUCT(
        (IM!$F$2:$F$1181=A221) *
        ISNUMBER(SEARCH("HUB", IM!$AC$2:$AC$1181)) *
        (IM!$X$2:$X$1181&gt;=$A$1) *
        (IM!$X$2:$X$1181&lt;=$B$1)*(Z221="HUB")
    ) &gt; 0
), "HUB", "")</f>
        <v/>
      </c>
      <c r="O221" s="363"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25" t="str">
        <f t="shared" si="33"/>
        <v>-2224-板橋莒光店(定保)</v>
      </c>
      <c r="Q221" s="275" t="str">
        <f t="array" ref="Q221">IF(AND(SUMPRODUCT((IM!$F$2:$F$1181=A221)*(ISNUMBER(SEARCH($D$1, IM!$AC$2:$AC$1181))))&gt;0), $D$1, "")</f>
        <v>EDC</v>
      </c>
      <c r="R221" s="274">
        <f t="array" ref="R221">IFERROR(INDEX(IM!$AM$2:$AM$9382, MATCH(1, (IM!$F$2:$F$9382=A221) * (ISNUMBER(SEARCH($D$1, IM!$AC$2:$AC$9382))), 0)), "")</f>
        <v>45831</v>
      </c>
      <c r="S221" s="255" t="str">
        <f t="array" ref="S221">IF(AND(SUMPRODUCT((IM!$F$2:$F$1181=A221)*(ISNUMBER(SEARCH($E$1, IM!$AC$2:$AC$1181))))&gt;0), $E$1, "")</f>
        <v/>
      </c>
      <c r="T221" s="296" t="str">
        <f t="array" ref="T221">IFERROR(INDEX(IM!$AM$2:$AM$9382, MATCH(1, (IM!$F$2:$F$9382=A221) * (ISNUMBER(SEARCH($E$1, IM!$AC$2:$AC$9382))), 0)), "")</f>
        <v/>
      </c>
      <c r="U221" s="299" t="str">
        <f t="array" ref="U221">IF(AND(SUMPRODUCT((IM!$F$2:$F$1181=A221)*(ISNUMBER(SEARCH($F$1, IM!$AC$2:$AC$1181))))&gt;0), $F$1, "")</f>
        <v/>
      </c>
      <c r="V221" s="369" t="str">
        <f t="array" ref="V221">IFERROR(INDEX(IM!$AM$2:$AM$9382, MATCH(1, (IM!$F$2:$F$9382=A221) * (ISNUMBER(SEARCH($F$1, IM!$AC$2:$AC$9382))), 0)), "")</f>
        <v/>
      </c>
      <c r="W221" s="261">
        <f t="shared" si="34"/>
        <v>0</v>
      </c>
      <c r="X221" s="261"/>
      <c r="Y221" s="376">
        <f t="shared" si="35"/>
        <v>0</v>
      </c>
      <c r="Z221" s="253" t="str">
        <f>IF(VLOOKUP(A221,'0919門市清單主檔'!B:AH,4,FALSE)=0,"",VLOOKUP(A221,'0919門市清單主檔'!B:AH,4,FALSE))</f>
        <v/>
      </c>
      <c r="AA221" s="370"/>
      <c r="AB221" s="192"/>
      <c r="AC221" s="192" t="s">
        <v>49</v>
      </c>
    </row>
    <row r="222" spans="1:30" ht="15.75" customHeight="1">
      <c r="A222" s="148" t="s">
        <v>80</v>
      </c>
      <c r="B222" s="149" t="str">
        <f>VLOOKUP(A222,'0919門市清單主檔'!B:C,2,FALSE)</f>
        <v>三重維德店</v>
      </c>
      <c r="C222" s="150" t="str">
        <f>VLOOKUP($A222,'0919門市清單主檔'!B:V,20,FALSE)</f>
        <v>新北市</v>
      </c>
      <c r="D222" s="151" t="str">
        <f>VLOOKUP($A222,'0919門市清單主檔'!B:V,21,FALSE)</f>
        <v>三重區</v>
      </c>
      <c r="E222" s="152" t="str">
        <f>VLOOKUP(D222,區域表!A:B,2,FALSE)</f>
        <v>吳宗鴻</v>
      </c>
      <c r="F222" s="153" t="str">
        <f>IFERROR(IF(VLOOKUP(A222,門市狀態!A:D,4,FALSE)=0,"",VLOOKUP(A222,門市狀態!A:D,4,FALSE)),"")</f>
        <v/>
      </c>
      <c r="G222" s="154"/>
      <c r="H222" s="155" t="str">
        <f t="shared" si="31"/>
        <v>-D346-三重維德店(定保)</v>
      </c>
      <c r="I222" s="157" t="str">
        <f t="array" ref="I222">IF(AND(SUMPRODUCT((IM!$F$2:$F$1181=A222)*(ISNUMBER(SEARCH($C$1, IM!$AC$2:$AC$1181))))&gt;0), $C$1, "")</f>
        <v/>
      </c>
      <c r="J222" s="356" t="str">
        <f t="array" ref="J222">IFERROR(INDEX(IM!$AM$2:$AM$9333, MATCH(1, (IM!$F$2:$F$9333=A222) * (ISNUMBER(SEARCH($C$1, IM!$AC$2:$AC$9333))), 0)), "")</f>
        <v/>
      </c>
      <c r="K222" s="358">
        <f t="array" ref="K222">SUMPRODUCT((IM!$F$2:$F$9181=A222)*(IM!$AD$2:$AD$9181="O")*(ISNUMBER(SEARCH($C$1, IM!$AC$2:$AC$9181))))</f>
        <v>0</v>
      </c>
      <c r="L222" s="380" t="str">
        <f t="array" ref="L222">IF(K222&gt;0,IFERROR(HYPERLINK("#'IM'!AC"&amp;MATCH(1,(IM!$F$1:$F$6881=A222)*(ISNUMBER(SEARCH($C$1,IM!$AC$1:$AC$6881))),0),"檢核"),"未登錄"),"")</f>
        <v/>
      </c>
      <c r="M222" s="323" t="str">
        <f t="shared" si="32"/>
        <v>EDC</v>
      </c>
      <c r="N222" s="383" t="str">
        <f t="array" ref="N222">IF(AND(
    SUMPRODUCT(
        (IM!$F$2:$F$1181=A222) *
        ISNUMBER(SEARCH("HUB", IM!$AC$2:$AC$1181)) *
        (IM!$X$2:$X$1181&gt;=$A$1) *
        (IM!$X$2:$X$1181&lt;=$B$1)*(Z222="HUB")
    ) &gt; 0
), "HUB", "")</f>
        <v/>
      </c>
      <c r="O222" s="363"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25" t="str">
        <f t="shared" si="33"/>
        <v>-D346-三重維德店(定保)</v>
      </c>
      <c r="Q222" s="275" t="str">
        <f t="array" ref="Q222">IF(AND(SUMPRODUCT((IM!$F$2:$F$1181=A222)*(ISNUMBER(SEARCH($D$1, IM!$AC$2:$AC$1181))))&gt;0), $D$1, "")</f>
        <v>EDC</v>
      </c>
      <c r="R222" s="274">
        <f t="array" ref="R222">IFERROR(INDEX(IM!$AM$2:$AM$9382, MATCH(1, (IM!$F$2:$F$9382=A222) * (ISNUMBER(SEARCH($D$1, IM!$AC$2:$AC$9382))), 0)), "")</f>
        <v>45832</v>
      </c>
      <c r="S222" s="255" t="str">
        <f t="array" ref="S222">IF(AND(SUMPRODUCT((IM!$F$2:$F$1181=A222)*(ISNUMBER(SEARCH($E$1, IM!$AC$2:$AC$1181))))&gt;0), $E$1, "")</f>
        <v/>
      </c>
      <c r="T222" s="296" t="str">
        <f t="array" ref="T222">IFERROR(INDEX(IM!$AM$2:$AM$9382, MATCH(1, (IM!$F$2:$F$9382=A222) * (ISNUMBER(SEARCH($E$1, IM!$AC$2:$AC$9382))), 0)), "")</f>
        <v/>
      </c>
      <c r="U222" s="299" t="str">
        <f t="array" ref="U222">IF(AND(SUMPRODUCT((IM!$F$2:$F$1181=A222)*(ISNUMBER(SEARCH($F$1, IM!$AC$2:$AC$1181))))&gt;0), $F$1, "")</f>
        <v/>
      </c>
      <c r="V222" s="369" t="str">
        <f t="array" ref="V222">IFERROR(INDEX(IM!$AM$2:$AM$9382, MATCH(1, (IM!$F$2:$F$9382=A222) * (ISNUMBER(SEARCH($F$1, IM!$AC$2:$AC$9382))), 0)), "")</f>
        <v/>
      </c>
      <c r="W222" s="261">
        <f t="shared" si="34"/>
        <v>0</v>
      </c>
      <c r="X222" s="261"/>
      <c r="Y222" s="376">
        <f t="shared" si="35"/>
        <v>0</v>
      </c>
      <c r="Z222" s="253" t="str">
        <f>IF(VLOOKUP(A222,'0919門市清單主檔'!B:AH,4,FALSE)=0,"",VLOOKUP(A222,'0919門市清單主檔'!B:AH,4,FALSE))</f>
        <v/>
      </c>
      <c r="AA222" s="370"/>
      <c r="AB222" s="192"/>
      <c r="AC222" s="192" t="s">
        <v>49</v>
      </c>
    </row>
    <row r="223" spans="1:30" ht="15.75" customHeight="1">
      <c r="A223" s="148">
        <v>4968</v>
      </c>
      <c r="B223" s="149" t="str">
        <f>VLOOKUP(A223,'0919門市清單主檔'!B:C,2,FALSE)</f>
        <v>三重太璞宮</v>
      </c>
      <c r="C223" s="150" t="str">
        <f>VLOOKUP($A223,'0919門市清單主檔'!B:V,20,FALSE)</f>
        <v>新北市</v>
      </c>
      <c r="D223" s="151" t="str">
        <f>VLOOKUP($A223,'0919門市清單主檔'!B:V,21,FALSE)</f>
        <v>三重區</v>
      </c>
      <c r="E223" s="152" t="str">
        <f>VLOOKUP(D223,區域表!A:B,2,FALSE)</f>
        <v>吳宗鴻</v>
      </c>
      <c r="F223" s="153" t="str">
        <f>IFERROR(IF(VLOOKUP(A223,門市狀態!A:D,4,FALSE)=0,"",VLOOKUP(A223,門市狀態!A:D,4,FALSE)),"")</f>
        <v/>
      </c>
      <c r="G223" s="154"/>
      <c r="H223" s="155" t="str">
        <f t="shared" si="31"/>
        <v>-4968-三重太璞宮(定保)</v>
      </c>
      <c r="I223" s="157" t="str">
        <f t="array" ref="I223">IF(AND(SUMPRODUCT((IM!$F$2:$F$1181=A223)*(ISNUMBER(SEARCH($C$1, IM!$AC$2:$AC$1181))))&gt;0), $C$1, "")</f>
        <v/>
      </c>
      <c r="J223" s="356" t="str">
        <f t="array" ref="J223">IFERROR(INDEX(IM!$AM$2:$AM$9333, MATCH(1, (IM!$F$2:$F$9333=A223) * (ISNUMBER(SEARCH($C$1, IM!$AC$2:$AC$9333))), 0)), "")</f>
        <v/>
      </c>
      <c r="K223" s="358">
        <f t="array" ref="K223">SUMPRODUCT((IM!$F$2:$F$9181=A223)*(IM!$AD$2:$AD$9181="O")*(ISNUMBER(SEARCH($C$1, IM!$AC$2:$AC$9181))))</f>
        <v>0</v>
      </c>
      <c r="L223" s="380" t="str">
        <f t="array" ref="L223">IF(K223&gt;0,IFERROR(HYPERLINK("#'IM'!AC"&amp;MATCH(1,(IM!$F$1:$F$6881=A223)*(ISNUMBER(SEARCH($C$1,IM!$AC$1:$AC$6881))),0),"檢核"),"未登錄"),"")</f>
        <v/>
      </c>
      <c r="M223" s="323" t="str">
        <f t="shared" si="32"/>
        <v>EDC</v>
      </c>
      <c r="N223" s="383" t="str">
        <f t="array" ref="N223">IF(AND(
    SUMPRODUCT(
        (IM!$F$2:$F$1181=A223) *
        ISNUMBER(SEARCH("HUB", IM!$AC$2:$AC$1181)) *
        (IM!$X$2:$X$1181&gt;=$A$1) *
        (IM!$X$2:$X$1181&lt;=$B$1)*(Z223="HUB")
    ) &gt; 0
), "HUB", "")</f>
        <v/>
      </c>
      <c r="O223" s="363"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25" t="str">
        <f t="shared" si="33"/>
        <v>-4968-三重太璞宮(定保)</v>
      </c>
      <c r="Q223" s="275" t="str">
        <f t="array" ref="Q223">IF(AND(SUMPRODUCT((IM!$F$2:$F$1181=A223)*(ISNUMBER(SEARCH($D$1, IM!$AC$2:$AC$1181))))&gt;0), $D$1, "")</f>
        <v>EDC</v>
      </c>
      <c r="R223" s="274">
        <f t="array" ref="R223">IFERROR(INDEX(IM!$AM$2:$AM$9382, MATCH(1, (IM!$F$2:$F$9382=A223) * (ISNUMBER(SEARCH($D$1, IM!$AC$2:$AC$9382))), 0)), "")</f>
        <v>45832</v>
      </c>
      <c r="S223" s="255" t="str">
        <f t="array" ref="S223">IF(AND(SUMPRODUCT((IM!$F$2:$F$1181=A223)*(ISNUMBER(SEARCH($E$1, IM!$AC$2:$AC$1181))))&gt;0), $E$1, "")</f>
        <v/>
      </c>
      <c r="T223" s="296" t="str">
        <f t="array" ref="T223">IFERROR(INDEX(IM!$AM$2:$AM$9382, MATCH(1, (IM!$F$2:$F$9382=A223) * (ISNUMBER(SEARCH($E$1, IM!$AC$2:$AC$9382))), 0)), "")</f>
        <v/>
      </c>
      <c r="U223" s="299" t="str">
        <f t="array" ref="U223">IF(AND(SUMPRODUCT((IM!$F$2:$F$1181=A223)*(ISNUMBER(SEARCH($F$1, IM!$AC$2:$AC$1181))))&gt;0), $F$1, "")</f>
        <v/>
      </c>
      <c r="V223" s="369" t="str">
        <f t="array" ref="V223">IFERROR(INDEX(IM!$AM$2:$AM$9382, MATCH(1, (IM!$F$2:$F$9382=A223) * (ISNUMBER(SEARCH($F$1, IM!$AC$2:$AC$9382))), 0)), "")</f>
        <v/>
      </c>
      <c r="W223" s="261">
        <f t="shared" si="34"/>
        <v>0</v>
      </c>
      <c r="X223" s="261"/>
      <c r="Y223" s="376">
        <f t="shared" si="35"/>
        <v>0</v>
      </c>
      <c r="Z223" s="253" t="str">
        <f>IF(VLOOKUP(A223,'0919門市清單主檔'!B:AH,4,FALSE)=0,"",VLOOKUP(A223,'0919門市清單主檔'!B:AH,4,FALSE))</f>
        <v/>
      </c>
      <c r="AA223" s="370"/>
      <c r="AB223" s="192"/>
      <c r="AC223" s="192" t="s">
        <v>49</v>
      </c>
    </row>
    <row r="224" spans="1:30" ht="15.75" customHeight="1">
      <c r="A224" s="148">
        <v>4906</v>
      </c>
      <c r="B224" s="149" t="str">
        <f>VLOOKUP(A224,'0919門市清單主檔'!B:C,2,FALSE)</f>
        <v>金山銀山店</v>
      </c>
      <c r="C224" s="150" t="str">
        <f>VLOOKUP($A224,'0919門市清單主檔'!B:V,20,FALSE)</f>
        <v>新北市</v>
      </c>
      <c r="D224" s="151" t="str">
        <f>VLOOKUP($A224,'0919門市清單主檔'!B:V,21,FALSE)</f>
        <v>金山區</v>
      </c>
      <c r="E224" s="152" t="str">
        <f>VLOOKUP(D224,區域表!A:B,2,FALSE)</f>
        <v>吳宗鴻</v>
      </c>
      <c r="F224" s="153" t="str">
        <f>IFERROR(IF(VLOOKUP(A224,門市狀態!A:D,4,FALSE)=0,"",VLOOKUP(A224,門市狀態!A:D,4,FALSE)),"")</f>
        <v/>
      </c>
      <c r="G224" s="154"/>
      <c r="H224" s="155" t="str">
        <f t="shared" si="31"/>
        <v>-4906-金山銀山店(定保)</v>
      </c>
      <c r="I224" s="157" t="str">
        <f t="array" ref="I224">IF(AND(SUMPRODUCT((IM!$F$2:$F$1181=A224)*(ISNUMBER(SEARCH($C$1, IM!$AC$2:$AC$1181))))&gt;0), $C$1, "")</f>
        <v/>
      </c>
      <c r="J224" s="356" t="str">
        <f t="array" ref="J224">IFERROR(INDEX(IM!$AM$2:$AM$9333, MATCH(1, (IM!$F$2:$F$9333=A224) * (ISNUMBER(SEARCH($C$1, IM!$AC$2:$AC$9333))), 0)), "")</f>
        <v/>
      </c>
      <c r="K224" s="358">
        <f t="array" ref="K224">SUMPRODUCT((IM!$F$2:$F$9181=A224)*(IM!$AD$2:$AD$9181="O")*(ISNUMBER(SEARCH($C$1, IM!$AC$2:$AC$9181))))</f>
        <v>0</v>
      </c>
      <c r="L224" s="380" t="str">
        <f t="array" ref="L224">IF(K224&gt;0,IFERROR(HYPERLINK("#'IM'!AC"&amp;MATCH(1,(IM!$F$1:$F$6881=A224)*(ISNUMBER(SEARCH($C$1,IM!$AC$1:$AC$6881))),0),"檢核"),"未登錄"),"")</f>
        <v/>
      </c>
      <c r="M224" s="323" t="str">
        <f t="shared" si="32"/>
        <v>EDC</v>
      </c>
      <c r="N224" s="383" t="str">
        <f t="array" ref="N224">IF(AND(
    SUMPRODUCT(
        (IM!$F$2:$F$1181=A224) *
        ISNUMBER(SEARCH("HUB", IM!$AC$2:$AC$1181)) *
        (IM!$X$2:$X$1181&gt;=$A$1) *
        (IM!$X$2:$X$1181&lt;=$B$1)*(Z224="HUB")
    ) &gt; 0
), "HUB", "")</f>
        <v/>
      </c>
      <c r="O224" s="363"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25" t="str">
        <f t="shared" si="33"/>
        <v>-4906-金山銀山店(定保)</v>
      </c>
      <c r="Q224" s="275" t="str">
        <f t="array" ref="Q224">IF(AND(SUMPRODUCT((IM!$F$2:$F$1181=A224)*(ISNUMBER(SEARCH($D$1, IM!$AC$2:$AC$1181))))&gt;0), $D$1, "")</f>
        <v>EDC</v>
      </c>
      <c r="R224" s="274">
        <f t="array" ref="R224">IFERROR(INDEX(IM!$AM$2:$AM$9382, MATCH(1, (IM!$F$2:$F$9382=A224) * (ISNUMBER(SEARCH($D$1, IM!$AC$2:$AC$9382))), 0)), "")</f>
        <v>45833</v>
      </c>
      <c r="S224" s="255" t="str">
        <f t="array" ref="S224">IF(AND(SUMPRODUCT((IM!$F$2:$F$1181=A224)*(ISNUMBER(SEARCH($E$1, IM!$AC$2:$AC$1181))))&gt;0), $E$1, "")</f>
        <v/>
      </c>
      <c r="T224" s="296" t="str">
        <f t="array" ref="T224">IFERROR(INDEX(IM!$AM$2:$AM$9382, MATCH(1, (IM!$F$2:$F$9382=A224) * (ISNUMBER(SEARCH($E$1, IM!$AC$2:$AC$9382))), 0)), "")</f>
        <v/>
      </c>
      <c r="U224" s="299" t="str">
        <f t="array" ref="U224">IF(AND(SUMPRODUCT((IM!$F$2:$F$1181=A224)*(ISNUMBER(SEARCH($F$1, IM!$AC$2:$AC$1181))))&gt;0), $F$1, "")</f>
        <v/>
      </c>
      <c r="V224" s="369" t="str">
        <f t="array" ref="V224">IFERROR(INDEX(IM!$AM$2:$AM$9382, MATCH(1, (IM!$F$2:$F$9382=A224) * (ISNUMBER(SEARCH($F$1, IM!$AC$2:$AC$9382))), 0)), "")</f>
        <v/>
      </c>
      <c r="W224" s="261">
        <f t="shared" si="34"/>
        <v>0</v>
      </c>
      <c r="X224" s="261"/>
      <c r="Y224" s="376">
        <f t="shared" si="35"/>
        <v>0</v>
      </c>
      <c r="Z224" s="253" t="str">
        <f>IF(VLOOKUP(A224,'0919門市清單主檔'!B:AH,4,FALSE)=0,"",VLOOKUP(A224,'0919門市清單主檔'!B:AH,4,FALSE))</f>
        <v/>
      </c>
      <c r="AA224" s="370"/>
      <c r="AB224" s="192"/>
      <c r="AC224" s="192"/>
    </row>
    <row r="225" spans="1:30" ht="15.75" customHeight="1">
      <c r="A225" s="148">
        <v>2069</v>
      </c>
      <c r="B225" s="149" t="str">
        <f>VLOOKUP(A225,'0919門市清單主檔'!B:C,2,FALSE)</f>
        <v>板橋江子翠站</v>
      </c>
      <c r="C225" s="150" t="str">
        <f>VLOOKUP($A225,'0919門市清單主檔'!B:V,20,FALSE)</f>
        <v>新北市</v>
      </c>
      <c r="D225" s="151" t="str">
        <f>VLOOKUP($A225,'0919門市清單主檔'!B:V,21,FALSE)</f>
        <v>板橋區</v>
      </c>
      <c r="E225" s="152" t="str">
        <f>VLOOKUP(D225,區域表!A:B,2,FALSE)</f>
        <v>狄澤洋</v>
      </c>
      <c r="F225" s="153" t="str">
        <f>IFERROR(IF(VLOOKUP(A225,門市狀態!A:D,4,FALSE)=0,"",VLOOKUP(A225,門市狀態!A:D,4,FALSE)),"")</f>
        <v/>
      </c>
      <c r="G225" s="154"/>
      <c r="H225" s="155" t="str">
        <f t="shared" si="31"/>
        <v>-2069-板橋江子翠站(定保)</v>
      </c>
      <c r="I225" s="157" t="str">
        <f t="array" ref="I225">IF(AND(SUMPRODUCT((IM!$F$2:$F$1181=A225)*(ISNUMBER(SEARCH($C$1, IM!$AC$2:$AC$1181))))&gt;0), $C$1, "")</f>
        <v/>
      </c>
      <c r="J225" s="356" t="str">
        <f t="array" ref="J225">IFERROR(INDEX(IM!$AM$2:$AM$9333, MATCH(1, (IM!$F$2:$F$9333=A225) * (ISNUMBER(SEARCH($C$1, IM!$AC$2:$AC$9333))), 0)), "")</f>
        <v/>
      </c>
      <c r="K225" s="358">
        <f t="array" ref="K225">SUMPRODUCT((IM!$F$2:$F$9181=A225)*(IM!$AD$2:$AD$9181="O")*(ISNUMBER(SEARCH($C$1, IM!$AC$2:$AC$9181))))</f>
        <v>0</v>
      </c>
      <c r="L225" s="380" t="str">
        <f t="array" ref="L225">IF(K225&gt;0,IFERROR(HYPERLINK("#'IM'!AC"&amp;MATCH(1,(IM!$F$1:$F$6881=A225)*(ISNUMBER(SEARCH($C$1,IM!$AC$1:$AC$6881))),0),"檢核"),"未登錄"),"")</f>
        <v/>
      </c>
      <c r="M225" s="323" t="str">
        <f t="shared" si="32"/>
        <v>EDC</v>
      </c>
      <c r="N225" s="383" t="str">
        <f t="array" ref="N225">IF(AND(
    SUMPRODUCT(
        (IM!$F$2:$F$1181=A225) *
        ISNUMBER(SEARCH("HUB", IM!$AC$2:$AC$1181)) *
        (IM!$X$2:$X$1181&gt;=$A$1) *
        (IM!$X$2:$X$1181&lt;=$B$1)*(Z225="HUB")
    ) &gt; 0
), "HUB", "")</f>
        <v/>
      </c>
      <c r="O225" s="363"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25" t="str">
        <f t="shared" si="33"/>
        <v>-2069-板橋江子翠站(定保)</v>
      </c>
      <c r="Q225" s="275" t="str">
        <f t="array" ref="Q225">IF(AND(SUMPRODUCT((IM!$F$2:$F$1181=A225)*(ISNUMBER(SEARCH($D$1, IM!$AC$2:$AC$1181))))&gt;0), $D$1, "")</f>
        <v>EDC</v>
      </c>
      <c r="R225" s="274">
        <f t="array" ref="R225">IFERROR(INDEX(IM!$AM$2:$AM$9382, MATCH(1, (IM!$F$2:$F$9382=A225) * (ISNUMBER(SEARCH($D$1, IM!$AC$2:$AC$9382))), 0)), "")</f>
        <v>45833</v>
      </c>
      <c r="S225" s="255" t="str">
        <f t="array" ref="S225">IF(AND(SUMPRODUCT((IM!$F$2:$F$1181=A225)*(ISNUMBER(SEARCH($E$1, IM!$AC$2:$AC$1181))))&gt;0), $E$1, "")</f>
        <v/>
      </c>
      <c r="T225" s="296" t="str">
        <f t="array" ref="T225">IFERROR(INDEX(IM!$AM$2:$AM$9382, MATCH(1, (IM!$F$2:$F$9382=A225) * (ISNUMBER(SEARCH($E$1, IM!$AC$2:$AC$9382))), 0)), "")</f>
        <v/>
      </c>
      <c r="U225" s="299" t="str">
        <f t="array" ref="U225">IF(AND(SUMPRODUCT((IM!$F$2:$F$1181=A225)*(ISNUMBER(SEARCH($F$1, IM!$AC$2:$AC$1181))))&gt;0), $F$1, "")</f>
        <v/>
      </c>
      <c r="V225" s="369" t="str">
        <f t="array" ref="V225">IFERROR(INDEX(IM!$AM$2:$AM$9382, MATCH(1, (IM!$F$2:$F$9382=A225) * (ISNUMBER(SEARCH($F$1, IM!$AC$2:$AC$9382))), 0)), "")</f>
        <v/>
      </c>
      <c r="W225" s="261">
        <f t="shared" si="34"/>
        <v>0</v>
      </c>
      <c r="X225" s="261"/>
      <c r="Y225" s="376">
        <f t="shared" si="35"/>
        <v>0</v>
      </c>
      <c r="Z225" s="253" t="str">
        <f>IF(VLOOKUP(A225,'0919門市清單主檔'!B:AH,4,FALSE)=0,"",VLOOKUP(A225,'0919門市清單主檔'!B:AH,4,FALSE))</f>
        <v/>
      </c>
      <c r="AA225" s="370"/>
      <c r="AB225" s="192"/>
      <c r="AC225" s="192" t="s">
        <v>49</v>
      </c>
    </row>
    <row r="226" spans="1:30" ht="15.75" customHeight="1">
      <c r="A226" s="148">
        <v>5101</v>
      </c>
      <c r="B226" s="149" t="str">
        <f>VLOOKUP(A226,'0919門市清單主檔'!B:C,2,FALSE)</f>
        <v>淡水小坪頂</v>
      </c>
      <c r="C226" s="150" t="str">
        <f>VLOOKUP($A226,'0919門市清單主檔'!B:V,20,FALSE)</f>
        <v>新北市</v>
      </c>
      <c r="D226" s="151" t="str">
        <f>VLOOKUP($A226,'0919門市清單主檔'!B:V,21,FALSE)</f>
        <v>淡水區</v>
      </c>
      <c r="E226" s="152" t="str">
        <f>VLOOKUP(D226,區域表!A:B,2,FALSE)</f>
        <v>吳宗鴻</v>
      </c>
      <c r="F226" s="153" t="str">
        <f>IFERROR(IF(VLOOKUP(A226,門市狀態!A:D,4,FALSE)=0,"",VLOOKUP(A226,門市狀態!A:D,4,FALSE)),"")</f>
        <v/>
      </c>
      <c r="G226" s="154"/>
      <c r="H226" s="155" t="str">
        <f t="shared" si="31"/>
        <v>-5101-淡水小坪頂(定保)</v>
      </c>
      <c r="I226" s="157" t="str">
        <f t="array" ref="I226">IF(AND(SUMPRODUCT((IM!$F$2:$F$1181=A226)*(ISNUMBER(SEARCH($C$1, IM!$AC$2:$AC$1181))))&gt;0), $C$1, "")</f>
        <v/>
      </c>
      <c r="J226" s="356" t="str">
        <f t="array" ref="J226">IFERROR(INDEX(IM!$AM$2:$AM$9333, MATCH(1, (IM!$F$2:$F$9333=A226) * (ISNUMBER(SEARCH($C$1, IM!$AC$2:$AC$9333))), 0)), "")</f>
        <v/>
      </c>
      <c r="K226" s="358">
        <f t="array" ref="K226">SUMPRODUCT((IM!$F$2:$F$9181=A226)*(IM!$AD$2:$AD$9181="O")*(ISNUMBER(SEARCH($C$1, IM!$AC$2:$AC$9181))))</f>
        <v>0</v>
      </c>
      <c r="L226" s="380" t="str">
        <f t="array" ref="L226">IF(K226&gt;0,IFERROR(HYPERLINK("#'IM'!AC"&amp;MATCH(1,(IM!$F$1:$F$6881=A226)*(ISNUMBER(SEARCH($C$1,IM!$AC$1:$AC$6881))),0),"檢核"),"未登錄"),"")</f>
        <v/>
      </c>
      <c r="M226" s="323" t="str">
        <f t="shared" si="32"/>
        <v>EDC</v>
      </c>
      <c r="N226" s="383" t="str">
        <f t="array" ref="N226">IF(AND(
    SUMPRODUCT(
        (IM!$F$2:$F$1181=A226) *
        ISNUMBER(SEARCH("HUB", IM!$AC$2:$AC$1181)) *
        (IM!$X$2:$X$1181&gt;=$A$1) *
        (IM!$X$2:$X$1181&lt;=$B$1)*(Z226="HUB")
    ) &gt; 0
), "HUB", "")</f>
        <v/>
      </c>
      <c r="O226" s="363"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25" t="str">
        <f t="shared" si="33"/>
        <v>-5101-淡水小坪頂(定保)</v>
      </c>
      <c r="Q226" s="275" t="str">
        <f t="array" ref="Q226">IF(AND(SUMPRODUCT((IM!$F$2:$F$1181=A226)*(ISNUMBER(SEARCH($D$1, IM!$AC$2:$AC$1181))))&gt;0), $D$1, "")</f>
        <v>EDC</v>
      </c>
      <c r="R226" s="274">
        <f t="array" ref="R226">IFERROR(INDEX(IM!$AM$2:$AM$9382, MATCH(1, (IM!$F$2:$F$9382=A226) * (ISNUMBER(SEARCH($D$1, IM!$AC$2:$AC$9382))), 0)), "")</f>
        <v>45833</v>
      </c>
      <c r="S226" s="255" t="str">
        <f t="array" ref="S226">IF(AND(SUMPRODUCT((IM!$F$2:$F$1181=A226)*(ISNUMBER(SEARCH($E$1, IM!$AC$2:$AC$1181))))&gt;0), $E$1, "")</f>
        <v/>
      </c>
      <c r="T226" s="296" t="str">
        <f t="array" ref="T226">IFERROR(INDEX(IM!$AM$2:$AM$9382, MATCH(1, (IM!$F$2:$F$9382=A226) * (ISNUMBER(SEARCH($E$1, IM!$AC$2:$AC$9382))), 0)), "")</f>
        <v/>
      </c>
      <c r="U226" s="299" t="str">
        <f t="array" ref="U226">IF(AND(SUMPRODUCT((IM!$F$2:$F$1181=A226)*(ISNUMBER(SEARCH($F$1, IM!$AC$2:$AC$1181))))&gt;0), $F$1, "")</f>
        <v/>
      </c>
      <c r="V226" s="369" t="str">
        <f t="array" ref="V226">IFERROR(INDEX(IM!$AM$2:$AM$9382, MATCH(1, (IM!$F$2:$F$9382=A226) * (ISNUMBER(SEARCH($F$1, IM!$AC$2:$AC$9382))), 0)), "")</f>
        <v/>
      </c>
      <c r="W226" s="261">
        <f t="shared" si="34"/>
        <v>0</v>
      </c>
      <c r="X226" s="261"/>
      <c r="Y226" s="376">
        <f t="shared" si="35"/>
        <v>0</v>
      </c>
      <c r="Z226" s="253" t="str">
        <f>IF(VLOOKUP(A226,'0919門市清單主檔'!B:AH,4,FALSE)=0,"",VLOOKUP(A226,'0919門市清單主檔'!B:AH,4,FALSE))</f>
        <v/>
      </c>
      <c r="AA226" s="370"/>
      <c r="AB226" s="192"/>
      <c r="AC226" s="192"/>
    </row>
    <row r="227" spans="1:30" ht="15.75" customHeight="1">
      <c r="A227" s="148" t="s">
        <v>81</v>
      </c>
      <c r="B227" s="149" t="str">
        <f>VLOOKUP(A227,'0919門市清單主檔'!B:C,2,FALSE)</f>
        <v>車麗屋新莊店</v>
      </c>
      <c r="C227" s="150" t="str">
        <f>VLOOKUP($A227,'0919門市清單主檔'!B:V,20,FALSE)</f>
        <v>新北市</v>
      </c>
      <c r="D227" s="151" t="str">
        <f>VLOOKUP($A227,'0919門市清單主檔'!B:V,21,FALSE)</f>
        <v>新莊區</v>
      </c>
      <c r="E227" s="152" t="str">
        <f>VLOOKUP(D227,區域表!A:B,2,FALSE)</f>
        <v>湯家瑋</v>
      </c>
      <c r="F227" s="153" t="str">
        <f>IFERROR(IF(VLOOKUP(A227,門市狀態!A:D,4,FALSE)=0,"",VLOOKUP(A227,門市狀態!A:D,4,FALSE)),"")</f>
        <v/>
      </c>
      <c r="G227" s="154" t="s">
        <v>54</v>
      </c>
      <c r="H227" s="155" t="str">
        <f t="shared" si="31"/>
        <v>-L516-車麗屋新莊店(定保)</v>
      </c>
      <c r="I227" s="157" t="str">
        <f t="array" ref="I227">IF(AND(SUMPRODUCT((IM!$F$2:$F$1181=A227)*(ISNUMBER(SEARCH($C$1, IM!$AC$2:$AC$1181))))&gt;0), $C$1, "")</f>
        <v/>
      </c>
      <c r="J227" s="356" t="str">
        <f t="array" ref="J227">IFERROR(INDEX(IM!$AM$2:$AM$9333, MATCH(1, (IM!$F$2:$F$9333=A227) * (ISNUMBER(SEARCH($C$1, IM!$AC$2:$AC$9333))), 0)), "")</f>
        <v/>
      </c>
      <c r="K227" s="358">
        <f t="array" ref="K227">SUMPRODUCT((IM!$F$2:$F$9181=A227)*(IM!$AD$2:$AD$9181="O")*(ISNUMBER(SEARCH($C$1, IM!$AC$2:$AC$9181))))</f>
        <v>0</v>
      </c>
      <c r="L227" s="380" t="str">
        <f t="array" ref="L227">IF(K227&gt;0,IFERROR(HYPERLINK("#'IM'!AC"&amp;MATCH(1,(IM!$F$1:$F$6881=A227)*(ISNUMBER(SEARCH($C$1,IM!$AC$1:$AC$6881))),0),"檢核"),"未登錄"),"")</f>
        <v/>
      </c>
      <c r="M227" s="323" t="str">
        <f t="shared" si="32"/>
        <v/>
      </c>
      <c r="N227" s="383" t="str">
        <f t="array" ref="N227">IF(AND(
    SUMPRODUCT(
        (IM!$F$2:$F$1181=A227) *
        ISNUMBER(SEARCH("HUB", IM!$AC$2:$AC$1181)) *
        (IM!$X$2:$X$1181&gt;=$A$1) *
        (IM!$X$2:$X$1181&lt;=$B$1)*(Z227="HUB")
    ) &gt; 0
), "HUB", "")</f>
        <v/>
      </c>
      <c r="O227" s="363"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25" t="str">
        <f t="shared" si="33"/>
        <v>-L516-車麗屋新莊店(定保)</v>
      </c>
      <c r="Q227" s="275" t="str">
        <f t="array" ref="Q227">IF(AND(SUMPRODUCT((IM!$F$2:$F$1181=A227)*(ISNUMBER(SEARCH($D$1, IM!$AC$2:$AC$1181))))&gt;0), $D$1, "")</f>
        <v/>
      </c>
      <c r="R227" s="274" t="str">
        <f t="array" ref="R227">IFERROR(INDEX(IM!$AM$2:$AM$9382, MATCH(1, (IM!$F$2:$F$9382=A227) * (ISNUMBER(SEARCH($D$1, IM!$AC$2:$AC$9382))), 0)), "")</f>
        <v/>
      </c>
      <c r="S227" s="255" t="str">
        <f t="array" ref="S227">IF(AND(SUMPRODUCT((IM!$F$2:$F$1181=A227)*(ISNUMBER(SEARCH($E$1, IM!$AC$2:$AC$1181))))&gt;0), $E$1, "")</f>
        <v/>
      </c>
      <c r="T227" s="296" t="str">
        <f t="array" ref="T227">IFERROR(INDEX(IM!$AM$2:$AM$9382, MATCH(1, (IM!$F$2:$F$9382=A227) * (ISNUMBER(SEARCH($E$1, IM!$AC$2:$AC$9382))), 0)), "")</f>
        <v/>
      </c>
      <c r="U227" s="299" t="str">
        <f t="array" ref="U227">IF(AND(SUMPRODUCT((IM!$F$2:$F$1181=A227)*(ISNUMBER(SEARCH($F$1, IM!$AC$2:$AC$1181))))&gt;0), $F$1, "")</f>
        <v/>
      </c>
      <c r="V227" s="369" t="str">
        <f t="array" ref="V227">IFERROR(INDEX(IM!$AM$2:$AM$9382, MATCH(1, (IM!$F$2:$F$9382=A227) * (ISNUMBER(SEARCH($F$1, IM!$AC$2:$AC$9382))), 0)), "")</f>
        <v/>
      </c>
      <c r="W227" s="261">
        <f t="shared" si="34"/>
        <v>0</v>
      </c>
      <c r="X227" s="261"/>
      <c r="Y227" s="376">
        <f t="shared" si="35"/>
        <v>0</v>
      </c>
      <c r="Z227" s="253" t="str">
        <f>IF(VLOOKUP(A227,'0919門市清單主檔'!B:AH,4,FALSE)=0,"",VLOOKUP(A227,'0919門市清單主檔'!B:AH,4,FALSE))</f>
        <v/>
      </c>
      <c r="AA227" s="370"/>
      <c r="AB227" s="192"/>
      <c r="AC227" s="192"/>
    </row>
    <row r="228" spans="1:30" ht="15.75" customHeight="1">
      <c r="A228" s="294" t="s">
        <v>82</v>
      </c>
      <c r="B228" s="149" t="str">
        <f>VLOOKUP(A228,'0919門市清單主檔'!B:C,2,FALSE)</f>
        <v>五股訓練教室</v>
      </c>
      <c r="C228" s="150" t="str">
        <f>VLOOKUP($A228,'0919門市清單主檔'!B:V,20,FALSE)</f>
        <v>新北市</v>
      </c>
      <c r="D228" s="151" t="str">
        <f>VLOOKUP($A228,'0919門市清單主檔'!B:V,21,FALSE)</f>
        <v>五股區</v>
      </c>
      <c r="E228" s="152" t="str">
        <f>VLOOKUP(D228,區域表!A:B,2,FALSE)</f>
        <v>湯家瑋</v>
      </c>
      <c r="F228" s="153" t="str">
        <f>IFERROR(IF(VLOOKUP(A228,門市狀態!A:D,4,FALSE)=0,"",VLOOKUP(A228,門市狀態!A:D,4,FALSE)),"")</f>
        <v/>
      </c>
      <c r="G228" s="154" t="s">
        <v>83</v>
      </c>
      <c r="H228" s="155" t="str">
        <f t="shared" si="31"/>
        <v>-TT01-五股訓練教室(定保)</v>
      </c>
      <c r="I228" s="157" t="str">
        <f t="array" ref="I228">IF(AND(SUMPRODUCT((IM!$F$2:$F$1181=A228)*(ISNUMBER(SEARCH($C$1, IM!$AC$2:$AC$1181))))&gt;0), $C$1, "")</f>
        <v/>
      </c>
      <c r="J228" s="356" t="str">
        <f t="array" ref="J228">IFERROR(INDEX(IM!$AM$2:$AM$9333, MATCH(1, (IM!$F$2:$F$9333=A228) * (ISNUMBER(SEARCH($C$1, IM!$AC$2:$AC$9333))), 0)), "")</f>
        <v/>
      </c>
      <c r="K228" s="358">
        <f t="array" ref="K228">SUMPRODUCT((IM!$F$2:$F$9181=A228)*(IM!$AD$2:$AD$9181="O")*(ISNUMBER(SEARCH($C$1, IM!$AC$2:$AC$9181))))</f>
        <v>0</v>
      </c>
      <c r="L228" s="380" t="str">
        <f t="array" ref="L228">IF(K228&gt;0,IFERROR(HYPERLINK("#'IM'!AC"&amp;MATCH(1,(IM!$F$1:$F$6881=A228)*(ISNUMBER(SEARCH($C$1,IM!$AC$1:$AC$6881))),0),"檢核"),"未登錄"),"")</f>
        <v/>
      </c>
      <c r="M228" s="323" t="str">
        <f t="shared" si="32"/>
        <v/>
      </c>
      <c r="N228" s="383" t="str">
        <f t="array" ref="N228">IF(AND(
    SUMPRODUCT(
        (IM!$F$2:$F$1181=A228) *
        ISNUMBER(SEARCH("HUB", IM!$AC$2:$AC$1181)) *
        (IM!$X$2:$X$1181&gt;=$A$1) *
        (IM!$X$2:$X$1181&lt;=$B$1)*(Z228="HUB")
    ) &gt; 0
), "HUB", "")</f>
        <v/>
      </c>
      <c r="O228" s="363"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25" t="str">
        <f t="shared" si="33"/>
        <v>-TT01-五股訓練教室(定保)</v>
      </c>
      <c r="Q228" s="275" t="str">
        <f t="array" ref="Q228">IF(AND(SUMPRODUCT((IM!$F$2:$F$1181=A228)*(ISNUMBER(SEARCH($D$1, IM!$AC$2:$AC$1181))))&gt;0), $D$1, "")</f>
        <v/>
      </c>
      <c r="R228" s="274" t="str">
        <f t="array" ref="R228">IFERROR(INDEX(IM!$AM$2:$AM$9382, MATCH(1, (IM!$F$2:$F$9382=A228) * (ISNUMBER(SEARCH($D$1, IM!$AC$2:$AC$9382))), 0)), "")</f>
        <v/>
      </c>
      <c r="S228" s="255" t="str">
        <f t="array" ref="S228">IF(AND(SUMPRODUCT((IM!$F$2:$F$1181=A228)*(ISNUMBER(SEARCH($E$1, IM!$AC$2:$AC$1181))))&gt;0), $E$1, "")</f>
        <v/>
      </c>
      <c r="T228" s="296" t="str">
        <f t="array" ref="T228">IFERROR(INDEX(IM!$AM$2:$AM$9382, MATCH(1, (IM!$F$2:$F$9382=A228) * (ISNUMBER(SEARCH($E$1, IM!$AC$2:$AC$9382))), 0)), "")</f>
        <v/>
      </c>
      <c r="U228" s="299" t="str">
        <f t="array" ref="U228">IF(AND(SUMPRODUCT((IM!$F$2:$F$1181=A228)*(ISNUMBER(SEARCH($F$1, IM!$AC$2:$AC$1181))))&gt;0), $F$1, "")</f>
        <v/>
      </c>
      <c r="V228" s="369" t="str">
        <f t="array" ref="V228">IFERROR(INDEX(IM!$AM$2:$AM$9382, MATCH(1, (IM!$F$2:$F$9382=A228) * (ISNUMBER(SEARCH($F$1, IM!$AC$2:$AC$9382))), 0)), "")</f>
        <v/>
      </c>
      <c r="W228" s="261">
        <f t="shared" si="34"/>
        <v>0</v>
      </c>
      <c r="X228" s="261"/>
      <c r="Y228" s="376">
        <f t="shared" si="35"/>
        <v>0</v>
      </c>
      <c r="Z228" s="253" t="str">
        <f>IF(VLOOKUP(A228,'0919門市清單主檔'!B:AH,4,FALSE)=0,"",VLOOKUP(A228,'0919門市清單主檔'!B:AH,4,FALSE))</f>
        <v/>
      </c>
      <c r="AA228" s="370"/>
      <c r="AB228" s="192"/>
      <c r="AC228" s="192" t="s">
        <v>49</v>
      </c>
    </row>
    <row r="229" spans="1:30" ht="15.75" customHeight="1">
      <c r="A229" s="148">
        <v>3962</v>
      </c>
      <c r="B229" s="149" t="str">
        <f>VLOOKUP(A229,'0919門市清單主檔'!B:C,2,FALSE)</f>
        <v>板橋仁化店</v>
      </c>
      <c r="C229" s="150" t="str">
        <f>VLOOKUP($A229,'0919門市清單主檔'!B:V,20,FALSE)</f>
        <v>新北市</v>
      </c>
      <c r="D229" s="151" t="str">
        <f>VLOOKUP($A229,'0919門市清單主檔'!B:V,21,FALSE)</f>
        <v>板橋區</v>
      </c>
      <c r="E229" s="152" t="str">
        <f>VLOOKUP(D229,區域表!A:B,2,FALSE)</f>
        <v>狄澤洋</v>
      </c>
      <c r="F229" s="153" t="str">
        <f>IFERROR(IF(VLOOKUP(A229,門市狀態!A:D,4,FALSE)=0,"",VLOOKUP(A229,門市狀態!A:D,4,FALSE)),"")</f>
        <v/>
      </c>
      <c r="G229" s="154"/>
      <c r="H229" s="155" t="str">
        <f t="shared" si="31"/>
        <v>-3962-板橋仁化店(定保)</v>
      </c>
      <c r="I229" s="157" t="str">
        <f t="array" ref="I229">IF(AND(SUMPRODUCT((IM!$F$2:$F$1181=A229)*(ISNUMBER(SEARCH($C$1, IM!$AC$2:$AC$1181))))&gt;0), $C$1, "")</f>
        <v/>
      </c>
      <c r="J229" s="356" t="str">
        <f t="array" ref="J229">IFERROR(INDEX(IM!$AM$2:$AM$9333, MATCH(1, (IM!$F$2:$F$9333=A229) * (ISNUMBER(SEARCH($C$1, IM!$AC$2:$AC$9333))), 0)), "")</f>
        <v/>
      </c>
      <c r="K229" s="358">
        <f t="array" ref="K229">SUMPRODUCT((IM!$F$2:$F$9181=A229)*(IM!$AD$2:$AD$9181="O")*(ISNUMBER(SEARCH($C$1, IM!$AC$2:$AC$9181))))</f>
        <v>0</v>
      </c>
      <c r="L229" s="380" t="str">
        <f t="array" ref="L229">IF(K229&gt;0,IFERROR(HYPERLINK("#'IM'!AC"&amp;MATCH(1,(IM!$F$1:$F$6881=A229)*(ISNUMBER(SEARCH($C$1,IM!$AC$1:$AC$6881))),0),"檢核"),"未登錄"),"")</f>
        <v/>
      </c>
      <c r="M229" s="323" t="str">
        <f t="shared" si="32"/>
        <v>EDC</v>
      </c>
      <c r="N229" s="383" t="str">
        <f t="array" ref="N229">IF(AND(
    SUMPRODUCT(
        (IM!$F$2:$F$1181=A229) *
        ISNUMBER(SEARCH("HUB", IM!$AC$2:$AC$1181)) *
        (IM!$X$2:$X$1181&gt;=$A$1) *
        (IM!$X$2:$X$1181&lt;=$B$1)*(Z229="HUB")
    ) &gt; 0
), "HUB", "")</f>
        <v/>
      </c>
      <c r="O229" s="363"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25" t="str">
        <f t="shared" si="33"/>
        <v>-3962-板橋仁化店(定保)</v>
      </c>
      <c r="Q229" s="275" t="str">
        <f t="array" ref="Q229">IF(AND(SUMPRODUCT((IM!$F$2:$F$1181=A229)*(ISNUMBER(SEARCH($D$1, IM!$AC$2:$AC$1181))))&gt;0), $D$1, "")</f>
        <v>EDC</v>
      </c>
      <c r="R229" s="274">
        <f t="array" ref="R229">IFERROR(INDEX(IM!$AM$2:$AM$9382, MATCH(1, (IM!$F$2:$F$9382=A229) * (ISNUMBER(SEARCH($D$1, IM!$AC$2:$AC$9382))), 0)), "")</f>
        <v>45834</v>
      </c>
      <c r="S229" s="255" t="str">
        <f t="array" ref="S229">IF(AND(SUMPRODUCT((IM!$F$2:$F$1181=A229)*(ISNUMBER(SEARCH($E$1, IM!$AC$2:$AC$1181))))&gt;0), $E$1, "")</f>
        <v/>
      </c>
      <c r="T229" s="296" t="str">
        <f t="array" ref="T229">IFERROR(INDEX(IM!$AM$2:$AM$9382, MATCH(1, (IM!$F$2:$F$9382=A229) * (ISNUMBER(SEARCH($E$1, IM!$AC$2:$AC$9382))), 0)), "")</f>
        <v/>
      </c>
      <c r="U229" s="299" t="str">
        <f t="array" ref="U229">IF(AND(SUMPRODUCT((IM!$F$2:$F$1181=A229)*(ISNUMBER(SEARCH($F$1, IM!$AC$2:$AC$1181))))&gt;0), $F$1, "")</f>
        <v/>
      </c>
      <c r="V229" s="369" t="str">
        <f t="array" ref="V229">IFERROR(INDEX(IM!$AM$2:$AM$9382, MATCH(1, (IM!$F$2:$F$9382=A229) * (ISNUMBER(SEARCH($F$1, IM!$AC$2:$AC$9382))), 0)), "")</f>
        <v/>
      </c>
      <c r="W229" s="261">
        <f t="shared" si="34"/>
        <v>0</v>
      </c>
      <c r="X229" s="261"/>
      <c r="Y229" s="376">
        <f t="shared" si="35"/>
        <v>0</v>
      </c>
      <c r="Z229" s="253" t="str">
        <f>IF(VLOOKUP(A229,'0919門市清單主檔'!B:AH,4,FALSE)=0,"",VLOOKUP(A229,'0919門市清單主檔'!B:AH,4,FALSE))</f>
        <v/>
      </c>
      <c r="AA229" s="370"/>
      <c r="AB229" s="192"/>
      <c r="AC229" s="192" t="s">
        <v>49</v>
      </c>
    </row>
    <row r="230" spans="1:30" ht="15.75" customHeight="1">
      <c r="A230" s="148">
        <v>3399</v>
      </c>
      <c r="B230" s="149" t="str">
        <f>VLOOKUP(A230,'0919門市清單主檔'!B:C,2,FALSE)</f>
        <v>板橋藝文中心</v>
      </c>
      <c r="C230" s="150" t="str">
        <f>VLOOKUP($A230,'0919門市清單主檔'!B:V,20,FALSE)</f>
        <v>新北市</v>
      </c>
      <c r="D230" s="151" t="str">
        <f>VLOOKUP($A230,'0919門市清單主檔'!B:V,21,FALSE)</f>
        <v>板橋區</v>
      </c>
      <c r="E230" s="152" t="str">
        <f>VLOOKUP(D230,區域表!A:B,2,FALSE)</f>
        <v>狄澤洋</v>
      </c>
      <c r="F230" s="153" t="str">
        <f>IFERROR(IF(VLOOKUP(A230,門市狀態!A:D,4,FALSE)=0,"",VLOOKUP(A230,門市狀態!A:D,4,FALSE)),"")</f>
        <v/>
      </c>
      <c r="G230" s="154"/>
      <c r="H230" s="155" t="str">
        <f t="shared" si="31"/>
        <v>-3399-板橋藝文中心(定保)</v>
      </c>
      <c r="I230" s="157" t="str">
        <f t="array" ref="I230">IF(AND(SUMPRODUCT((IM!$F$2:$F$1181=A230)*(ISNUMBER(SEARCH($C$1, IM!$AC$2:$AC$1181))))&gt;0), $C$1, "")</f>
        <v/>
      </c>
      <c r="J230" s="356" t="str">
        <f t="array" ref="J230">IFERROR(INDEX(IM!$AM$2:$AM$9333, MATCH(1, (IM!$F$2:$F$9333=A230) * (ISNUMBER(SEARCH($C$1, IM!$AC$2:$AC$9333))), 0)), "")</f>
        <v/>
      </c>
      <c r="K230" s="358">
        <f t="array" ref="K230">SUMPRODUCT((IM!$F$2:$F$9181=A230)*(IM!$AD$2:$AD$9181="O")*(ISNUMBER(SEARCH($C$1, IM!$AC$2:$AC$9181))))</f>
        <v>0</v>
      </c>
      <c r="L230" s="380" t="str">
        <f t="array" ref="L230">IF(K230&gt;0,IFERROR(HYPERLINK("#'IM'!AC"&amp;MATCH(1,(IM!$F$1:$F$6881=A230)*(ISNUMBER(SEARCH($C$1,IM!$AC$1:$AC$6881))),0),"檢核"),"未登錄"),"")</f>
        <v/>
      </c>
      <c r="M230" s="323" t="str">
        <f t="shared" si="32"/>
        <v>EDC</v>
      </c>
      <c r="N230" s="383" t="str">
        <f t="array" ref="N230">IF(AND(
    SUMPRODUCT(
        (IM!$F$2:$F$1181=A230) *
        ISNUMBER(SEARCH("HUB", IM!$AC$2:$AC$1181)) *
        (IM!$X$2:$X$1181&gt;=$A$1) *
        (IM!$X$2:$X$1181&lt;=$B$1)*(Z230="HUB")
    ) &gt; 0
), "HUB", "")</f>
        <v/>
      </c>
      <c r="O230" s="363"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25" t="str">
        <f t="shared" si="33"/>
        <v>-3399-板橋藝文中心(定保)</v>
      </c>
      <c r="Q230" s="275" t="str">
        <f t="array" ref="Q230">IF(AND(SUMPRODUCT((IM!$F$2:$F$1181=A230)*(ISNUMBER(SEARCH($D$1, IM!$AC$2:$AC$1181))))&gt;0), $D$1, "")</f>
        <v>EDC</v>
      </c>
      <c r="R230" s="274">
        <f t="array" ref="R230">IFERROR(INDEX(IM!$AM$2:$AM$9382, MATCH(1, (IM!$F$2:$F$9382=A230) * (ISNUMBER(SEARCH($D$1, IM!$AC$2:$AC$9382))), 0)), "")</f>
        <v>45834</v>
      </c>
      <c r="S230" s="255" t="str">
        <f t="array" ref="S230">IF(AND(SUMPRODUCT((IM!$F$2:$F$1181=A230)*(ISNUMBER(SEARCH($E$1, IM!$AC$2:$AC$1181))))&gt;0), $E$1, "")</f>
        <v/>
      </c>
      <c r="T230" s="296" t="str">
        <f t="array" ref="T230">IFERROR(INDEX(IM!$AM$2:$AM$9382, MATCH(1, (IM!$F$2:$F$9382=A230) * (ISNUMBER(SEARCH($E$1, IM!$AC$2:$AC$9382))), 0)), "")</f>
        <v/>
      </c>
      <c r="U230" s="299" t="str">
        <f t="array" ref="U230">IF(AND(SUMPRODUCT((IM!$F$2:$F$1181=A230)*(ISNUMBER(SEARCH($F$1, IM!$AC$2:$AC$1181))))&gt;0), $F$1, "")</f>
        <v/>
      </c>
      <c r="V230" s="369" t="str">
        <f t="array" ref="V230">IFERROR(INDEX(IM!$AM$2:$AM$9382, MATCH(1, (IM!$F$2:$F$9382=A230) * (ISNUMBER(SEARCH($F$1, IM!$AC$2:$AC$9382))), 0)), "")</f>
        <v/>
      </c>
      <c r="W230" s="261">
        <f t="shared" si="34"/>
        <v>0</v>
      </c>
      <c r="X230" s="261"/>
      <c r="Y230" s="376">
        <f t="shared" si="35"/>
        <v>0</v>
      </c>
      <c r="Z230" s="253" t="str">
        <f>IF(VLOOKUP(A230,'0919門市清單主檔'!B:AH,4,FALSE)=0,"",VLOOKUP(A230,'0919門市清單主檔'!B:AH,4,FALSE))</f>
        <v/>
      </c>
      <c r="AA230" s="370"/>
      <c r="AB230" s="192"/>
      <c r="AC230" s="192" t="s">
        <v>49</v>
      </c>
    </row>
    <row r="231" spans="1:30" ht="15.75" customHeight="1">
      <c r="A231" s="161" t="s">
        <v>84</v>
      </c>
      <c r="B231" s="149" t="str">
        <f>VLOOKUP(A231,'0919門市清單主檔'!B:C,2,FALSE)</f>
        <v>北縣僑中三店</v>
      </c>
      <c r="C231" s="162" t="str">
        <f>VLOOKUP($A231,'0919門市清單主檔'!B:V,20,FALSE)</f>
        <v>新北市</v>
      </c>
      <c r="D231" s="163" t="str">
        <f>VLOOKUP($A231,'0919門市清單主檔'!B:V,21,FALSE)</f>
        <v>板橋區</v>
      </c>
      <c r="E231" s="152" t="str">
        <f>VLOOKUP(D231,區域表!A:B,2,FALSE)</f>
        <v>狄澤洋</v>
      </c>
      <c r="F231" s="153" t="str">
        <f>IFERROR(IF(VLOOKUP(A231,門市狀態!A:D,4,FALSE)=0,"",VLOOKUP(A231,門市狀態!A:D,4,FALSE)),"")</f>
        <v/>
      </c>
      <c r="G231" s="164"/>
      <c r="H231" s="155" t="str">
        <f t="shared" si="31"/>
        <v>-D161-北縣僑中三店(定保)</v>
      </c>
      <c r="I231" s="157" t="str">
        <f t="array" ref="I231">IF(AND(SUMPRODUCT((IM!$F$2:$F$1181=A231)*(ISNUMBER(SEARCH($C$1, IM!$AC$2:$AC$1181))))&gt;0), $C$1, "")</f>
        <v/>
      </c>
      <c r="J231" s="356" t="str">
        <f t="array" ref="J231">IFERROR(INDEX(IM!$AM$2:$AM$9333, MATCH(1, (IM!$F$2:$F$9333=A231) * (ISNUMBER(SEARCH($C$1, IM!$AC$2:$AC$9333))), 0)), "")</f>
        <v/>
      </c>
      <c r="K231" s="358">
        <f t="array" ref="K231">SUMPRODUCT((IM!$F$2:$F$9181=A231)*(IM!$AD$2:$AD$9181="O")*(ISNUMBER(SEARCH($C$1, IM!$AC$2:$AC$9181))))</f>
        <v>0</v>
      </c>
      <c r="L231" s="380" t="str">
        <f t="array" ref="L231">IF(K231&gt;0,IFERROR(HYPERLINK("#'IM'!AC"&amp;MATCH(1,(IM!$F$1:$F$6881=A231)*(ISNUMBER(SEARCH($C$1,IM!$AC$1:$AC$6881))),0),"檢核"),"未登錄"),"")</f>
        <v/>
      </c>
      <c r="M231" s="323" t="str">
        <f t="shared" si="32"/>
        <v>EDC</v>
      </c>
      <c r="N231" s="383" t="str">
        <f t="array" ref="N231">IF(AND(
    SUMPRODUCT(
        (IM!$F$2:$F$1181=A231) *
        ISNUMBER(SEARCH("HUB", IM!$AC$2:$AC$1181)) *
        (IM!$X$2:$X$1181&gt;=$A$1) *
        (IM!$X$2:$X$1181&lt;=$B$1)*(Z231="HUB")
    ) &gt; 0
), "HUB", "")</f>
        <v/>
      </c>
      <c r="O231" s="363"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25" t="str">
        <f t="shared" si="33"/>
        <v>-D161-北縣僑中三店(定保)</v>
      </c>
      <c r="Q231" s="275" t="str">
        <f t="array" ref="Q231">IF(AND(SUMPRODUCT((IM!$F$2:$F$1181=A231)*(ISNUMBER(SEARCH($D$1, IM!$AC$2:$AC$1181))))&gt;0), $D$1, "")</f>
        <v>EDC</v>
      </c>
      <c r="R231" s="274">
        <f t="array" ref="R231">IFERROR(INDEX(IM!$AM$2:$AM$9382, MATCH(1, (IM!$F$2:$F$9382=A231) * (ISNUMBER(SEARCH($D$1, IM!$AC$2:$AC$9382))), 0)), "")</f>
        <v>45838</v>
      </c>
      <c r="S231" s="255" t="str">
        <f t="array" ref="S231">IF(AND(SUMPRODUCT((IM!$F$2:$F$1181=A231)*(ISNUMBER(SEARCH($E$1, IM!$AC$2:$AC$1181))))&gt;0), $E$1, "")</f>
        <v/>
      </c>
      <c r="T231" s="296" t="str">
        <f t="array" ref="T231">IFERROR(INDEX(IM!$AM$2:$AM$9382, MATCH(1, (IM!$F$2:$F$9382=A231) * (ISNUMBER(SEARCH($E$1, IM!$AC$2:$AC$9382))), 0)), "")</f>
        <v/>
      </c>
      <c r="U231" s="299" t="str">
        <f t="array" ref="U231">IF(AND(SUMPRODUCT((IM!$F$2:$F$1181=A231)*(ISNUMBER(SEARCH($F$1, IM!$AC$2:$AC$1181))))&gt;0), $F$1, "")</f>
        <v/>
      </c>
      <c r="V231" s="369" t="str">
        <f t="array" ref="V231">IFERROR(INDEX(IM!$AM$2:$AM$9382, MATCH(1, (IM!$F$2:$F$9382=A231) * (ISNUMBER(SEARCH($F$1, IM!$AC$2:$AC$9382))), 0)), "")</f>
        <v/>
      </c>
      <c r="W231" s="261">
        <f t="shared" si="34"/>
        <v>0</v>
      </c>
      <c r="X231" s="261"/>
      <c r="Y231" s="376">
        <f t="shared" si="35"/>
        <v>0</v>
      </c>
      <c r="Z231" s="253" t="str">
        <f>IF(VLOOKUP(A231,'0919門市清單主檔'!B:AH,4,FALSE)=0,"",VLOOKUP(A231,'0919門市清單主檔'!B:AH,4,FALSE))</f>
        <v/>
      </c>
      <c r="AA231" s="370"/>
      <c r="AB231" s="192"/>
      <c r="AC231" s="192" t="s">
        <v>49</v>
      </c>
    </row>
    <row r="232" spans="1:30" s="192" customFormat="1" ht="15" customHeight="1">
      <c r="A232" s="235" t="s">
        <v>85</v>
      </c>
      <c r="B232" s="149" t="str">
        <f>VLOOKUP(A232,'0919門市清單主檔'!B:C,2,FALSE)</f>
        <v>車麗屋板橋店</v>
      </c>
      <c r="C232" s="165" t="str">
        <f>VLOOKUP($A232,'0919門市清單主檔'!B:V,20,FALSE)</f>
        <v>新北市</v>
      </c>
      <c r="D232" s="165" t="str">
        <f>VLOOKUP($A232,'0919門市清單主檔'!B:V,21,FALSE)</f>
        <v>板橋區</v>
      </c>
      <c r="E232" s="152" t="str">
        <f>VLOOKUP(D232,區域表!A:B,2,FALSE)</f>
        <v>狄澤洋</v>
      </c>
      <c r="F232" s="153" t="str">
        <f>IFERROR(IF(VLOOKUP(A232,門市狀態!A:D,4,FALSE)=0,"",VLOOKUP(A232,門市狀態!A:D,4,FALSE)),"")</f>
        <v/>
      </c>
      <c r="G232" s="166" t="s">
        <v>54</v>
      </c>
      <c r="H232" s="155" t="str">
        <f t="shared" si="31"/>
        <v>-L501-車麗屋板橋店(定保)</v>
      </c>
      <c r="I232" s="157" t="str">
        <f t="array" ref="I232">IF(AND(SUMPRODUCT((IM!$F$2:$F$1181=A232)*(ISNUMBER(SEARCH($C$1, IM!$AC$2:$AC$1181))))&gt;0), $C$1, "")</f>
        <v/>
      </c>
      <c r="J232" s="356" t="str">
        <f t="array" ref="J232">IFERROR(INDEX(IM!$AM$2:$AM$9333, MATCH(1, (IM!$F$2:$F$9333=A232) * (ISNUMBER(SEARCH($C$1, IM!$AC$2:$AC$9333))), 0)), "")</f>
        <v/>
      </c>
      <c r="K232" s="358">
        <f t="array" ref="K232">SUMPRODUCT((IM!$F$2:$F$9181=A232)*(IM!$AD$2:$AD$9181="O")*(ISNUMBER(SEARCH($C$1, IM!$AC$2:$AC$9181))))</f>
        <v>0</v>
      </c>
      <c r="L232" s="380" t="str">
        <f t="array" ref="L232">IF(K232&gt;0,IFERROR(HYPERLINK("#'IM'!AC"&amp;MATCH(1,(IM!$F$1:$F$6881=A232)*(ISNUMBER(SEARCH($C$1,IM!$AC$1:$AC$6881))),0),"檢核"),"未登錄"),"")</f>
        <v/>
      </c>
      <c r="M232" s="323" t="str">
        <f t="shared" si="32"/>
        <v/>
      </c>
      <c r="N232" s="383" t="str">
        <f t="array" ref="N232">IF(AND(
    SUMPRODUCT(
        (IM!$F$2:$F$1181=A232) *
        ISNUMBER(SEARCH("HUB", IM!$AC$2:$AC$1181)) *
        (IM!$X$2:$X$1181&gt;=$A$1) *
        (IM!$X$2:$X$1181&lt;=$B$1)*(Z232="HUB")
    ) &gt; 0
), "HUB", "")</f>
        <v/>
      </c>
      <c r="O232" s="363"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25" t="str">
        <f t="shared" si="33"/>
        <v>-L501-車麗屋板橋店(定保)</v>
      </c>
      <c r="Q232" s="275" t="str">
        <f t="array" ref="Q232">IF(AND(SUMPRODUCT((IM!$F$2:$F$1181=A232)*(ISNUMBER(SEARCH($D$1, IM!$AC$2:$AC$1181))))&gt;0), $D$1, "")</f>
        <v/>
      </c>
      <c r="R232" s="274" t="str">
        <f t="array" ref="R232">IFERROR(INDEX(IM!$AM$2:$AM$9382, MATCH(1, (IM!$F$2:$F$9382=A232) * (ISNUMBER(SEARCH($D$1, IM!$AC$2:$AC$9382))), 0)), "")</f>
        <v/>
      </c>
      <c r="S232" s="255" t="str">
        <f t="array" ref="S232">IF(AND(SUMPRODUCT((IM!$F$2:$F$1181=A232)*(ISNUMBER(SEARCH($E$1, IM!$AC$2:$AC$1181))))&gt;0), $E$1, "")</f>
        <v/>
      </c>
      <c r="T232" s="296" t="str">
        <f t="array" ref="T232">IFERROR(INDEX(IM!$AM$2:$AM$9382, MATCH(1, (IM!$F$2:$F$9382=A232) * (ISNUMBER(SEARCH($E$1, IM!$AC$2:$AC$9382))), 0)), "")</f>
        <v/>
      </c>
      <c r="U232" s="299" t="str">
        <f t="array" ref="U232">IF(AND(SUMPRODUCT((IM!$F$2:$F$1181=A232)*(ISNUMBER(SEARCH($F$1, IM!$AC$2:$AC$1181))))&gt;0), $F$1, "")</f>
        <v/>
      </c>
      <c r="V232" s="369" t="str">
        <f t="array" ref="V232">IFERROR(INDEX(IM!$AM$2:$AM$9382, MATCH(1, (IM!$F$2:$F$9382=A232) * (ISNUMBER(SEARCH($F$1, IM!$AC$2:$AC$9382))), 0)), "")</f>
        <v/>
      </c>
      <c r="W232" s="261">
        <f t="shared" si="34"/>
        <v>0</v>
      </c>
      <c r="X232" s="261"/>
      <c r="Y232" s="376">
        <f t="shared" si="35"/>
        <v>0</v>
      </c>
      <c r="Z232" s="253" t="str">
        <f>IF(VLOOKUP(A232,'0919門市清單主檔'!B:AH,4,FALSE)=0,"",VLOOKUP(A232,'0919門市清單主檔'!B:AH,4,FALSE))</f>
        <v/>
      </c>
      <c r="AA232" s="370"/>
      <c r="AD232" s="191"/>
    </row>
    <row r="233" spans="1:30" s="192" customFormat="1" ht="15" customHeight="1">
      <c r="A233" s="235">
        <v>5341</v>
      </c>
      <c r="B233" s="149" t="str">
        <f>VLOOKUP(A233,'0919門市清單主檔'!B:C,2,FALSE)</f>
        <v>蘆洲切仔麵</v>
      </c>
      <c r="C233" s="165" t="str">
        <f>VLOOKUP($A233,'0919門市清單主檔'!B:V,20,FALSE)</f>
        <v>新北市</v>
      </c>
      <c r="D233" s="165" t="str">
        <f>VLOOKUP($A233,'0919門市清單主檔'!B:V,21,FALSE)</f>
        <v>蘆洲區</v>
      </c>
      <c r="E233" s="152" t="str">
        <f>VLOOKUP(D233,區域表!A:B,2,FALSE)</f>
        <v>吳宗鴻</v>
      </c>
      <c r="F233" s="153" t="str">
        <f>IFERROR(IF(VLOOKUP(A233,門市狀態!A:D,4,FALSE)=0,"",VLOOKUP(A233,門市狀態!A:D,4,FALSE)),"")</f>
        <v/>
      </c>
      <c r="G233" s="166"/>
      <c r="H233" s="155" t="str">
        <f t="shared" si="31"/>
        <v>-5341-蘆洲切仔麵(定保)</v>
      </c>
      <c r="I233" s="157" t="str">
        <f t="array" ref="I233">IF(AND(SUMPRODUCT((IM!$F$2:$F$1181=A233)*(ISNUMBER(SEARCH($C$1, IM!$AC$2:$AC$1181))))&gt;0), $C$1, "")</f>
        <v/>
      </c>
      <c r="J233" s="356" t="str">
        <f t="array" ref="J233">IFERROR(INDEX(IM!$AM$2:$AM$9333, MATCH(1, (IM!$F$2:$F$9333=A233) * (ISNUMBER(SEARCH($C$1, IM!$AC$2:$AC$9333))), 0)), "")</f>
        <v/>
      </c>
      <c r="K233" s="358">
        <f t="array" ref="K233">SUMPRODUCT((IM!$F$2:$F$9181=A233)*(IM!$AD$2:$AD$9181="O")*(ISNUMBER(SEARCH($C$1, IM!$AC$2:$AC$9181))))</f>
        <v>0</v>
      </c>
      <c r="L233" s="380" t="str">
        <f t="array" ref="L233">IF(K233&gt;0,IFERROR(HYPERLINK("#'IM'!AC"&amp;MATCH(1,(IM!$F$1:$F$6881=A233)*(ISNUMBER(SEARCH($C$1,IM!$AC$1:$AC$6881))),0),"檢核"),"未登錄"),"")</f>
        <v/>
      </c>
      <c r="M233" s="323" t="str">
        <f t="shared" si="32"/>
        <v/>
      </c>
      <c r="N233" s="383" t="str">
        <f t="array" ref="N233">IF(AND(
    SUMPRODUCT(
        (IM!$F$2:$F$1181=A233) *
        ISNUMBER(SEARCH("HUB", IM!$AC$2:$AC$1181)) *
        (IM!$X$2:$X$1181&gt;=$A$1) *
        (IM!$X$2:$X$1181&lt;=$B$1)*(Z233="HUB")
    ) &gt; 0
), "HUB", "")</f>
        <v/>
      </c>
      <c r="O233" s="363"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25" t="str">
        <f t="shared" si="33"/>
        <v>-5341-蘆洲切仔麵(定保)</v>
      </c>
      <c r="Q233" s="275" t="str">
        <f t="array" ref="Q233">IF(AND(SUMPRODUCT((IM!$F$2:$F$1181=A233)*(ISNUMBER(SEARCH($D$1, IM!$AC$2:$AC$1181))))&gt;0), $D$1, "")</f>
        <v/>
      </c>
      <c r="R233" s="274" t="str">
        <f t="array" ref="R233">IFERROR(INDEX(IM!$AM$2:$AM$9382, MATCH(1, (IM!$F$2:$F$9382=A233) * (ISNUMBER(SEARCH($D$1, IM!$AC$2:$AC$9382))), 0)), "")</f>
        <v/>
      </c>
      <c r="S233" s="255" t="str">
        <f t="array" ref="S233">IF(AND(SUMPRODUCT((IM!$F$2:$F$1181=A233)*(ISNUMBER(SEARCH($E$1, IM!$AC$2:$AC$1181))))&gt;0), $E$1, "")</f>
        <v/>
      </c>
      <c r="T233" s="296" t="str">
        <f t="array" ref="T233">IFERROR(INDEX(IM!$AM$2:$AM$9382, MATCH(1, (IM!$F$2:$F$9382=A233) * (ISNUMBER(SEARCH($E$1, IM!$AC$2:$AC$9382))), 0)), "")</f>
        <v/>
      </c>
      <c r="U233" s="299" t="str">
        <f t="array" ref="U233">IF(AND(SUMPRODUCT((IM!$F$2:$F$1181=A233)*(ISNUMBER(SEARCH($F$1, IM!$AC$2:$AC$1181))))&gt;0), $F$1, "")</f>
        <v/>
      </c>
      <c r="V233" s="369" t="str">
        <f t="array" ref="V233">IFERROR(INDEX(IM!$AM$2:$AM$9382, MATCH(1, (IM!$F$2:$F$9382=A233) * (ISNUMBER(SEARCH($F$1, IM!$AC$2:$AC$9382))), 0)), "")</f>
        <v/>
      </c>
      <c r="W233" s="261">
        <f t="shared" si="34"/>
        <v>0</v>
      </c>
      <c r="X233" s="261"/>
      <c r="Y233" s="376">
        <f t="shared" si="35"/>
        <v>0</v>
      </c>
      <c r="Z233" s="253" t="str">
        <f>IF(VLOOKUP(A233,'0919門市清單主檔'!B:AH,4,FALSE)=0,"",VLOOKUP(A233,'0919門市清單主檔'!B:AH,4,FALSE))</f>
        <v/>
      </c>
      <c r="AA233" s="370"/>
      <c r="AD233" s="191"/>
    </row>
    <row r="234" spans="1:30" s="372" customFormat="1" ht="15" customHeight="1">
      <c r="A234" s="257">
        <v>5352</v>
      </c>
      <c r="B234" s="149" t="str">
        <f>VLOOKUP(A234,'0919門市清單主檔'!B:C,2,FALSE)</f>
        <v>三重重陽店</v>
      </c>
      <c r="C234" s="230" t="str">
        <f>VLOOKUP($A234,'0919門市清單主檔'!B:V,20,FALSE)</f>
        <v>新北市</v>
      </c>
      <c r="D234" s="230" t="str">
        <f>VLOOKUP($A234,'0919門市清單主檔'!B:V,21,FALSE)</f>
        <v>三重區</v>
      </c>
      <c r="E234" s="231" t="str">
        <f>VLOOKUP(D234,區域表!A:B,2,FALSE)</f>
        <v>吳宗鴻</v>
      </c>
      <c r="F234" s="232" t="str">
        <f>IFERROR(IF(VLOOKUP(A234,門市狀態!A:D,4,FALSE)=0,"",VLOOKUP(A234,門市狀態!A:D,4,FALSE)),"")</f>
        <v/>
      </c>
      <c r="G234" s="233"/>
      <c r="H234" s="234" t="str">
        <f t="shared" si="31"/>
        <v>-5352-三重重陽店(定保)</v>
      </c>
      <c r="I234" s="157" t="str">
        <f t="array" ref="I234">IF(AND(SUMPRODUCT((IM!$F$2:$F$1181=A234)*(ISNUMBER(SEARCH($C$1, IM!$AC$2:$AC$1181))))&gt;0), $C$1, "")</f>
        <v/>
      </c>
      <c r="J234" s="356" t="str">
        <f t="array" ref="J234">IFERROR(INDEX(IM!$AM$2:$AM$9333, MATCH(1, (IM!$F$2:$F$9333=A234) * (ISNUMBER(SEARCH($C$1, IM!$AC$2:$AC$9333))), 0)), "")</f>
        <v/>
      </c>
      <c r="K234" s="358">
        <f t="array" ref="K234">SUMPRODUCT((IM!$F$2:$F$9181=A234)*(IM!$AD$2:$AD$9181="O")*(ISNUMBER(SEARCH($C$1, IM!$AC$2:$AC$9181))))</f>
        <v>0</v>
      </c>
      <c r="L234" s="380" t="str">
        <f t="array" ref="L234">IF(K234&gt;0,IFERROR(HYPERLINK("#'IM'!AC"&amp;MATCH(1,(IM!$F$1:$F$6881=A234)*(ISNUMBER(SEARCH($C$1,IM!$AC$1:$AC$6881))),0),"檢核"),"未登錄"),"")</f>
        <v/>
      </c>
      <c r="M234" s="323" t="str">
        <f t="shared" si="32"/>
        <v/>
      </c>
      <c r="N234" s="383" t="str">
        <f t="array" ref="N234">IF(AND(
    SUMPRODUCT(
        (IM!$F$2:$F$1181=A234) *
        ISNUMBER(SEARCH("HUB", IM!$AC$2:$AC$1181)) *
        (IM!$X$2:$X$1181&gt;=$A$1) *
        (IM!$X$2:$X$1181&lt;=$B$1)*(Z234="HUB")
    ) &gt; 0
), "HUB", "")</f>
        <v/>
      </c>
      <c r="O234" s="363"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25" t="str">
        <f t="shared" si="33"/>
        <v>-5352-三重重陽店(定保)</v>
      </c>
      <c r="Q234" s="275" t="str">
        <f t="array" ref="Q234">IF(AND(SUMPRODUCT((IM!$F$2:$F$1181=A234)*(ISNUMBER(SEARCH($D$1, IM!$AC$2:$AC$1181))))&gt;0), $D$1, "")</f>
        <v/>
      </c>
      <c r="R234" s="274" t="str">
        <f t="array" ref="R234">IFERROR(INDEX(IM!$AM$2:$AM$9382, MATCH(1, (IM!$F$2:$F$9382=A234) * (ISNUMBER(SEARCH($D$1, IM!$AC$2:$AC$9382))), 0)), "")</f>
        <v/>
      </c>
      <c r="S234" s="255" t="str">
        <f t="array" ref="S234">IF(AND(SUMPRODUCT((IM!$F$2:$F$1181=A234)*(ISNUMBER(SEARCH($E$1, IM!$AC$2:$AC$1181))))&gt;0), $E$1, "")</f>
        <v/>
      </c>
      <c r="T234" s="296" t="str">
        <f t="array" ref="T234">IFERROR(INDEX(IM!$AM$2:$AM$9382, MATCH(1, (IM!$F$2:$F$9382=A234) * (ISNUMBER(SEARCH($E$1, IM!$AC$2:$AC$9382))), 0)), "")</f>
        <v/>
      </c>
      <c r="U234" s="299" t="str">
        <f t="array" ref="U234">IF(AND(SUMPRODUCT((IM!$F$2:$F$1181=A234)*(ISNUMBER(SEARCH($F$1, IM!$AC$2:$AC$1181))))&gt;0), $F$1, "")</f>
        <v/>
      </c>
      <c r="V234" s="369" t="str">
        <f t="array" ref="V234">IFERROR(INDEX(IM!$AM$2:$AM$9382, MATCH(1, (IM!$F$2:$F$9382=A234) * (ISNUMBER(SEARCH($F$1, IM!$AC$2:$AC$9382))), 0)), "")</f>
        <v/>
      </c>
      <c r="W234" s="261">
        <f t="shared" si="34"/>
        <v>0</v>
      </c>
      <c r="X234" s="261"/>
      <c r="Y234" s="376">
        <f t="shared" si="35"/>
        <v>0</v>
      </c>
      <c r="Z234" s="253" t="str">
        <f>IF(VLOOKUP(A234,'0919門市清單主檔'!B:AH,4,FALSE)=0,"",VLOOKUP(A234,'0919門市清單主檔'!B:AH,4,FALSE))</f>
        <v/>
      </c>
      <c r="AA234" s="370"/>
      <c r="AC234" s="192"/>
    </row>
    <row r="235" spans="1:30" s="372" customFormat="1" ht="15" customHeight="1">
      <c r="A235" s="257">
        <v>5364</v>
      </c>
      <c r="B235" s="258" t="str">
        <f>VLOOKUP(A235,'0919門市清單主檔'!B:C,2,FALSE)</f>
        <v>林口舊街店</v>
      </c>
      <c r="C235" s="230" t="str">
        <f>VLOOKUP($A235,'0919門市清單主檔'!B:V,20,FALSE)</f>
        <v>新北市</v>
      </c>
      <c r="D235" s="230" t="str">
        <f>VLOOKUP($A235,'0919門市清單主檔'!B:V,21,FALSE)</f>
        <v>林口區</v>
      </c>
      <c r="E235" s="259" t="str">
        <f>VLOOKUP(D235,區域表!A:B,2,FALSE)</f>
        <v>湯家瑋</v>
      </c>
      <c r="F235" s="257" t="str">
        <f>IFERROR(IF(VLOOKUP(A235,門市狀態!A:D,4,FALSE)=0,"",VLOOKUP(A235,門市狀態!A:D,4,FALSE)),"")</f>
        <v/>
      </c>
      <c r="G235" s="233"/>
      <c r="H235" s="254" t="str">
        <f t="shared" si="31"/>
        <v>-5364-林口舊街店(定保)</v>
      </c>
      <c r="I235" s="157" t="str">
        <f t="array" ref="I235">IF(AND(SUMPRODUCT((IM!$F$2:$F$1181=A235)*(ISNUMBER(SEARCH($C$1, IM!$AC$2:$AC$1181))))&gt;0), $C$1, "")</f>
        <v/>
      </c>
      <c r="J235" s="356" t="str">
        <f t="array" ref="J235">IFERROR(INDEX(IM!$AM$2:$AM$9333, MATCH(1, (IM!$F$2:$F$9333=A235) * (ISNUMBER(SEARCH($C$1, IM!$AC$2:$AC$9333))), 0)), "")</f>
        <v/>
      </c>
      <c r="K235" s="358">
        <f t="array" ref="K235">SUMPRODUCT((IM!$F$2:$F$9181=A235)*(IM!$AD$2:$AD$9181="O")*(ISNUMBER(SEARCH($C$1, IM!$AC$2:$AC$9181))))</f>
        <v>0</v>
      </c>
      <c r="L235" s="380" t="str">
        <f t="array" ref="L235">IF(K235&gt;0,IFERROR(HYPERLINK("#'IM'!AC"&amp;MATCH(1,(IM!$F$1:$F$6881=A235)*(ISNUMBER(SEARCH($C$1,IM!$AC$1:$AC$6881))),0),"檢核"),"未登錄"),"")</f>
        <v/>
      </c>
      <c r="M235" s="323" t="str">
        <f t="shared" si="32"/>
        <v/>
      </c>
      <c r="N235" s="383" t="str">
        <f t="array" ref="N235">IF(AND(
    SUMPRODUCT(
        (IM!$F$2:$F$1181=A235) *
        ISNUMBER(SEARCH("HUB", IM!$AC$2:$AC$1181)) *
        (IM!$X$2:$X$1181&gt;=$A$1) *
        (IM!$X$2:$X$1181&lt;=$B$1)*(Z235="HUB")
    ) &gt; 0
), "HUB", "")</f>
        <v/>
      </c>
      <c r="O235" s="363"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25" t="str">
        <f t="shared" si="33"/>
        <v>-5364-林口舊街店(定保)</v>
      </c>
      <c r="Q235" s="275" t="str">
        <f t="array" ref="Q235">IF(AND(SUMPRODUCT((IM!$F$2:$F$1181=A235)*(ISNUMBER(SEARCH($D$1, IM!$AC$2:$AC$1181))))&gt;0), $D$1, "")</f>
        <v/>
      </c>
      <c r="R235" s="274" t="str">
        <f t="array" ref="R235">IFERROR(INDEX(IM!$AM$2:$AM$9382, MATCH(1, (IM!$F$2:$F$9382=A235) * (ISNUMBER(SEARCH($D$1, IM!$AC$2:$AC$9382))), 0)), "")</f>
        <v/>
      </c>
      <c r="S235" s="255" t="str">
        <f t="array" ref="S235">IF(AND(SUMPRODUCT((IM!$F$2:$F$1181=A235)*(ISNUMBER(SEARCH($E$1, IM!$AC$2:$AC$1181))))&gt;0), $E$1, "")</f>
        <v/>
      </c>
      <c r="T235" s="296" t="str">
        <f t="array" ref="T235">IFERROR(INDEX(IM!$AM$2:$AM$9382, MATCH(1, (IM!$F$2:$F$9382=A235) * (ISNUMBER(SEARCH($E$1, IM!$AC$2:$AC$9382))), 0)), "")</f>
        <v/>
      </c>
      <c r="U235" s="299" t="str">
        <f t="array" ref="U235">IF(AND(SUMPRODUCT((IM!$F$2:$F$1181=A235)*(ISNUMBER(SEARCH($F$1, IM!$AC$2:$AC$1181))))&gt;0), $F$1, "")</f>
        <v/>
      </c>
      <c r="V235" s="369" t="str">
        <f t="array" ref="V235">IFERROR(INDEX(IM!$AM$2:$AM$9382, MATCH(1, (IM!$F$2:$F$9382=A235) * (ISNUMBER(SEARCH($F$1, IM!$AC$2:$AC$9382))), 0)), "")</f>
        <v/>
      </c>
      <c r="W235" s="261">
        <f t="shared" si="34"/>
        <v>0</v>
      </c>
      <c r="X235" s="261"/>
      <c r="Y235" s="376">
        <f t="shared" si="35"/>
        <v>0</v>
      </c>
      <c r="Z235" s="253" t="str">
        <f>IF(VLOOKUP(A235,'0919門市清單主檔'!B:AH,4,FALSE)=0,"",VLOOKUP(A235,'0919門市清單主檔'!B:AH,4,FALSE))</f>
        <v/>
      </c>
      <c r="AA235" s="370"/>
      <c r="AC235" s="192"/>
    </row>
    <row r="236" spans="1:30" s="372" customFormat="1" ht="15" customHeight="1">
      <c r="A236" s="235">
        <v>5354</v>
      </c>
      <c r="B236" s="235" t="str">
        <f>VLOOKUP(A236,'0919門市清單主檔'!B:C,2,FALSE)</f>
        <v>蘆洲希望店</v>
      </c>
      <c r="C236" s="165" t="str">
        <f>VLOOKUP($A236,'0919門市清單主檔'!B:V,20,FALSE)</f>
        <v>新北市</v>
      </c>
      <c r="D236" s="165" t="str">
        <f>VLOOKUP($A236,'0919門市清單主檔'!B:V,21,FALSE)</f>
        <v>蘆洲區</v>
      </c>
      <c r="E236" s="236" t="str">
        <f>VLOOKUP(D236,區域表!A:B,2,FALSE)</f>
        <v>吳宗鴻</v>
      </c>
      <c r="F236" s="235" t="str">
        <f>IFERROR(IF(VLOOKUP(A236,門市狀態!A:D,4,FALSE)=0,"",VLOOKUP(A236,門市狀態!A:D,4,FALSE)),"")</f>
        <v/>
      </c>
      <c r="G236" s="166"/>
      <c r="H236" s="292" t="str">
        <f t="shared" si="31"/>
        <v>-5354-蘆洲希望店(定保)</v>
      </c>
      <c r="I236" s="157" t="str">
        <f t="array" ref="I236">IF(AND(SUMPRODUCT((IM!$F$2:$F$1181=A236)*(ISNUMBER(SEARCH($C$1, IM!$AC$2:$AC$1181))))&gt;0), $C$1, "")</f>
        <v/>
      </c>
      <c r="J236" s="356" t="str">
        <f t="array" ref="J236">IFERROR(INDEX(IM!$AM$2:$AM$9333, MATCH(1, (IM!$F$2:$F$9333=A236) * (ISNUMBER(SEARCH($C$1, IM!$AC$2:$AC$9333))), 0)), "")</f>
        <v/>
      </c>
      <c r="K236" s="358">
        <f t="array" ref="K236">SUMPRODUCT((IM!$F$2:$F$9181=A236)*(IM!$AD$2:$AD$9181="O")*(ISNUMBER(SEARCH($C$1, IM!$AC$2:$AC$9181))))</f>
        <v>0</v>
      </c>
      <c r="L236" s="380" t="str">
        <f t="array" ref="L236">IF(K236&gt;0,IFERROR(HYPERLINK("#'IM'!AC"&amp;MATCH(1,(IM!$F$1:$F$6881=A236)*(ISNUMBER(SEARCH($C$1,IM!$AC$1:$AC$6881))),0),"檢核"),"未登錄"),"")</f>
        <v/>
      </c>
      <c r="M236" s="323" t="str">
        <f t="shared" si="32"/>
        <v/>
      </c>
      <c r="N236" s="383" t="str">
        <f t="array" ref="N236">IF(AND(
    SUMPRODUCT(
        (IM!$F$2:$F$1181=A236) *
        ISNUMBER(SEARCH("HUB", IM!$AC$2:$AC$1181)) *
        (IM!$X$2:$X$1181&gt;=$A$1) *
        (IM!$X$2:$X$1181&lt;=$B$1)*(Z236="HUB")
    ) &gt; 0
), "HUB", "")</f>
        <v/>
      </c>
      <c r="O236" s="363"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25" t="str">
        <f t="shared" si="33"/>
        <v>-5354-蘆洲希望店(定保)</v>
      </c>
      <c r="Q236" s="275" t="str">
        <f t="array" ref="Q236">IF(AND(SUMPRODUCT((IM!$F$2:$F$1181=A236)*(ISNUMBER(SEARCH($D$1, IM!$AC$2:$AC$1181))))&gt;0), $D$1, "")</f>
        <v/>
      </c>
      <c r="R236" s="274" t="str">
        <f t="array" ref="R236">IFERROR(INDEX(IM!$AM$2:$AM$9382, MATCH(1, (IM!$F$2:$F$9382=A236) * (ISNUMBER(SEARCH($D$1, IM!$AC$2:$AC$9382))), 0)), "")</f>
        <v/>
      </c>
      <c r="S236" s="255" t="str">
        <f t="array" ref="S236">IF(AND(SUMPRODUCT((IM!$F$2:$F$1181=A236)*(ISNUMBER(SEARCH($E$1, IM!$AC$2:$AC$1181))))&gt;0), $E$1, "")</f>
        <v/>
      </c>
      <c r="T236" s="296" t="str">
        <f t="array" ref="T236">IFERROR(INDEX(IM!$AM$2:$AM$9382, MATCH(1, (IM!$F$2:$F$9382=A236) * (ISNUMBER(SEARCH($E$1, IM!$AC$2:$AC$9382))), 0)), "")</f>
        <v/>
      </c>
      <c r="U236" s="299" t="str">
        <f t="array" ref="U236">IF(AND(SUMPRODUCT((IM!$F$2:$F$1181=A236)*(ISNUMBER(SEARCH($F$1, IM!$AC$2:$AC$1181))))&gt;0), $F$1, "")</f>
        <v/>
      </c>
      <c r="V236" s="369" t="str">
        <f t="array" ref="V236">IFERROR(INDEX(IM!$AM$2:$AM$9382, MATCH(1, (IM!$F$2:$F$9382=A236) * (ISNUMBER(SEARCH($F$1, IM!$AC$2:$AC$9382))), 0)), "")</f>
        <v/>
      </c>
      <c r="W236" s="261">
        <f t="shared" si="34"/>
        <v>0</v>
      </c>
      <c r="X236" s="261"/>
      <c r="Y236" s="376">
        <f t="shared" si="35"/>
        <v>0</v>
      </c>
      <c r="Z236" s="253" t="str">
        <f>IF(VLOOKUP(A236,'0919門市清單主檔'!B:AH,4,FALSE)=0,"",VLOOKUP(A236,'0919門市清單主檔'!B:AH,4,FALSE))</f>
        <v/>
      </c>
      <c r="AA236" s="370"/>
      <c r="AB236" s="260"/>
      <c r="AC236" s="192"/>
    </row>
    <row r="237" spans="1:30" s="372" customFormat="1" ht="15" customHeight="1">
      <c r="A237" s="235">
        <v>5384</v>
      </c>
      <c r="B237" s="235" t="str">
        <f>VLOOKUP(A237,'0919門市清單主檔'!B:C,2,FALSE)</f>
        <v>板橋民生店</v>
      </c>
      <c r="C237" s="165" t="str">
        <f>VLOOKUP($A237,'0919門市清單主檔'!B:V,20,FALSE)</f>
        <v>新北市</v>
      </c>
      <c r="D237" s="165" t="str">
        <f>VLOOKUP($A237,'0919門市清單主檔'!B:V,21,FALSE)</f>
        <v>板橋區</v>
      </c>
      <c r="E237" s="236" t="str">
        <f>VLOOKUP(D237,區域表!A:B,2,FALSE)</f>
        <v>狄澤洋</v>
      </c>
      <c r="F237" s="235" t="str">
        <f>IFERROR(IF(VLOOKUP(A237,門市狀態!A:D,4,FALSE)=0,"",VLOOKUP(A237,門市狀態!A:D,4,FALSE)),"")</f>
        <v>新開</v>
      </c>
      <c r="G237" s="166"/>
      <c r="H237" s="292" t="str">
        <f t="shared" si="31"/>
        <v>-5384-板橋民生店(定保)</v>
      </c>
      <c r="I237" s="354" t="str">
        <f t="array" ref="I237">IF(AND(SUMPRODUCT((IM!$F$2:$F$1181=A237)*(ISNUMBER(SEARCH($C$1, IM!$AC$2:$AC$1181))))&gt;0), $C$1, "")</f>
        <v/>
      </c>
      <c r="J237" s="322" t="str">
        <f t="array" ref="J237">IFERROR(INDEX(IM!$AM$2:$AM$9333, MATCH(1, (IM!$F$2:$F$9333=A237) * (ISNUMBER(SEARCH($C$1, IM!$AC$2:$AC$9333))), 0)), "")</f>
        <v/>
      </c>
      <c r="K237" s="359">
        <f t="array" ref="K237">SUMPRODUCT((IM!$F$2:$F$9181=A237)*(IM!$AD$2:$AD$9181="O")*(ISNUMBER(SEARCH($C$1, IM!$AC$2:$AC$9181))))</f>
        <v>0</v>
      </c>
      <c r="L237" s="381" t="str">
        <f t="array" ref="L237">IF(K237&gt;0,IFERROR(HYPERLINK("#'IM'!AC"&amp;MATCH(1,(IM!$F$1:$F$6881=A237)*(ISNUMBER(SEARCH($C$1,IM!$AC$1:$AC$6881))),0),"檢核"),"未登錄"),"")</f>
        <v/>
      </c>
      <c r="M237" s="361" t="str">
        <f t="shared" si="32"/>
        <v/>
      </c>
      <c r="N237" s="384" t="str">
        <f t="array" ref="N237">IF(AND(
    SUMPRODUCT(
        (IM!$F$2:$F$1181=A237) *
        ISNUMBER(SEARCH("HUB", IM!$AC$2:$AC$1181)) *
        (IM!$X$2:$X$1181&gt;=$A$1) *
        (IM!$X$2:$X$1181&lt;=$B$1)*(Z237="HUB")
    ) &gt; 0
), "HUB", "")</f>
        <v/>
      </c>
      <c r="O237" s="324"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0" t="str">
        <f t="shared" si="33"/>
        <v>-5384-板橋民生店(定保)</v>
      </c>
      <c r="Q237" s="275" t="str">
        <f t="array" ref="Q237">IF(AND(SUMPRODUCT((IM!$F$2:$F$1181=A237)*(ISNUMBER(SEARCH($D$1, IM!$AC$2:$AC$1181))))&gt;0), $D$1, "")</f>
        <v/>
      </c>
      <c r="R237" s="274" t="str">
        <f t="array" ref="R237">IFERROR(INDEX(IM!$AM$2:$AM$9382, MATCH(1, (IM!$F$2:$F$9382=A237) * (ISNUMBER(SEARCH($D$1, IM!$AC$2:$AC$9382))), 0)), "")</f>
        <v/>
      </c>
      <c r="S237" s="255" t="str">
        <f t="array" ref="S237">IF(AND(SUMPRODUCT((IM!$F$2:$F$1181=A237)*(ISNUMBER(SEARCH($E$1, IM!$AC$2:$AC$1181))))&gt;0), $E$1, "")</f>
        <v/>
      </c>
      <c r="T237" s="296" t="str">
        <f t="array" ref="T237">IFERROR(INDEX(IM!$AM$2:$AM$9382, MATCH(1, (IM!$F$2:$F$9382=A237) * (ISNUMBER(SEARCH($E$1, IM!$AC$2:$AC$9382))), 0)), "")</f>
        <v/>
      </c>
      <c r="U237" s="299" t="str">
        <f t="array" ref="U237">IF(AND(SUMPRODUCT((IM!$F$2:$F$1181=A237)*(ISNUMBER(SEARCH($F$1, IM!$AC$2:$AC$1181))))&gt;0), $F$1, "")</f>
        <v/>
      </c>
      <c r="V237" s="369" t="str">
        <f t="array" ref="V237">IFERROR(INDEX(IM!$AM$2:$AM$9382, MATCH(1, (IM!$F$2:$F$9382=A237) * (ISNUMBER(SEARCH($F$1, IM!$AC$2:$AC$9382))), 0)), "")</f>
        <v/>
      </c>
      <c r="W237" s="374">
        <f t="shared" si="34"/>
        <v>0</v>
      </c>
      <c r="X237" s="374"/>
      <c r="Y237" s="377">
        <f t="shared" si="35"/>
        <v>0</v>
      </c>
      <c r="Z237" s="378" t="str">
        <f>IF(VLOOKUP(A237,'0919門市清單主檔'!B:AH,4,FALSE)=0,"",VLOOKUP(A237,'0919門市清單主檔'!B:AH,4,FALSE))</f>
        <v/>
      </c>
      <c r="AA237" s="370"/>
      <c r="AB237" s="260"/>
      <c r="AC237" s="192"/>
    </row>
  </sheetData>
  <autoFilter ref="A22:AD22" xr:uid="{00000000-0009-0000-0000-000000000000}"/>
  <phoneticPr fontId="32" type="noConversion"/>
  <conditionalFormatting sqref="A25:A35 A37:A229 A231:A232 A238:A312">
    <cfRule type="expression" dxfId="406" priority="94">
      <formula>F25="撤店"</formula>
    </cfRule>
  </conditionalFormatting>
  <conditionalFormatting sqref="K25:K311">
    <cfRule type="expression" dxfId="405" priority="93">
      <formula>K25&gt;2</formula>
    </cfRule>
  </conditionalFormatting>
  <conditionalFormatting sqref="I238:I311">
    <cfRule type="expression" dxfId="404" priority="87">
      <formula>AND(I238&lt;&gt;"", OR(M238="", O238=""))</formula>
    </cfRule>
    <cfRule type="expression" dxfId="403" priority="89">
      <formula>AND(K238&gt;0, ISBLANK(I238))</formula>
    </cfRule>
  </conditionalFormatting>
  <conditionalFormatting sqref="M238:M1048576">
    <cfRule type="expression" dxfId="402" priority="85">
      <formula>VLOOKUP(A238,#REF!,9,FALSE)="異常"</formula>
    </cfRule>
  </conditionalFormatting>
  <conditionalFormatting sqref="A230">
    <cfRule type="expression" dxfId="401" priority="82">
      <formula>F230="撤店"</formula>
    </cfRule>
  </conditionalFormatting>
  <conditionalFormatting sqref="A36">
    <cfRule type="expression" dxfId="400" priority="74">
      <formula>F36="撤店"</formula>
    </cfRule>
  </conditionalFormatting>
  <conditionalFormatting sqref="O25:O237">
    <cfRule type="expression" dxfId="399" priority="44">
      <formula>O25="完工已補裝"</formula>
    </cfRule>
    <cfRule type="expression" dxfId="398" priority="46">
      <formula>O25="已維修完工"</formula>
    </cfRule>
    <cfRule type="expression" dxfId="397" priority="47">
      <formula>O25="HUB異常"</formula>
    </cfRule>
    <cfRule type="expression" dxfId="396" priority="70">
      <formula>O25="完工"</formula>
    </cfRule>
    <cfRule type="expression" dxfId="395" priority="71">
      <formula>O25="STAR異常"</formula>
    </cfRule>
  </conditionalFormatting>
  <conditionalFormatting sqref="A234">
    <cfRule type="expression" dxfId="394" priority="69">
      <formula>F234="撤店"</formula>
    </cfRule>
  </conditionalFormatting>
  <conditionalFormatting sqref="A233">
    <cfRule type="expression" dxfId="393" priority="60">
      <formula>F233="撤店"</formula>
    </cfRule>
  </conditionalFormatting>
  <conditionalFormatting sqref="R25:R237 T25:T237 V25:V237">
    <cfRule type="expression" dxfId="392" priority="55">
      <formula>R25&lt;&gt;G25</formula>
    </cfRule>
  </conditionalFormatting>
  <conditionalFormatting sqref="A235:A236">
    <cfRule type="expression" dxfId="391" priority="50">
      <formula>F235="撤店"</formula>
    </cfRule>
  </conditionalFormatting>
  <conditionalFormatting sqref="I25:I237">
    <cfRule type="expression" dxfId="390" priority="532">
      <formula>AND(I25&lt;&gt;"", OR(#REF!="", Q25=""))</formula>
    </cfRule>
    <cfRule type="expression" dxfId="389" priority="533">
      <formula>AND(K25&gt;0, ISBLANK(I25))</formula>
    </cfRule>
  </conditionalFormatting>
  <conditionalFormatting sqref="B7">
    <cfRule type="expression" dxfId="388" priority="45">
      <formula>A7&lt;&gt;B7</formula>
    </cfRule>
  </conditionalFormatting>
  <conditionalFormatting sqref="A237">
    <cfRule type="expression" dxfId="387" priority="37">
      <formula>F237="撤店"</formula>
    </cfRule>
  </conditionalFormatting>
  <conditionalFormatting sqref="B11">
    <cfRule type="expression" dxfId="386" priority="2">
      <formula>A11&lt;&gt;B11</formula>
    </cfRule>
  </conditionalFormatting>
  <conditionalFormatting sqref="B15">
    <cfRule type="expression" dxfId="385"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workbookViewId="0">
      <selection activeCell="D15" sqref="D15"/>
    </sheetView>
  </sheetViews>
  <sheetFormatPr defaultColWidth="9.69921875" defaultRowHeight="15.6"/>
  <cols>
    <col min="1" max="1" width="10.8984375" style="263" bestFit="1" customWidth="1"/>
    <col min="2" max="2" width="12.19921875" style="263" bestFit="1" customWidth="1"/>
    <col min="3" max="3" width="11.5" style="263" bestFit="1" customWidth="1"/>
    <col min="4" max="4" width="11.3984375" style="263" customWidth="1"/>
    <col min="5" max="5" width="13.19921875" style="263" bestFit="1" customWidth="1"/>
    <col min="6" max="6" width="12.3984375" style="263" bestFit="1" customWidth="1"/>
    <col min="7" max="7" width="9.69921875" style="263" customWidth="1"/>
    <col min="8" max="8" width="11.8984375" style="263" bestFit="1" customWidth="1"/>
    <col min="9" max="9" width="9.69921875" style="263" customWidth="1"/>
    <col min="10" max="10" width="12.796875" style="263" bestFit="1" customWidth="1"/>
    <col min="11" max="62" width="9.69921875" style="263" customWidth="1"/>
    <col min="63" max="16384" width="9.69921875" style="263"/>
  </cols>
  <sheetData>
    <row r="1" spans="1:14">
      <c r="A1" s="271" t="s">
        <v>86</v>
      </c>
      <c r="B1" s="271" t="s">
        <v>87</v>
      </c>
      <c r="C1" s="271" t="s">
        <v>88</v>
      </c>
      <c r="D1" s="271" t="s">
        <v>89</v>
      </c>
      <c r="G1" t="s">
        <v>90</v>
      </c>
      <c r="H1" s="293" t="s">
        <v>91</v>
      </c>
      <c r="I1" s="400">
        <v>45658</v>
      </c>
      <c r="J1" s="400">
        <v>46022</v>
      </c>
    </row>
    <row r="2" spans="1:14">
      <c r="A2" s="270" t="s">
        <v>92</v>
      </c>
      <c r="B2" s="269" t="s">
        <v>93</v>
      </c>
      <c r="C2" s="405" t="s">
        <v>94</v>
      </c>
      <c r="D2" s="281" t="s">
        <v>95</v>
      </c>
      <c r="H2" s="293" t="s">
        <v>96</v>
      </c>
      <c r="I2" s="263">
        <v>7</v>
      </c>
      <c r="J2" s="263">
        <v>8</v>
      </c>
      <c r="K2" s="263">
        <v>9</v>
      </c>
    </row>
    <row r="3" spans="1:14">
      <c r="I3" s="293" t="str">
        <f>I2&amp;"月"</f>
        <v>7月</v>
      </c>
      <c r="J3" s="293" t="str">
        <f>J2&amp;"月"</f>
        <v>8月</v>
      </c>
      <c r="K3" s="293" t="str">
        <f>K2&amp;"月"</f>
        <v>9月</v>
      </c>
    </row>
    <row r="4" spans="1:14">
      <c r="A4" s="273" t="s">
        <v>97</v>
      </c>
      <c r="B4" s="268"/>
      <c r="D4" s="264"/>
      <c r="H4" s="293" t="s">
        <v>98</v>
      </c>
      <c r="I4" s="222">
        <v>45839</v>
      </c>
      <c r="J4" s="222">
        <v>45870</v>
      </c>
      <c r="K4" s="222">
        <v>45901</v>
      </c>
      <c r="L4" s="222">
        <v>45839</v>
      </c>
    </row>
    <row r="5" spans="1:14">
      <c r="A5" s="229" t="s">
        <v>99</v>
      </c>
      <c r="B5" s="229" t="s">
        <v>100</v>
      </c>
      <c r="C5" s="229" t="s">
        <v>101</v>
      </c>
      <c r="D5" s="229" t="s">
        <v>20</v>
      </c>
      <c r="E5" s="229" t="s">
        <v>21</v>
      </c>
      <c r="F5" s="229" t="s">
        <v>22</v>
      </c>
    </row>
    <row r="6" spans="1:14">
      <c r="A6" s="266">
        <v>215</v>
      </c>
      <c r="B6" s="266">
        <f>COUNTIF('0919門市清單主檔'!AC2:AC300,"HUB")</f>
        <v>0</v>
      </c>
      <c r="C6" s="266">
        <v>3</v>
      </c>
      <c r="D6" s="266">
        <f>門市主檔!B19</f>
        <v>0</v>
      </c>
      <c r="E6" s="266">
        <f>門市主檔!B20</f>
        <v>1</v>
      </c>
      <c r="F6" s="266">
        <f>門市主檔!B21</f>
        <v>7</v>
      </c>
      <c r="I6" s="263">
        <v>6</v>
      </c>
      <c r="J6" s="263">
        <v>6</v>
      </c>
      <c r="K6" s="263">
        <v>6</v>
      </c>
    </row>
    <row r="7" spans="1:14">
      <c r="H7" s="385" t="s">
        <v>102</v>
      </c>
      <c r="I7" s="385" t="s">
        <v>103</v>
      </c>
      <c r="J7" s="385" t="s">
        <v>104</v>
      </c>
      <c r="K7" s="385" t="s">
        <v>105</v>
      </c>
      <c r="L7" s="385" t="s">
        <v>106</v>
      </c>
      <c r="M7" s="385" t="s">
        <v>107</v>
      </c>
      <c r="N7" s="385" t="s">
        <v>108</v>
      </c>
    </row>
    <row r="8" spans="1:14">
      <c r="A8" s="273" t="s">
        <v>109</v>
      </c>
      <c r="B8" s="268"/>
      <c r="H8" s="385" t="s">
        <v>110</v>
      </c>
      <c r="I8" s="263">
        <f>COUNTIFS(IM!S:S,H8,IM!AD:AD,"O")/I6</f>
        <v>23.833333333333332</v>
      </c>
      <c r="J8" s="386">
        <f>COUNTIFS(IM!S:S,H8,IM!AE:AE,"O")/J6</f>
        <v>1.6666666666666667</v>
      </c>
      <c r="K8" s="386">
        <f>COUNTIFS(IM!S:S,H8,IM!AJ:AJ,"O")/K6</f>
        <v>14.166666666666666</v>
      </c>
      <c r="N8" s="386"/>
    </row>
    <row r="9" spans="1:14">
      <c r="A9" s="272" t="s">
        <v>111</v>
      </c>
      <c r="B9" s="229" t="s">
        <v>112</v>
      </c>
      <c r="C9" s="229" t="s">
        <v>113</v>
      </c>
      <c r="D9" s="272" t="s">
        <v>114</v>
      </c>
      <c r="H9" s="385" t="s">
        <v>115</v>
      </c>
      <c r="I9" s="263">
        <f>COUNTIFS(IM!S:S,H9,IM!AD:AD,"O")/I6</f>
        <v>49.833333333333336</v>
      </c>
      <c r="J9" s="386">
        <f>COUNTIFS(IM!S:S,H9,IM!AE:AE,"O")/J6</f>
        <v>1.5</v>
      </c>
      <c r="K9" s="386">
        <f>COUNTIFS(IM!S:S,H9,IM!AJ:AJ,"O")/K6</f>
        <v>16.333333333333332</v>
      </c>
      <c r="N9" s="386"/>
    </row>
    <row r="10" spans="1:14">
      <c r="A10" s="267" t="str">
        <f>ROUND(門市主檔!B4*100,1)&amp;"%"</f>
        <v>38.8%</v>
      </c>
      <c r="B10" s="266">
        <f>門市主檔!B5</f>
        <v>83</v>
      </c>
      <c r="C10" s="266">
        <f>門市主檔!B6</f>
        <v>131</v>
      </c>
      <c r="D10" s="267">
        <f>COUNTIF(門市主檔!N25:N308,"HUB")</f>
        <v>0</v>
      </c>
    </row>
    <row r="12" spans="1:14">
      <c r="A12" s="277" t="s">
        <v>48</v>
      </c>
      <c r="B12" s="265"/>
    </row>
    <row r="13" spans="1:14">
      <c r="A13" s="278" t="s">
        <v>116</v>
      </c>
      <c r="B13" s="278" t="s">
        <v>101</v>
      </c>
      <c r="C13" s="272" t="s">
        <v>117</v>
      </c>
      <c r="D13" s="229" t="s">
        <v>118</v>
      </c>
      <c r="E13" s="229" t="s">
        <v>119</v>
      </c>
    </row>
    <row r="14" spans="1:14">
      <c r="A14" s="271" t="str">
        <f>IF(B2=0,"",B2)</f>
        <v>EDC</v>
      </c>
      <c r="B14" s="266">
        <f>門市主檔!B7</f>
        <v>207</v>
      </c>
      <c r="C14" s="267" t="str">
        <f>ROUND(D14/B14*100,2)&amp;"%"</f>
        <v>97.58%</v>
      </c>
      <c r="D14" s="266">
        <f>門市主檔!B9</f>
        <v>202</v>
      </c>
      <c r="E14" s="266">
        <f>B14-D14</f>
        <v>5</v>
      </c>
    </row>
    <row r="15" spans="1:14">
      <c r="A15" s="271" t="str">
        <f>IF(C2=0,"",C2)</f>
        <v>PEP</v>
      </c>
      <c r="B15" s="266">
        <f>門市主檔!B11</f>
        <v>9</v>
      </c>
      <c r="C15" s="267" t="str">
        <f>ROUND(D15/B15*100,2)&amp;"%"</f>
        <v>0%</v>
      </c>
      <c r="D15" s="266">
        <f>門市主檔!B13</f>
        <v>0</v>
      </c>
      <c r="E15" s="266">
        <f>B15-D15</f>
        <v>9</v>
      </c>
    </row>
    <row r="16" spans="1:14">
      <c r="A16" s="271" t="str">
        <f>IF(D2=0,"",D2)</f>
        <v>TVV</v>
      </c>
      <c r="B16" s="266">
        <f>門市主檔!B15</f>
        <v>30</v>
      </c>
      <c r="C16" s="267" t="str">
        <f>ROUND(D16/B16*100,2)&amp;"%"</f>
        <v>43.33%</v>
      </c>
      <c r="D16" s="266">
        <f>門市主檔!B17</f>
        <v>13</v>
      </c>
      <c r="E16" s="266">
        <f>B16-D16</f>
        <v>17</v>
      </c>
    </row>
  </sheetData>
  <phoneticPr fontId="3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916"/>
  <sheetViews>
    <sheetView topLeftCell="A859" workbookViewId="0">
      <selection activeCell="P872" sqref="P872"/>
    </sheetView>
  </sheetViews>
  <sheetFormatPr defaultRowHeight="21.6" customHeight="1"/>
  <cols>
    <col min="3" max="3" width="14.69921875" style="125" customWidth="1"/>
    <col min="4" max="5" width="13" style="125" hidden="1" customWidth="1"/>
    <col min="7" max="7" width="13.8984375" style="125" bestFit="1" customWidth="1"/>
    <col min="8" max="12" width="13" style="125" hidden="1" customWidth="1"/>
    <col min="13" max="13" width="23.59765625" style="125" bestFit="1" customWidth="1"/>
    <col min="14" max="14" width="13" style="125" hidden="1" customWidth="1"/>
    <col min="15" max="15" width="33.8984375" style="125" bestFit="1" customWidth="1"/>
    <col min="16" max="16" width="36.296875" style="125" customWidth="1"/>
    <col min="17" max="18" width="13" style="125" hidden="1" customWidth="1"/>
    <col min="20" max="21" width="13" style="125" hidden="1" customWidth="1"/>
    <col min="22" max="22" width="16.5" style="125" customWidth="1"/>
    <col min="23" max="23" width="13" style="125" hidden="1" customWidth="1"/>
    <col min="24" max="24" width="13.69921875" style="125" customWidth="1"/>
    <col min="25" max="28" width="13" style="125" hidden="1" customWidth="1"/>
    <col min="29" max="29" width="36.59765625" style="125" customWidth="1"/>
  </cols>
  <sheetData>
    <row r="1" spans="1:39" ht="21.6" customHeight="1">
      <c r="A1" s="407" t="s">
        <v>120</v>
      </c>
      <c r="B1" s="407" t="s">
        <v>121</v>
      </c>
      <c r="C1" s="407" t="s">
        <v>122</v>
      </c>
      <c r="D1" s="407" t="s">
        <v>123</v>
      </c>
      <c r="E1" s="407" t="s">
        <v>124</v>
      </c>
      <c r="F1" s="407" t="s">
        <v>125</v>
      </c>
      <c r="G1" s="407" t="s">
        <v>126</v>
      </c>
      <c r="H1" s="407" t="s">
        <v>127</v>
      </c>
      <c r="I1" s="407" t="s">
        <v>128</v>
      </c>
      <c r="J1" s="407" t="s">
        <v>129</v>
      </c>
      <c r="K1" s="407" t="s">
        <v>130</v>
      </c>
      <c r="L1" s="407" t="s">
        <v>131</v>
      </c>
      <c r="M1" s="407" t="s">
        <v>132</v>
      </c>
      <c r="N1" s="407" t="s">
        <v>133</v>
      </c>
      <c r="O1" s="407" t="s">
        <v>134</v>
      </c>
      <c r="P1" s="407" t="s">
        <v>135</v>
      </c>
      <c r="Q1" s="407" t="s">
        <v>136</v>
      </c>
      <c r="R1" s="407" t="s">
        <v>137</v>
      </c>
      <c r="S1" s="407" t="s">
        <v>138</v>
      </c>
      <c r="T1" s="407" t="s">
        <v>139</v>
      </c>
      <c r="U1" s="407" t="s">
        <v>140</v>
      </c>
      <c r="V1" s="407" t="s">
        <v>141</v>
      </c>
      <c r="W1" s="407" t="s">
        <v>142</v>
      </c>
      <c r="X1" s="408" t="s">
        <v>143</v>
      </c>
      <c r="Y1" s="407" t="s">
        <v>144</v>
      </c>
      <c r="Z1" s="407" t="s">
        <v>145</v>
      </c>
      <c r="AA1" s="407" t="s">
        <v>146</v>
      </c>
      <c r="AB1" s="407" t="s">
        <v>147</v>
      </c>
      <c r="AC1" s="407" t="s">
        <v>148</v>
      </c>
      <c r="AD1" s="407" t="s">
        <v>149</v>
      </c>
      <c r="AE1" s="407" t="s">
        <v>150</v>
      </c>
      <c r="AF1" s="407" t="s">
        <v>151</v>
      </c>
      <c r="AG1" s="407" t="s">
        <v>152</v>
      </c>
      <c r="AH1" s="407" t="s">
        <v>153</v>
      </c>
      <c r="AI1" s="407" t="s">
        <v>154</v>
      </c>
      <c r="AJ1" s="407" t="s">
        <v>155</v>
      </c>
      <c r="AK1" s="407" t="s">
        <v>156</v>
      </c>
      <c r="AL1" s="409" t="s">
        <v>157</v>
      </c>
      <c r="AM1" s="410"/>
    </row>
    <row r="2" spans="1:39" ht="21.6" customHeight="1">
      <c r="A2" s="21">
        <v>1</v>
      </c>
      <c r="B2" s="21" t="s">
        <v>158</v>
      </c>
      <c r="C2" s="21">
        <v>2024123630</v>
      </c>
      <c r="D2" s="21" t="s">
        <v>159</v>
      </c>
      <c r="E2" s="21" t="s">
        <v>160</v>
      </c>
      <c r="F2" s="21" t="s">
        <v>68</v>
      </c>
      <c r="G2" s="21" t="s">
        <v>161</v>
      </c>
      <c r="H2" s="21" t="s">
        <v>162</v>
      </c>
      <c r="I2" s="21" t="s">
        <v>163</v>
      </c>
      <c r="J2" s="21" t="s">
        <v>164</v>
      </c>
      <c r="K2" s="21" t="s">
        <v>165</v>
      </c>
      <c r="L2" s="21" t="s">
        <v>166</v>
      </c>
      <c r="M2" s="22" t="s">
        <v>167</v>
      </c>
      <c r="N2" s="21">
        <v>2304</v>
      </c>
      <c r="O2" s="22" t="s">
        <v>168</v>
      </c>
      <c r="P2" s="23" t="s">
        <v>169</v>
      </c>
      <c r="Q2" s="21" t="s">
        <v>170</v>
      </c>
      <c r="R2" s="21" t="s">
        <v>171</v>
      </c>
      <c r="S2" s="21" t="s">
        <v>115</v>
      </c>
      <c r="T2" s="21">
        <v>1</v>
      </c>
      <c r="U2" s="21" t="s">
        <v>172</v>
      </c>
      <c r="V2" s="21" t="s">
        <v>173</v>
      </c>
      <c r="W2" s="21" t="s">
        <v>174</v>
      </c>
      <c r="X2" s="126">
        <v>45659.501388888893</v>
      </c>
      <c r="Y2" s="21" t="s">
        <v>175</v>
      </c>
      <c r="Z2" s="21">
        <v>0.4</v>
      </c>
      <c r="AA2" s="21"/>
      <c r="AB2" s="21" t="s">
        <v>176</v>
      </c>
      <c r="AC2" s="23" t="s">
        <v>177</v>
      </c>
      <c r="AD2" s="21"/>
      <c r="AE2" s="21"/>
      <c r="AF2" s="21"/>
      <c r="AG2" s="21"/>
      <c r="AH2" s="21"/>
      <c r="AI2" s="21"/>
      <c r="AJ2" s="21"/>
      <c r="AK2" s="21" t="s">
        <v>178</v>
      </c>
      <c r="AL2" s="411">
        <f t="shared" ref="AL2:AL65" si="0">DATEVALUE(TEXT(I2, "yyyy/mm/dd"))</f>
        <v>45657</v>
      </c>
      <c r="AM2" s="412">
        <f t="shared" ref="AM2:AM65" si="1">DATEVALUE(TEXT(X2, "yyyy/mm/dd"))</f>
        <v>45659</v>
      </c>
    </row>
    <row r="3" spans="1:39" ht="21.6" customHeight="1">
      <c r="A3" s="24">
        <v>2</v>
      </c>
      <c r="B3" s="24" t="s">
        <v>158</v>
      </c>
      <c r="C3" s="24">
        <v>2024123631</v>
      </c>
      <c r="D3" s="24" t="s">
        <v>179</v>
      </c>
      <c r="E3" s="24" t="s">
        <v>160</v>
      </c>
      <c r="F3" s="24" t="s">
        <v>68</v>
      </c>
      <c r="G3" s="24" t="s">
        <v>161</v>
      </c>
      <c r="H3" s="24" t="s">
        <v>162</v>
      </c>
      <c r="I3" s="24" t="s">
        <v>180</v>
      </c>
      <c r="J3" s="24" t="s">
        <v>164</v>
      </c>
      <c r="K3" s="24" t="s">
        <v>165</v>
      </c>
      <c r="L3" s="24" t="s">
        <v>181</v>
      </c>
      <c r="M3" s="25" t="s">
        <v>182</v>
      </c>
      <c r="N3" s="24">
        <v>5801</v>
      </c>
      <c r="O3" s="25" t="s">
        <v>183</v>
      </c>
      <c r="P3" s="26" t="s">
        <v>184</v>
      </c>
      <c r="Q3" s="24" t="s">
        <v>170</v>
      </c>
      <c r="R3" s="24" t="s">
        <v>171</v>
      </c>
      <c r="S3" s="24" t="s">
        <v>115</v>
      </c>
      <c r="T3" s="24">
        <v>1</v>
      </c>
      <c r="U3" s="24" t="s">
        <v>172</v>
      </c>
      <c r="V3" s="24" t="s">
        <v>185</v>
      </c>
      <c r="W3" s="24" t="s">
        <v>186</v>
      </c>
      <c r="X3" s="177">
        <v>45659.5</v>
      </c>
      <c r="Y3" s="24" t="s">
        <v>187</v>
      </c>
      <c r="Z3" s="24">
        <v>0.3</v>
      </c>
      <c r="AA3" s="24"/>
      <c r="AB3" s="24" t="s">
        <v>176</v>
      </c>
      <c r="AC3" s="26" t="s">
        <v>188</v>
      </c>
      <c r="AD3" s="24"/>
      <c r="AE3" s="24"/>
      <c r="AF3" s="24"/>
      <c r="AG3" s="24"/>
      <c r="AH3" s="24"/>
      <c r="AI3" s="24"/>
      <c r="AJ3" s="24"/>
      <c r="AK3" s="24" t="s">
        <v>178</v>
      </c>
      <c r="AL3" s="411">
        <f t="shared" si="0"/>
        <v>45657</v>
      </c>
      <c r="AM3" s="412">
        <f t="shared" si="1"/>
        <v>45659</v>
      </c>
    </row>
    <row r="4" spans="1:39" ht="21.6" customHeight="1">
      <c r="A4" s="24">
        <v>3</v>
      </c>
      <c r="B4" s="24" t="s">
        <v>158</v>
      </c>
      <c r="C4" s="24">
        <v>2025010034</v>
      </c>
      <c r="D4" s="24" t="s">
        <v>189</v>
      </c>
      <c r="E4" s="24" t="s">
        <v>160</v>
      </c>
      <c r="F4" s="24">
        <v>3362</v>
      </c>
      <c r="G4" s="24" t="s">
        <v>190</v>
      </c>
      <c r="H4" s="24" t="s">
        <v>162</v>
      </c>
      <c r="I4" s="24" t="s">
        <v>191</v>
      </c>
      <c r="J4" s="24" t="s">
        <v>192</v>
      </c>
      <c r="K4" s="24" t="s">
        <v>165</v>
      </c>
      <c r="L4" s="24" t="s">
        <v>193</v>
      </c>
      <c r="M4" s="25" t="s">
        <v>194</v>
      </c>
      <c r="N4" s="24" t="s">
        <v>195</v>
      </c>
      <c r="O4" s="25" t="s">
        <v>196</v>
      </c>
      <c r="P4" s="26" t="s">
        <v>197</v>
      </c>
      <c r="Q4" s="24" t="s">
        <v>198</v>
      </c>
      <c r="R4" s="24" t="s">
        <v>171</v>
      </c>
      <c r="S4" s="24" t="s">
        <v>115</v>
      </c>
      <c r="T4" s="24">
        <v>1</v>
      </c>
      <c r="U4" s="24" t="s">
        <v>172</v>
      </c>
      <c r="V4" s="24" t="s">
        <v>199</v>
      </c>
      <c r="W4" s="24" t="s">
        <v>200</v>
      </c>
      <c r="X4" s="418">
        <v>45660.434027777781</v>
      </c>
      <c r="Y4" s="24" t="s">
        <v>201</v>
      </c>
      <c r="Z4" s="24">
        <v>0.5</v>
      </c>
      <c r="AA4" s="24"/>
      <c r="AB4" s="24" t="s">
        <v>176</v>
      </c>
      <c r="AC4" s="26" t="s">
        <v>202</v>
      </c>
      <c r="AD4" s="24"/>
      <c r="AE4" s="24"/>
      <c r="AF4" s="24"/>
      <c r="AG4" s="24"/>
      <c r="AH4" s="24"/>
      <c r="AI4" s="24"/>
      <c r="AJ4" s="24"/>
      <c r="AK4" s="24" t="s">
        <v>178</v>
      </c>
      <c r="AL4" s="413">
        <f t="shared" si="0"/>
        <v>45658</v>
      </c>
      <c r="AM4" s="412">
        <f t="shared" si="1"/>
        <v>45660</v>
      </c>
    </row>
    <row r="5" spans="1:39" ht="21.6" customHeight="1">
      <c r="A5" s="24">
        <v>4</v>
      </c>
      <c r="B5" s="24" t="s">
        <v>158</v>
      </c>
      <c r="C5" s="24">
        <v>2025010035</v>
      </c>
      <c r="D5" s="24" t="s">
        <v>203</v>
      </c>
      <c r="E5" s="24" t="s">
        <v>160</v>
      </c>
      <c r="F5" s="24">
        <v>3890</v>
      </c>
      <c r="G5" s="24" t="s">
        <v>204</v>
      </c>
      <c r="H5" s="24" t="s">
        <v>162</v>
      </c>
      <c r="I5" s="24" t="s">
        <v>205</v>
      </c>
      <c r="J5" s="24" t="s">
        <v>192</v>
      </c>
      <c r="K5" s="24" t="s">
        <v>165</v>
      </c>
      <c r="L5" s="24" t="s">
        <v>166</v>
      </c>
      <c r="M5" s="25" t="s">
        <v>167</v>
      </c>
      <c r="N5" s="24">
        <v>2302</v>
      </c>
      <c r="O5" s="25" t="s">
        <v>206</v>
      </c>
      <c r="P5" s="26" t="s">
        <v>207</v>
      </c>
      <c r="Q5" s="24" t="s">
        <v>208</v>
      </c>
      <c r="R5" s="24" t="s">
        <v>171</v>
      </c>
      <c r="S5" s="24" t="s">
        <v>115</v>
      </c>
      <c r="T5" s="24">
        <v>1</v>
      </c>
      <c r="U5" s="24" t="s">
        <v>172</v>
      </c>
      <c r="V5" s="24" t="s">
        <v>209</v>
      </c>
      <c r="W5" s="24" t="s">
        <v>210</v>
      </c>
      <c r="X5" s="418">
        <v>45660.462500000001</v>
      </c>
      <c r="Y5" s="24" t="s">
        <v>201</v>
      </c>
      <c r="Z5" s="24">
        <v>0.5</v>
      </c>
      <c r="AA5" s="24"/>
      <c r="AB5" s="24" t="s">
        <v>176</v>
      </c>
      <c r="AC5" s="26" t="s">
        <v>211</v>
      </c>
      <c r="AD5" s="24"/>
      <c r="AE5" s="24"/>
      <c r="AF5" s="24"/>
      <c r="AG5" s="24"/>
      <c r="AH5" s="24"/>
      <c r="AI5" s="24"/>
      <c r="AJ5" s="24"/>
      <c r="AK5" s="24" t="s">
        <v>178</v>
      </c>
      <c r="AL5" s="413">
        <f t="shared" si="0"/>
        <v>45658</v>
      </c>
      <c r="AM5" s="412">
        <f t="shared" si="1"/>
        <v>45660</v>
      </c>
    </row>
    <row r="6" spans="1:39" ht="21.6" customHeight="1">
      <c r="A6" s="24">
        <v>5</v>
      </c>
      <c r="B6" s="24" t="s">
        <v>212</v>
      </c>
      <c r="C6" s="24">
        <v>2025010171</v>
      </c>
      <c r="D6" s="24"/>
      <c r="E6" s="24"/>
      <c r="F6" s="24">
        <v>5155</v>
      </c>
      <c r="G6" s="24" t="s">
        <v>213</v>
      </c>
      <c r="H6" s="24" t="s">
        <v>214</v>
      </c>
      <c r="I6" s="24"/>
      <c r="J6" s="24"/>
      <c r="K6" s="24"/>
      <c r="L6" s="24"/>
      <c r="M6" s="25"/>
      <c r="N6" s="24"/>
      <c r="O6" s="25"/>
      <c r="P6" s="26"/>
      <c r="Q6" s="24" t="s">
        <v>215</v>
      </c>
      <c r="R6" s="24" t="s">
        <v>171</v>
      </c>
      <c r="S6" s="24" t="s">
        <v>115</v>
      </c>
      <c r="T6" s="24">
        <v>1</v>
      </c>
      <c r="U6" s="24" t="s">
        <v>172</v>
      </c>
      <c r="V6" s="24" t="s">
        <v>216</v>
      </c>
      <c r="W6" s="24" t="s">
        <v>217</v>
      </c>
      <c r="X6" s="418">
        <v>45659.458333333343</v>
      </c>
      <c r="Y6" s="24"/>
      <c r="Z6" s="24">
        <v>0.5</v>
      </c>
      <c r="AA6" s="24"/>
      <c r="AB6" s="24" t="s">
        <v>176</v>
      </c>
      <c r="AC6" s="26" t="s">
        <v>218</v>
      </c>
      <c r="AD6" s="24"/>
      <c r="AE6" s="24" t="s">
        <v>178</v>
      </c>
      <c r="AF6" s="24"/>
      <c r="AG6" s="24"/>
      <c r="AH6" s="24"/>
      <c r="AI6" s="24"/>
      <c r="AJ6" s="24"/>
      <c r="AK6" s="24" t="s">
        <v>178</v>
      </c>
      <c r="AL6" s="413" t="e">
        <f t="shared" si="0"/>
        <v>#VALUE!</v>
      </c>
      <c r="AM6" s="412">
        <f t="shared" si="1"/>
        <v>45659</v>
      </c>
    </row>
    <row r="7" spans="1:39" ht="21.6" customHeight="1">
      <c r="A7" s="24">
        <v>6</v>
      </c>
      <c r="B7" s="24" t="s">
        <v>212</v>
      </c>
      <c r="C7" s="24">
        <v>2025010397</v>
      </c>
      <c r="D7" s="24"/>
      <c r="E7" s="24"/>
      <c r="F7" s="24">
        <v>5155</v>
      </c>
      <c r="G7" s="24" t="s">
        <v>213</v>
      </c>
      <c r="H7" s="24" t="s">
        <v>214</v>
      </c>
      <c r="I7" s="24"/>
      <c r="J7" s="24"/>
      <c r="K7" s="24"/>
      <c r="L7" s="24"/>
      <c r="M7" s="25"/>
      <c r="N7" s="24"/>
      <c r="O7" s="25"/>
      <c r="P7" s="26"/>
      <c r="Q7" s="24" t="s">
        <v>215</v>
      </c>
      <c r="R7" s="24" t="s">
        <v>171</v>
      </c>
      <c r="S7" s="24" t="s">
        <v>110</v>
      </c>
      <c r="T7" s="24">
        <v>1</v>
      </c>
      <c r="U7" s="24" t="s">
        <v>172</v>
      </c>
      <c r="V7" s="24" t="s">
        <v>219</v>
      </c>
      <c r="W7" s="24" t="s">
        <v>220</v>
      </c>
      <c r="X7" s="418">
        <v>45659.479166666657</v>
      </c>
      <c r="Y7" s="24"/>
      <c r="Z7" s="24">
        <v>2.5</v>
      </c>
      <c r="AA7" s="24"/>
      <c r="AB7" s="24" t="s">
        <v>176</v>
      </c>
      <c r="AC7" s="26" t="s">
        <v>221</v>
      </c>
      <c r="AD7" s="24"/>
      <c r="AE7" s="24" t="s">
        <v>178</v>
      </c>
      <c r="AF7" s="24"/>
      <c r="AG7" s="24"/>
      <c r="AH7" s="24"/>
      <c r="AI7" s="24"/>
      <c r="AJ7" s="24"/>
      <c r="AK7" s="24" t="s">
        <v>178</v>
      </c>
      <c r="AL7" s="413" t="e">
        <f t="shared" si="0"/>
        <v>#VALUE!</v>
      </c>
      <c r="AM7" s="412">
        <f t="shared" si="1"/>
        <v>45659</v>
      </c>
    </row>
    <row r="8" spans="1:39" ht="21.6" customHeight="1">
      <c r="A8" s="24">
        <v>7</v>
      </c>
      <c r="B8" s="24" t="s">
        <v>158</v>
      </c>
      <c r="C8" s="24">
        <v>2025010486</v>
      </c>
      <c r="D8" s="24" t="s">
        <v>222</v>
      </c>
      <c r="E8" s="24" t="s">
        <v>160</v>
      </c>
      <c r="F8" s="24">
        <v>5245</v>
      </c>
      <c r="G8" s="24" t="s">
        <v>223</v>
      </c>
      <c r="H8" s="24" t="s">
        <v>162</v>
      </c>
      <c r="I8" s="24" t="s">
        <v>224</v>
      </c>
      <c r="J8" s="24" t="s">
        <v>225</v>
      </c>
      <c r="K8" s="24" t="s">
        <v>226</v>
      </c>
      <c r="L8" s="24" t="s">
        <v>227</v>
      </c>
      <c r="M8" s="25" t="s">
        <v>228</v>
      </c>
      <c r="N8" s="24">
        <v>2501</v>
      </c>
      <c r="O8" s="25" t="s">
        <v>229</v>
      </c>
      <c r="P8" s="26" t="s">
        <v>230</v>
      </c>
      <c r="Q8" s="24" t="s">
        <v>231</v>
      </c>
      <c r="R8" s="24" t="s">
        <v>171</v>
      </c>
      <c r="S8" s="24" t="s">
        <v>115</v>
      </c>
      <c r="T8" s="24">
        <v>1</v>
      </c>
      <c r="U8" s="24" t="s">
        <v>172</v>
      </c>
      <c r="V8" s="24" t="s">
        <v>232</v>
      </c>
      <c r="W8" s="24" t="s">
        <v>233</v>
      </c>
      <c r="X8" s="418">
        <v>45660.53402777778</v>
      </c>
      <c r="Y8" s="24" t="s">
        <v>234</v>
      </c>
      <c r="Z8" s="24">
        <v>0.5</v>
      </c>
      <c r="AA8" s="24"/>
      <c r="AB8" s="24" t="s">
        <v>176</v>
      </c>
      <c r="AC8" s="26" t="s">
        <v>235</v>
      </c>
      <c r="AD8" s="24"/>
      <c r="AE8" s="24"/>
      <c r="AF8" s="24"/>
      <c r="AG8" s="24"/>
      <c r="AH8" s="24"/>
      <c r="AI8" s="24"/>
      <c r="AJ8" s="24"/>
      <c r="AK8" s="24" t="s">
        <v>178</v>
      </c>
      <c r="AL8" s="413">
        <f t="shared" si="0"/>
        <v>45660</v>
      </c>
      <c r="AM8" s="412">
        <f t="shared" si="1"/>
        <v>45660</v>
      </c>
    </row>
    <row r="9" spans="1:39" ht="21.6" customHeight="1">
      <c r="A9" s="24">
        <v>8</v>
      </c>
      <c r="B9" s="24" t="s">
        <v>158</v>
      </c>
      <c r="C9" s="24">
        <v>2025010506</v>
      </c>
      <c r="D9" s="24" t="s">
        <v>236</v>
      </c>
      <c r="E9" s="24" t="s">
        <v>160</v>
      </c>
      <c r="F9" s="24" t="s">
        <v>65</v>
      </c>
      <c r="G9" s="24" t="s">
        <v>237</v>
      </c>
      <c r="H9" s="24" t="s">
        <v>214</v>
      </c>
      <c r="I9" s="24" t="s">
        <v>238</v>
      </c>
      <c r="J9" s="24" t="s">
        <v>225</v>
      </c>
      <c r="K9" s="24" t="s">
        <v>226</v>
      </c>
      <c r="L9" s="24" t="s">
        <v>181</v>
      </c>
      <c r="M9" s="25" t="s">
        <v>182</v>
      </c>
      <c r="N9" s="24">
        <v>5804</v>
      </c>
      <c r="O9" s="25" t="s">
        <v>239</v>
      </c>
      <c r="P9" s="26" t="s">
        <v>240</v>
      </c>
      <c r="Q9" s="24" t="s">
        <v>241</v>
      </c>
      <c r="R9" s="24" t="s">
        <v>171</v>
      </c>
      <c r="S9" s="24" t="s">
        <v>115</v>
      </c>
      <c r="T9" s="24">
        <v>1</v>
      </c>
      <c r="U9" s="24" t="s">
        <v>172</v>
      </c>
      <c r="V9" s="24" t="s">
        <v>242</v>
      </c>
      <c r="W9" s="24" t="s">
        <v>243</v>
      </c>
      <c r="X9" s="418">
        <v>45663.438888888893</v>
      </c>
      <c r="Y9" s="24" t="s">
        <v>244</v>
      </c>
      <c r="Z9" s="24">
        <v>0.5</v>
      </c>
      <c r="AA9" s="24"/>
      <c r="AB9" s="24" t="s">
        <v>176</v>
      </c>
      <c r="AC9" s="26" t="s">
        <v>245</v>
      </c>
      <c r="AD9" s="24"/>
      <c r="AE9" s="24"/>
      <c r="AF9" s="24"/>
      <c r="AG9" s="24"/>
      <c r="AH9" s="24"/>
      <c r="AI9" s="24"/>
      <c r="AJ9" s="24"/>
      <c r="AK9" s="24" t="s">
        <v>178</v>
      </c>
      <c r="AL9" s="413">
        <f t="shared" si="0"/>
        <v>45660</v>
      </c>
      <c r="AM9" s="412">
        <f t="shared" si="1"/>
        <v>45663</v>
      </c>
    </row>
    <row r="10" spans="1:39" ht="21.6" customHeight="1">
      <c r="A10" s="24">
        <v>9</v>
      </c>
      <c r="B10" s="24" t="s">
        <v>212</v>
      </c>
      <c r="C10" s="24">
        <v>2025010526</v>
      </c>
      <c r="D10" s="24"/>
      <c r="E10" s="24"/>
      <c r="F10" s="24">
        <v>3362</v>
      </c>
      <c r="G10" s="24" t="s">
        <v>190</v>
      </c>
      <c r="H10" s="24" t="s">
        <v>162</v>
      </c>
      <c r="I10" s="24"/>
      <c r="J10" s="24"/>
      <c r="K10" s="24"/>
      <c r="L10" s="24"/>
      <c r="M10" s="25"/>
      <c r="N10" s="24"/>
      <c r="O10" s="25"/>
      <c r="P10" s="26"/>
      <c r="Q10" s="24" t="s">
        <v>198</v>
      </c>
      <c r="R10" s="24" t="s">
        <v>171</v>
      </c>
      <c r="S10" s="24" t="s">
        <v>115</v>
      </c>
      <c r="T10" s="24">
        <v>1</v>
      </c>
      <c r="U10" s="24" t="s">
        <v>172</v>
      </c>
      <c r="V10" s="24" t="s">
        <v>246</v>
      </c>
      <c r="W10" s="24" t="s">
        <v>247</v>
      </c>
      <c r="X10" s="418">
        <v>45660.43472222222</v>
      </c>
      <c r="Y10" s="24"/>
      <c r="Z10" s="24">
        <v>0.3</v>
      </c>
      <c r="AA10" s="24"/>
      <c r="AB10" s="24" t="s">
        <v>176</v>
      </c>
      <c r="AC10" s="26" t="s">
        <v>248</v>
      </c>
      <c r="AD10" s="24" t="s">
        <v>178</v>
      </c>
      <c r="AE10" s="24"/>
      <c r="AF10" s="24"/>
      <c r="AG10" s="24"/>
      <c r="AH10" s="24"/>
      <c r="AI10" s="24"/>
      <c r="AJ10" s="24"/>
      <c r="AK10" s="24" t="s">
        <v>178</v>
      </c>
      <c r="AL10" s="413" t="e">
        <f t="shared" si="0"/>
        <v>#VALUE!</v>
      </c>
      <c r="AM10" s="412">
        <f t="shared" si="1"/>
        <v>45660</v>
      </c>
    </row>
    <row r="11" spans="1:39" ht="21.6" customHeight="1">
      <c r="A11" s="24">
        <v>10</v>
      </c>
      <c r="B11" s="24" t="s">
        <v>158</v>
      </c>
      <c r="C11" s="24">
        <v>2025010532</v>
      </c>
      <c r="D11" s="24" t="s">
        <v>249</v>
      </c>
      <c r="E11" s="24" t="s">
        <v>160</v>
      </c>
      <c r="F11" s="24">
        <v>4191</v>
      </c>
      <c r="G11" s="24" t="s">
        <v>250</v>
      </c>
      <c r="H11" s="24" t="s">
        <v>162</v>
      </c>
      <c r="I11" s="24" t="s">
        <v>251</v>
      </c>
      <c r="J11" s="24" t="s">
        <v>225</v>
      </c>
      <c r="K11" s="24" t="s">
        <v>226</v>
      </c>
      <c r="L11" s="24" t="s">
        <v>252</v>
      </c>
      <c r="M11" s="25" t="s">
        <v>253</v>
      </c>
      <c r="N11" s="24" t="s">
        <v>254</v>
      </c>
      <c r="O11" s="25" t="s">
        <v>255</v>
      </c>
      <c r="P11" s="26" t="s">
        <v>256</v>
      </c>
      <c r="Q11" s="24" t="s">
        <v>257</v>
      </c>
      <c r="R11" s="24" t="s">
        <v>171</v>
      </c>
      <c r="S11" s="24" t="s">
        <v>115</v>
      </c>
      <c r="T11" s="24">
        <v>1</v>
      </c>
      <c r="U11" s="24" t="s">
        <v>172</v>
      </c>
      <c r="V11" s="24" t="s">
        <v>258</v>
      </c>
      <c r="W11" s="24" t="s">
        <v>259</v>
      </c>
      <c r="X11" s="418">
        <v>45660.506249999999</v>
      </c>
      <c r="Y11" s="24" t="s">
        <v>260</v>
      </c>
      <c r="Z11" s="24">
        <v>0.5</v>
      </c>
      <c r="AA11" s="24"/>
      <c r="AB11" s="24" t="s">
        <v>176</v>
      </c>
      <c r="AC11" s="26" t="s">
        <v>261</v>
      </c>
      <c r="AD11" s="24"/>
      <c r="AE11" s="24"/>
      <c r="AF11" s="24"/>
      <c r="AG11" s="24"/>
      <c r="AH11" s="24"/>
      <c r="AI11" s="24"/>
      <c r="AJ11" s="24"/>
      <c r="AK11" s="24" t="s">
        <v>178</v>
      </c>
      <c r="AL11" s="413">
        <f t="shared" si="0"/>
        <v>45660</v>
      </c>
      <c r="AM11" s="412">
        <f t="shared" si="1"/>
        <v>45660</v>
      </c>
    </row>
    <row r="12" spans="1:39" ht="21.6" customHeight="1">
      <c r="A12" s="24">
        <v>11</v>
      </c>
      <c r="B12" s="24" t="s">
        <v>212</v>
      </c>
      <c r="C12" s="24">
        <v>2025010539</v>
      </c>
      <c r="D12" s="24"/>
      <c r="E12" s="24"/>
      <c r="F12" s="24">
        <v>3890</v>
      </c>
      <c r="G12" s="24" t="s">
        <v>204</v>
      </c>
      <c r="H12" s="24" t="s">
        <v>162</v>
      </c>
      <c r="I12" s="24"/>
      <c r="J12" s="24"/>
      <c r="K12" s="24"/>
      <c r="L12" s="24"/>
      <c r="M12" s="25"/>
      <c r="N12" s="24"/>
      <c r="O12" s="25"/>
      <c r="P12" s="26"/>
      <c r="Q12" s="24" t="s">
        <v>208</v>
      </c>
      <c r="R12" s="24" t="s">
        <v>171</v>
      </c>
      <c r="S12" s="24" t="s">
        <v>115</v>
      </c>
      <c r="T12" s="24">
        <v>1</v>
      </c>
      <c r="U12" s="24" t="s">
        <v>172</v>
      </c>
      <c r="V12" s="24" t="s">
        <v>262</v>
      </c>
      <c r="W12" s="24" t="s">
        <v>263</v>
      </c>
      <c r="X12" s="418">
        <v>45660.463888888888</v>
      </c>
      <c r="Y12" s="24"/>
      <c r="Z12" s="24">
        <v>0.3</v>
      </c>
      <c r="AA12" s="24"/>
      <c r="AB12" s="24" t="s">
        <v>176</v>
      </c>
      <c r="AC12" s="26" t="s">
        <v>248</v>
      </c>
      <c r="AD12" s="24" t="s">
        <v>178</v>
      </c>
      <c r="AE12" s="24"/>
      <c r="AF12" s="24"/>
      <c r="AG12" s="24"/>
      <c r="AH12" s="24"/>
      <c r="AI12" s="24"/>
      <c r="AJ12" s="24"/>
      <c r="AK12" s="24" t="s">
        <v>178</v>
      </c>
      <c r="AL12" s="413" t="e">
        <f t="shared" si="0"/>
        <v>#VALUE!</v>
      </c>
      <c r="AM12" s="412">
        <f t="shared" si="1"/>
        <v>45660</v>
      </c>
    </row>
    <row r="13" spans="1:39" ht="21.6" customHeight="1">
      <c r="A13" s="24">
        <v>12</v>
      </c>
      <c r="B13" s="24" t="s">
        <v>158</v>
      </c>
      <c r="C13" s="24">
        <v>2025010541</v>
      </c>
      <c r="D13" s="24" t="s">
        <v>264</v>
      </c>
      <c r="E13" s="24" t="s">
        <v>160</v>
      </c>
      <c r="F13" s="24">
        <v>4680</v>
      </c>
      <c r="G13" s="24" t="s">
        <v>265</v>
      </c>
      <c r="H13" s="24" t="s">
        <v>266</v>
      </c>
      <c r="I13" s="24" t="s">
        <v>267</v>
      </c>
      <c r="J13" s="24" t="s">
        <v>225</v>
      </c>
      <c r="K13" s="24" t="s">
        <v>226</v>
      </c>
      <c r="L13" s="24" t="s">
        <v>268</v>
      </c>
      <c r="M13" s="25" t="s">
        <v>269</v>
      </c>
      <c r="N13" s="24" t="s">
        <v>270</v>
      </c>
      <c r="O13" s="25" t="s">
        <v>271</v>
      </c>
      <c r="P13" s="26" t="s">
        <v>272</v>
      </c>
      <c r="Q13" s="24" t="s">
        <v>273</v>
      </c>
      <c r="R13" s="24" t="s">
        <v>171</v>
      </c>
      <c r="S13" s="24" t="s">
        <v>274</v>
      </c>
      <c r="T13" s="24">
        <v>1</v>
      </c>
      <c r="U13" s="24" t="s">
        <v>172</v>
      </c>
      <c r="V13" s="24" t="s">
        <v>275</v>
      </c>
      <c r="W13" s="24" t="s">
        <v>276</v>
      </c>
      <c r="X13" s="418">
        <v>45663.569444444453</v>
      </c>
      <c r="Y13" s="24" t="s">
        <v>277</v>
      </c>
      <c r="Z13" s="24">
        <v>0.5</v>
      </c>
      <c r="AA13" s="24"/>
      <c r="AB13" s="24" t="s">
        <v>176</v>
      </c>
      <c r="AC13" s="26" t="s">
        <v>278</v>
      </c>
      <c r="AD13" s="24"/>
      <c r="AE13" s="24"/>
      <c r="AF13" s="24"/>
      <c r="AG13" s="24"/>
      <c r="AH13" s="24"/>
      <c r="AI13" s="24"/>
      <c r="AJ13" s="24"/>
      <c r="AK13" s="24" t="s">
        <v>178</v>
      </c>
      <c r="AL13" s="413">
        <f t="shared" si="0"/>
        <v>45660</v>
      </c>
      <c r="AM13" s="412">
        <f t="shared" si="1"/>
        <v>45663</v>
      </c>
    </row>
    <row r="14" spans="1:39" ht="21.6" customHeight="1">
      <c r="A14" s="24">
        <v>13</v>
      </c>
      <c r="B14" s="24" t="s">
        <v>158</v>
      </c>
      <c r="C14" s="24">
        <v>2025010542</v>
      </c>
      <c r="D14" s="24" t="s">
        <v>279</v>
      </c>
      <c r="E14" s="24" t="s">
        <v>160</v>
      </c>
      <c r="F14" s="24">
        <v>4680</v>
      </c>
      <c r="G14" s="24" t="s">
        <v>265</v>
      </c>
      <c r="H14" s="24" t="s">
        <v>266</v>
      </c>
      <c r="I14" s="24" t="s">
        <v>280</v>
      </c>
      <c r="J14" s="24" t="s">
        <v>225</v>
      </c>
      <c r="K14" s="24" t="s">
        <v>226</v>
      </c>
      <c r="L14" s="24" t="s">
        <v>268</v>
      </c>
      <c r="M14" s="25" t="s">
        <v>269</v>
      </c>
      <c r="N14" s="24" t="s">
        <v>270</v>
      </c>
      <c r="O14" s="25" t="s">
        <v>271</v>
      </c>
      <c r="P14" s="26" t="s">
        <v>281</v>
      </c>
      <c r="Q14" s="24" t="s">
        <v>273</v>
      </c>
      <c r="R14" s="24" t="s">
        <v>171</v>
      </c>
      <c r="S14" s="24" t="s">
        <v>274</v>
      </c>
      <c r="T14" s="24">
        <v>1</v>
      </c>
      <c r="U14" s="24" t="s">
        <v>172</v>
      </c>
      <c r="V14" s="24" t="s">
        <v>282</v>
      </c>
      <c r="W14" s="24" t="s">
        <v>276</v>
      </c>
      <c r="X14" s="418">
        <v>45663.569444444453</v>
      </c>
      <c r="Y14" s="24" t="s">
        <v>283</v>
      </c>
      <c r="Z14" s="24">
        <v>0.5</v>
      </c>
      <c r="AA14" s="24"/>
      <c r="AB14" s="24" t="s">
        <v>176</v>
      </c>
      <c r="AC14" s="26" t="s">
        <v>284</v>
      </c>
      <c r="AD14" s="24"/>
      <c r="AE14" s="24"/>
      <c r="AF14" s="24"/>
      <c r="AG14" s="24"/>
      <c r="AH14" s="24"/>
      <c r="AI14" s="24"/>
      <c r="AJ14" s="24"/>
      <c r="AK14" s="24" t="s">
        <v>178</v>
      </c>
      <c r="AL14" s="413">
        <f t="shared" si="0"/>
        <v>45660</v>
      </c>
      <c r="AM14" s="412">
        <f t="shared" si="1"/>
        <v>45663</v>
      </c>
    </row>
    <row r="15" spans="1:39" ht="21.6" customHeight="1">
      <c r="A15" s="24">
        <v>14</v>
      </c>
      <c r="B15" s="24" t="s">
        <v>212</v>
      </c>
      <c r="C15" s="24">
        <v>2025010556</v>
      </c>
      <c r="D15" s="24"/>
      <c r="E15" s="24"/>
      <c r="F15" s="24">
        <v>4191</v>
      </c>
      <c r="G15" s="24" t="s">
        <v>250</v>
      </c>
      <c r="H15" s="24" t="s">
        <v>162</v>
      </c>
      <c r="I15" s="24"/>
      <c r="J15" s="24"/>
      <c r="K15" s="24"/>
      <c r="L15" s="24"/>
      <c r="M15" s="25"/>
      <c r="N15" s="24"/>
      <c r="O15" s="25"/>
      <c r="P15" s="26"/>
      <c r="Q15" s="24" t="s">
        <v>257</v>
      </c>
      <c r="R15" s="24" t="s">
        <v>171</v>
      </c>
      <c r="S15" s="24" t="s">
        <v>115</v>
      </c>
      <c r="T15" s="24">
        <v>1</v>
      </c>
      <c r="U15" s="24" t="s">
        <v>172</v>
      </c>
      <c r="V15" s="24" t="s">
        <v>285</v>
      </c>
      <c r="W15" s="24" t="s">
        <v>286</v>
      </c>
      <c r="X15" s="418">
        <v>45660.51666666667</v>
      </c>
      <c r="Y15" s="24"/>
      <c r="Z15" s="24">
        <v>0.4</v>
      </c>
      <c r="AA15" s="24"/>
      <c r="AB15" s="24" t="s">
        <v>176</v>
      </c>
      <c r="AC15" s="26" t="s">
        <v>248</v>
      </c>
      <c r="AD15" s="24" t="s">
        <v>178</v>
      </c>
      <c r="AE15" s="24"/>
      <c r="AF15" s="24"/>
      <c r="AG15" s="24"/>
      <c r="AH15" s="24"/>
      <c r="AI15" s="24"/>
      <c r="AJ15" s="24"/>
      <c r="AK15" s="24" t="s">
        <v>178</v>
      </c>
      <c r="AL15" s="413" t="e">
        <f t="shared" si="0"/>
        <v>#VALUE!</v>
      </c>
      <c r="AM15" s="412">
        <f t="shared" si="1"/>
        <v>45660</v>
      </c>
    </row>
    <row r="16" spans="1:39" ht="21.6" customHeight="1">
      <c r="A16" s="24">
        <v>15</v>
      </c>
      <c r="B16" s="24" t="s">
        <v>212</v>
      </c>
      <c r="C16" s="24">
        <v>2025010561</v>
      </c>
      <c r="D16" s="24"/>
      <c r="E16" s="24"/>
      <c r="F16" s="24">
        <v>5245</v>
      </c>
      <c r="G16" s="24" t="s">
        <v>223</v>
      </c>
      <c r="H16" s="24" t="s">
        <v>162</v>
      </c>
      <c r="I16" s="24"/>
      <c r="J16" s="24"/>
      <c r="K16" s="24"/>
      <c r="L16" s="24"/>
      <c r="M16" s="25"/>
      <c r="N16" s="24"/>
      <c r="O16" s="25"/>
      <c r="P16" s="26"/>
      <c r="Q16" s="24" t="s">
        <v>231</v>
      </c>
      <c r="R16" s="24" t="s">
        <v>171</v>
      </c>
      <c r="S16" s="24" t="s">
        <v>115</v>
      </c>
      <c r="T16" s="24">
        <v>1</v>
      </c>
      <c r="U16" s="24" t="s">
        <v>172</v>
      </c>
      <c r="V16" s="24" t="s">
        <v>287</v>
      </c>
      <c r="W16" s="24" t="s">
        <v>288</v>
      </c>
      <c r="X16" s="418">
        <v>45660.541666666657</v>
      </c>
      <c r="Y16" s="24"/>
      <c r="Z16" s="24">
        <v>0.5</v>
      </c>
      <c r="AA16" s="24"/>
      <c r="AB16" s="24" t="s">
        <v>176</v>
      </c>
      <c r="AC16" s="26" t="s">
        <v>248</v>
      </c>
      <c r="AD16" s="24" t="s">
        <v>178</v>
      </c>
      <c r="AE16" s="24"/>
      <c r="AF16" s="24"/>
      <c r="AG16" s="24"/>
      <c r="AH16" s="24"/>
      <c r="AI16" s="24"/>
      <c r="AJ16" s="24"/>
      <c r="AK16" s="24" t="s">
        <v>178</v>
      </c>
      <c r="AL16" s="413" t="e">
        <f t="shared" si="0"/>
        <v>#VALUE!</v>
      </c>
      <c r="AM16" s="412">
        <f t="shared" si="1"/>
        <v>45660</v>
      </c>
    </row>
    <row r="17" spans="1:39" ht="21.6" customHeight="1">
      <c r="A17" s="24">
        <v>16</v>
      </c>
      <c r="B17" s="24" t="s">
        <v>212</v>
      </c>
      <c r="C17" s="24">
        <v>2025010589</v>
      </c>
      <c r="D17" s="24"/>
      <c r="E17" s="24"/>
      <c r="F17" s="24">
        <v>2259</v>
      </c>
      <c r="G17" s="24" t="s">
        <v>289</v>
      </c>
      <c r="H17" s="24" t="s">
        <v>162</v>
      </c>
      <c r="I17" s="24"/>
      <c r="J17" s="24"/>
      <c r="K17" s="24"/>
      <c r="L17" s="24"/>
      <c r="M17" s="25"/>
      <c r="N17" s="24"/>
      <c r="O17" s="25"/>
      <c r="P17" s="26"/>
      <c r="Q17" s="24" t="s">
        <v>290</v>
      </c>
      <c r="R17" s="24" t="s">
        <v>171</v>
      </c>
      <c r="S17" s="24" t="s">
        <v>115</v>
      </c>
      <c r="T17" s="24">
        <v>1</v>
      </c>
      <c r="U17" s="24" t="s">
        <v>172</v>
      </c>
      <c r="V17" s="24" t="s">
        <v>291</v>
      </c>
      <c r="W17" s="24" t="s">
        <v>292</v>
      </c>
      <c r="X17" s="418">
        <v>45660.622916666667</v>
      </c>
      <c r="Y17" s="24"/>
      <c r="Z17" s="24">
        <v>0.5</v>
      </c>
      <c r="AA17" s="24"/>
      <c r="AB17" s="24" t="s">
        <v>176</v>
      </c>
      <c r="AC17" s="26" t="s">
        <v>248</v>
      </c>
      <c r="AD17" s="24" t="s">
        <v>178</v>
      </c>
      <c r="AE17" s="24"/>
      <c r="AF17" s="24"/>
      <c r="AG17" s="24"/>
      <c r="AH17" s="24"/>
      <c r="AI17" s="24"/>
      <c r="AJ17" s="24"/>
      <c r="AK17" s="24" t="s">
        <v>178</v>
      </c>
      <c r="AL17" s="413" t="e">
        <f t="shared" si="0"/>
        <v>#VALUE!</v>
      </c>
      <c r="AM17" s="412">
        <f t="shared" si="1"/>
        <v>45660</v>
      </c>
    </row>
    <row r="18" spans="1:39" ht="21.6" customHeight="1">
      <c r="A18" s="24">
        <v>17</v>
      </c>
      <c r="B18" s="24" t="s">
        <v>212</v>
      </c>
      <c r="C18" s="24">
        <v>2025010602</v>
      </c>
      <c r="D18" s="24"/>
      <c r="E18" s="24"/>
      <c r="F18" s="24">
        <v>2837</v>
      </c>
      <c r="G18" s="24" t="s">
        <v>293</v>
      </c>
      <c r="H18" s="24" t="s">
        <v>162</v>
      </c>
      <c r="I18" s="24"/>
      <c r="J18" s="24"/>
      <c r="K18" s="24"/>
      <c r="L18" s="24"/>
      <c r="M18" s="25"/>
      <c r="N18" s="24"/>
      <c r="O18" s="25"/>
      <c r="P18" s="26"/>
      <c r="Q18" s="24" t="s">
        <v>294</v>
      </c>
      <c r="R18" s="24" t="s">
        <v>171</v>
      </c>
      <c r="S18" s="24" t="s">
        <v>115</v>
      </c>
      <c r="T18" s="24">
        <v>1</v>
      </c>
      <c r="U18" s="24" t="s">
        <v>172</v>
      </c>
      <c r="V18" s="24" t="s">
        <v>295</v>
      </c>
      <c r="W18" s="24" t="s">
        <v>296</v>
      </c>
      <c r="X18" s="418">
        <v>45660.659722222219</v>
      </c>
      <c r="Y18" s="24"/>
      <c r="Z18" s="24">
        <v>0.5</v>
      </c>
      <c r="AA18" s="24"/>
      <c r="AB18" s="24" t="s">
        <v>176</v>
      </c>
      <c r="AC18" s="26" t="s">
        <v>248</v>
      </c>
      <c r="AD18" s="24" t="s">
        <v>178</v>
      </c>
      <c r="AE18" s="24"/>
      <c r="AF18" s="24"/>
      <c r="AG18" s="24"/>
      <c r="AH18" s="24"/>
      <c r="AI18" s="24"/>
      <c r="AJ18" s="24"/>
      <c r="AK18" s="24" t="s">
        <v>178</v>
      </c>
      <c r="AL18" s="413" t="e">
        <f t="shared" si="0"/>
        <v>#VALUE!</v>
      </c>
      <c r="AM18" s="412">
        <f t="shared" si="1"/>
        <v>45660</v>
      </c>
    </row>
    <row r="19" spans="1:39" ht="21.6" customHeight="1">
      <c r="A19" s="24">
        <v>18</v>
      </c>
      <c r="B19" s="24" t="s">
        <v>158</v>
      </c>
      <c r="C19" s="24">
        <v>2025010665</v>
      </c>
      <c r="D19" s="24" t="s">
        <v>297</v>
      </c>
      <c r="E19" s="24" t="s">
        <v>160</v>
      </c>
      <c r="F19" s="24">
        <v>4036</v>
      </c>
      <c r="G19" s="24" t="s">
        <v>298</v>
      </c>
      <c r="H19" s="24" t="s">
        <v>299</v>
      </c>
      <c r="I19" s="24" t="s">
        <v>300</v>
      </c>
      <c r="J19" s="24" t="s">
        <v>301</v>
      </c>
      <c r="K19" s="24" t="s">
        <v>165</v>
      </c>
      <c r="L19" s="24" t="s">
        <v>166</v>
      </c>
      <c r="M19" s="25" t="s">
        <v>167</v>
      </c>
      <c r="N19" s="24">
        <v>2304</v>
      </c>
      <c r="O19" s="25" t="s">
        <v>168</v>
      </c>
      <c r="P19" s="26" t="s">
        <v>302</v>
      </c>
      <c r="Q19" s="24" t="s">
        <v>303</v>
      </c>
      <c r="R19" s="24" t="s">
        <v>171</v>
      </c>
      <c r="S19" s="24" t="s">
        <v>115</v>
      </c>
      <c r="T19" s="24">
        <v>1</v>
      </c>
      <c r="U19" s="24" t="s">
        <v>172</v>
      </c>
      <c r="V19" s="24" t="s">
        <v>304</v>
      </c>
      <c r="W19" s="24" t="s">
        <v>305</v>
      </c>
      <c r="X19" s="418">
        <v>45663.601388888892</v>
      </c>
      <c r="Y19" s="24" t="s">
        <v>306</v>
      </c>
      <c r="Z19" s="24">
        <v>0.5</v>
      </c>
      <c r="AA19" s="24"/>
      <c r="AB19" s="24" t="s">
        <v>176</v>
      </c>
      <c r="AC19" s="26" t="s">
        <v>307</v>
      </c>
      <c r="AD19" s="24"/>
      <c r="AE19" s="24"/>
      <c r="AF19" s="24"/>
      <c r="AG19" s="24"/>
      <c r="AH19" s="24"/>
      <c r="AI19" s="24"/>
      <c r="AJ19" s="24"/>
      <c r="AK19" s="24" t="s">
        <v>178</v>
      </c>
      <c r="AL19" s="413">
        <f t="shared" si="0"/>
        <v>45662</v>
      </c>
      <c r="AM19" s="412">
        <f t="shared" si="1"/>
        <v>45663</v>
      </c>
    </row>
    <row r="20" spans="1:39" ht="21.6" customHeight="1">
      <c r="A20" s="24">
        <v>19</v>
      </c>
      <c r="B20" s="24" t="s">
        <v>158</v>
      </c>
      <c r="C20" s="24">
        <v>2025010666</v>
      </c>
      <c r="D20" s="24" t="s">
        <v>308</v>
      </c>
      <c r="E20" s="24" t="s">
        <v>160</v>
      </c>
      <c r="F20" s="24">
        <v>4036</v>
      </c>
      <c r="G20" s="24" t="s">
        <v>298</v>
      </c>
      <c r="H20" s="24" t="s">
        <v>299</v>
      </c>
      <c r="I20" s="24" t="s">
        <v>309</v>
      </c>
      <c r="J20" s="24" t="s">
        <v>301</v>
      </c>
      <c r="K20" s="24" t="s">
        <v>165</v>
      </c>
      <c r="L20" s="24" t="s">
        <v>166</v>
      </c>
      <c r="M20" s="25" t="s">
        <v>167</v>
      </c>
      <c r="N20" s="24">
        <v>2304</v>
      </c>
      <c r="O20" s="25" t="s">
        <v>168</v>
      </c>
      <c r="P20" s="26" t="s">
        <v>310</v>
      </c>
      <c r="Q20" s="24" t="s">
        <v>303</v>
      </c>
      <c r="R20" s="24" t="s">
        <v>171</v>
      </c>
      <c r="S20" s="24" t="s">
        <v>115</v>
      </c>
      <c r="T20" s="24">
        <v>1</v>
      </c>
      <c r="U20" s="24" t="s">
        <v>172</v>
      </c>
      <c r="V20" s="24" t="s">
        <v>311</v>
      </c>
      <c r="W20" s="24" t="s">
        <v>312</v>
      </c>
      <c r="X20" s="418">
        <v>45663.6</v>
      </c>
      <c r="Y20" s="24" t="s">
        <v>306</v>
      </c>
      <c r="Z20" s="24">
        <v>0.5</v>
      </c>
      <c r="AA20" s="24"/>
      <c r="AB20" s="24" t="s">
        <v>176</v>
      </c>
      <c r="AC20" s="26" t="s">
        <v>313</v>
      </c>
      <c r="AD20" s="24"/>
      <c r="AE20" s="24"/>
      <c r="AF20" s="24"/>
      <c r="AG20" s="24"/>
      <c r="AH20" s="24"/>
      <c r="AI20" s="24"/>
      <c r="AJ20" s="24"/>
      <c r="AK20" s="24" t="s">
        <v>178</v>
      </c>
      <c r="AL20" s="413">
        <f t="shared" si="0"/>
        <v>45662</v>
      </c>
      <c r="AM20" s="412">
        <f t="shared" si="1"/>
        <v>45663</v>
      </c>
    </row>
    <row r="21" spans="1:39" ht="21.6" customHeight="1">
      <c r="A21" s="24">
        <v>20</v>
      </c>
      <c r="B21" s="24" t="s">
        <v>158</v>
      </c>
      <c r="C21" s="24">
        <v>2025010730</v>
      </c>
      <c r="D21" s="24" t="s">
        <v>314</v>
      </c>
      <c r="E21" s="24" t="s">
        <v>160</v>
      </c>
      <c r="F21" s="24" t="s">
        <v>51</v>
      </c>
      <c r="G21" s="24" t="s">
        <v>315</v>
      </c>
      <c r="H21" s="24" t="s">
        <v>316</v>
      </c>
      <c r="I21" s="24" t="s">
        <v>317</v>
      </c>
      <c r="J21" s="24" t="s">
        <v>318</v>
      </c>
      <c r="K21" s="24" t="s">
        <v>226</v>
      </c>
      <c r="L21" s="24" t="s">
        <v>319</v>
      </c>
      <c r="M21" s="25" t="s">
        <v>320</v>
      </c>
      <c r="N21" s="24">
        <v>2701</v>
      </c>
      <c r="O21" s="25" t="s">
        <v>321</v>
      </c>
      <c r="P21" s="26" t="s">
        <v>322</v>
      </c>
      <c r="Q21" s="24" t="s">
        <v>323</v>
      </c>
      <c r="R21" s="24" t="s">
        <v>171</v>
      </c>
      <c r="S21" s="24" t="s">
        <v>110</v>
      </c>
      <c r="T21" s="24">
        <v>1</v>
      </c>
      <c r="U21" s="24" t="s">
        <v>172</v>
      </c>
      <c r="V21" s="24" t="s">
        <v>324</v>
      </c>
      <c r="W21" s="24" t="s">
        <v>325</v>
      </c>
      <c r="X21" s="418">
        <v>45663.538194444453</v>
      </c>
      <c r="Y21" s="24" t="s">
        <v>326</v>
      </c>
      <c r="Z21" s="24">
        <v>1.4</v>
      </c>
      <c r="AA21" s="24"/>
      <c r="AB21" s="24" t="s">
        <v>176</v>
      </c>
      <c r="AC21" s="26" t="s">
        <v>327</v>
      </c>
      <c r="AD21" s="24"/>
      <c r="AE21" s="24"/>
      <c r="AF21" s="24"/>
      <c r="AG21" s="24"/>
      <c r="AH21" s="24"/>
      <c r="AI21" s="24"/>
      <c r="AJ21" s="24"/>
      <c r="AK21" s="24" t="s">
        <v>178</v>
      </c>
      <c r="AL21" s="413">
        <f t="shared" si="0"/>
        <v>45663</v>
      </c>
      <c r="AM21" s="412">
        <f t="shared" si="1"/>
        <v>45663</v>
      </c>
    </row>
    <row r="22" spans="1:39" ht="21.6" customHeight="1">
      <c r="A22" s="24">
        <v>21</v>
      </c>
      <c r="B22" s="24" t="s">
        <v>212</v>
      </c>
      <c r="C22" s="24">
        <v>2025010740</v>
      </c>
      <c r="D22" s="24"/>
      <c r="E22" s="24"/>
      <c r="F22" s="24" t="s">
        <v>65</v>
      </c>
      <c r="G22" s="24" t="s">
        <v>237</v>
      </c>
      <c r="H22" s="24" t="s">
        <v>214</v>
      </c>
      <c r="I22" s="24"/>
      <c r="J22" s="24"/>
      <c r="K22" s="24"/>
      <c r="L22" s="24"/>
      <c r="M22" s="25"/>
      <c r="N22" s="24"/>
      <c r="O22" s="25"/>
      <c r="P22" s="26"/>
      <c r="Q22" s="24" t="s">
        <v>241</v>
      </c>
      <c r="R22" s="24" t="s">
        <v>171</v>
      </c>
      <c r="S22" s="24" t="s">
        <v>115</v>
      </c>
      <c r="T22" s="24">
        <v>1</v>
      </c>
      <c r="U22" s="24" t="s">
        <v>172</v>
      </c>
      <c r="V22" s="24" t="s">
        <v>328</v>
      </c>
      <c r="W22" s="24" t="s">
        <v>329</v>
      </c>
      <c r="X22" s="418">
        <v>45663.465277777781</v>
      </c>
      <c r="Y22" s="24"/>
      <c r="Z22" s="24">
        <v>0.7</v>
      </c>
      <c r="AA22" s="24"/>
      <c r="AB22" s="24" t="s">
        <v>176</v>
      </c>
      <c r="AC22" s="26" t="s">
        <v>248</v>
      </c>
      <c r="AD22" s="24" t="s">
        <v>178</v>
      </c>
      <c r="AE22" s="24"/>
      <c r="AF22" s="24"/>
      <c r="AG22" s="24"/>
      <c r="AH22" s="24"/>
      <c r="AI22" s="24"/>
      <c r="AJ22" s="24"/>
      <c r="AK22" s="24" t="s">
        <v>178</v>
      </c>
      <c r="AL22" s="413" t="e">
        <f t="shared" si="0"/>
        <v>#VALUE!</v>
      </c>
      <c r="AM22" s="412">
        <f t="shared" si="1"/>
        <v>45663</v>
      </c>
    </row>
    <row r="23" spans="1:39" ht="21.6" customHeight="1">
      <c r="A23" s="24">
        <v>22</v>
      </c>
      <c r="B23" s="24" t="s">
        <v>212</v>
      </c>
      <c r="C23" s="24">
        <v>2025010769</v>
      </c>
      <c r="D23" s="24"/>
      <c r="E23" s="24"/>
      <c r="F23" s="24" t="s">
        <v>51</v>
      </c>
      <c r="G23" s="24" t="s">
        <v>315</v>
      </c>
      <c r="H23" s="24" t="s">
        <v>316</v>
      </c>
      <c r="I23" s="24"/>
      <c r="J23" s="24"/>
      <c r="K23" s="24"/>
      <c r="L23" s="24"/>
      <c r="M23" s="25"/>
      <c r="N23" s="24"/>
      <c r="O23" s="25"/>
      <c r="P23" s="26"/>
      <c r="Q23" s="24" t="s">
        <v>323</v>
      </c>
      <c r="R23" s="24" t="s">
        <v>171</v>
      </c>
      <c r="S23" s="24" t="s">
        <v>110</v>
      </c>
      <c r="T23" s="24">
        <v>1</v>
      </c>
      <c r="U23" s="24" t="s">
        <v>172</v>
      </c>
      <c r="V23" s="24" t="s">
        <v>330</v>
      </c>
      <c r="W23" s="24" t="s">
        <v>331</v>
      </c>
      <c r="X23" s="418">
        <v>45663.548611111109</v>
      </c>
      <c r="Y23" s="24"/>
      <c r="Z23" s="24">
        <v>0.3</v>
      </c>
      <c r="AA23" s="24"/>
      <c r="AB23" s="24" t="s">
        <v>176</v>
      </c>
      <c r="AC23" s="26" t="s">
        <v>248</v>
      </c>
      <c r="AD23" s="24" t="s">
        <v>178</v>
      </c>
      <c r="AE23" s="24"/>
      <c r="AF23" s="24"/>
      <c r="AG23" s="24"/>
      <c r="AH23" s="24"/>
      <c r="AI23" s="24"/>
      <c r="AJ23" s="24"/>
      <c r="AK23" s="24" t="s">
        <v>178</v>
      </c>
      <c r="AL23" s="413" t="e">
        <f t="shared" si="0"/>
        <v>#VALUE!</v>
      </c>
      <c r="AM23" s="412">
        <f t="shared" si="1"/>
        <v>45663</v>
      </c>
    </row>
    <row r="24" spans="1:39" ht="21.6" customHeight="1">
      <c r="A24" s="24">
        <v>23</v>
      </c>
      <c r="B24" s="24" t="s">
        <v>158</v>
      </c>
      <c r="C24" s="24">
        <v>2025010770</v>
      </c>
      <c r="D24" s="24" t="s">
        <v>332</v>
      </c>
      <c r="E24" s="24" t="s">
        <v>160</v>
      </c>
      <c r="F24" s="24">
        <v>4145</v>
      </c>
      <c r="G24" s="24" t="s">
        <v>333</v>
      </c>
      <c r="H24" s="24" t="s">
        <v>266</v>
      </c>
      <c r="I24" s="24" t="s">
        <v>334</v>
      </c>
      <c r="J24" s="24" t="s">
        <v>318</v>
      </c>
      <c r="K24" s="24" t="s">
        <v>165</v>
      </c>
      <c r="L24" s="24" t="s">
        <v>166</v>
      </c>
      <c r="M24" s="25" t="s">
        <v>167</v>
      </c>
      <c r="N24" s="24">
        <v>2307</v>
      </c>
      <c r="O24" s="25" t="s">
        <v>335</v>
      </c>
      <c r="P24" s="26" t="s">
        <v>336</v>
      </c>
      <c r="Q24" s="24" t="s">
        <v>337</v>
      </c>
      <c r="R24" s="24" t="s">
        <v>171</v>
      </c>
      <c r="S24" s="24" t="s">
        <v>274</v>
      </c>
      <c r="T24" s="24">
        <v>1</v>
      </c>
      <c r="U24" s="24" t="s">
        <v>172</v>
      </c>
      <c r="V24" s="24" t="s">
        <v>338</v>
      </c>
      <c r="W24" s="24" t="s">
        <v>339</v>
      </c>
      <c r="X24" s="418">
        <v>45663.619444444441</v>
      </c>
      <c r="Y24" s="24" t="s">
        <v>340</v>
      </c>
      <c r="Z24" s="24">
        <v>0.5</v>
      </c>
      <c r="AA24" s="24"/>
      <c r="AB24" s="24"/>
      <c r="AC24" s="26" t="s">
        <v>341</v>
      </c>
      <c r="AD24" s="24"/>
      <c r="AE24" s="24"/>
      <c r="AF24" s="24"/>
      <c r="AG24" s="24"/>
      <c r="AH24" s="24"/>
      <c r="AI24" s="24"/>
      <c r="AJ24" s="24"/>
      <c r="AK24" s="24" t="s">
        <v>178</v>
      </c>
      <c r="AL24" s="413">
        <f t="shared" si="0"/>
        <v>45663</v>
      </c>
      <c r="AM24" s="412">
        <f t="shared" si="1"/>
        <v>45663</v>
      </c>
    </row>
    <row r="25" spans="1:39" ht="21.6" customHeight="1">
      <c r="A25" s="24">
        <v>24</v>
      </c>
      <c r="B25" s="24" t="s">
        <v>212</v>
      </c>
      <c r="C25" s="24">
        <v>2025010789</v>
      </c>
      <c r="D25" s="24"/>
      <c r="E25" s="24"/>
      <c r="F25" s="24" t="s">
        <v>72</v>
      </c>
      <c r="G25" s="24" t="s">
        <v>342</v>
      </c>
      <c r="H25" s="24" t="s">
        <v>266</v>
      </c>
      <c r="I25" s="24"/>
      <c r="J25" s="24"/>
      <c r="K25" s="24"/>
      <c r="L25" s="24"/>
      <c r="M25" s="25"/>
      <c r="N25" s="24"/>
      <c r="O25" s="25"/>
      <c r="P25" s="26"/>
      <c r="Q25" s="24" t="s">
        <v>343</v>
      </c>
      <c r="R25" s="24" t="s">
        <v>171</v>
      </c>
      <c r="S25" s="24" t="s">
        <v>274</v>
      </c>
      <c r="T25" s="24">
        <v>1</v>
      </c>
      <c r="U25" s="24" t="s">
        <v>172</v>
      </c>
      <c r="V25" s="24" t="s">
        <v>344</v>
      </c>
      <c r="W25" s="24" t="s">
        <v>345</v>
      </c>
      <c r="X25" s="418">
        <v>45663.586805555547</v>
      </c>
      <c r="Y25" s="24"/>
      <c r="Z25" s="24">
        <v>0.3</v>
      </c>
      <c r="AA25" s="24"/>
      <c r="AB25" s="24" t="s">
        <v>176</v>
      </c>
      <c r="AC25" s="26" t="s">
        <v>248</v>
      </c>
      <c r="AD25" s="24" t="s">
        <v>178</v>
      </c>
      <c r="AE25" s="24"/>
      <c r="AF25" s="24"/>
      <c r="AG25" s="24"/>
      <c r="AH25" s="24"/>
      <c r="AI25" s="24"/>
      <c r="AJ25" s="24"/>
      <c r="AK25" s="24" t="s">
        <v>178</v>
      </c>
      <c r="AL25" s="413" t="e">
        <f t="shared" si="0"/>
        <v>#VALUE!</v>
      </c>
      <c r="AM25" s="412">
        <f t="shared" si="1"/>
        <v>45663</v>
      </c>
    </row>
    <row r="26" spans="1:39" ht="21.6" customHeight="1">
      <c r="A26" s="24">
        <v>25</v>
      </c>
      <c r="B26" s="24" t="s">
        <v>212</v>
      </c>
      <c r="C26" s="24">
        <v>2025010794</v>
      </c>
      <c r="D26" s="24"/>
      <c r="E26" s="24"/>
      <c r="F26" s="24">
        <v>4036</v>
      </c>
      <c r="G26" s="24" t="s">
        <v>298</v>
      </c>
      <c r="H26" s="24" t="s">
        <v>299</v>
      </c>
      <c r="I26" s="24"/>
      <c r="J26" s="24"/>
      <c r="K26" s="24"/>
      <c r="L26" s="24"/>
      <c r="M26" s="25"/>
      <c r="N26" s="24"/>
      <c r="O26" s="25"/>
      <c r="P26" s="26"/>
      <c r="Q26" s="24" t="s">
        <v>303</v>
      </c>
      <c r="R26" s="24" t="s">
        <v>171</v>
      </c>
      <c r="S26" s="24" t="s">
        <v>115</v>
      </c>
      <c r="T26" s="24">
        <v>1</v>
      </c>
      <c r="U26" s="24" t="s">
        <v>172</v>
      </c>
      <c r="V26" s="24" t="s">
        <v>346</v>
      </c>
      <c r="W26" s="24" t="s">
        <v>347</v>
      </c>
      <c r="X26" s="418">
        <v>45663.603472222218</v>
      </c>
      <c r="Y26" s="24"/>
      <c r="Z26" s="24">
        <v>0.7</v>
      </c>
      <c r="AA26" s="24"/>
      <c r="AB26" s="24" t="s">
        <v>176</v>
      </c>
      <c r="AC26" s="26" t="s">
        <v>248</v>
      </c>
      <c r="AD26" s="24" t="s">
        <v>178</v>
      </c>
      <c r="AE26" s="24"/>
      <c r="AF26" s="24"/>
      <c r="AG26" s="24"/>
      <c r="AH26" s="24"/>
      <c r="AI26" s="24"/>
      <c r="AJ26" s="24"/>
      <c r="AK26" s="24" t="s">
        <v>178</v>
      </c>
      <c r="AL26" s="413" t="e">
        <f t="shared" si="0"/>
        <v>#VALUE!</v>
      </c>
      <c r="AM26" s="412">
        <f t="shared" si="1"/>
        <v>45663</v>
      </c>
    </row>
    <row r="27" spans="1:39" ht="21.6" customHeight="1">
      <c r="A27" s="24">
        <v>26</v>
      </c>
      <c r="B27" s="24" t="s">
        <v>212</v>
      </c>
      <c r="C27" s="24">
        <v>2025010808</v>
      </c>
      <c r="D27" s="24"/>
      <c r="E27" s="24"/>
      <c r="F27" s="24">
        <v>3052</v>
      </c>
      <c r="G27" s="24" t="s">
        <v>348</v>
      </c>
      <c r="H27" s="24" t="s">
        <v>316</v>
      </c>
      <c r="I27" s="24"/>
      <c r="J27" s="24"/>
      <c r="K27" s="24"/>
      <c r="L27" s="24"/>
      <c r="M27" s="25"/>
      <c r="N27" s="24"/>
      <c r="O27" s="25"/>
      <c r="P27" s="26"/>
      <c r="Q27" s="24" t="s">
        <v>349</v>
      </c>
      <c r="R27" s="24" t="s">
        <v>171</v>
      </c>
      <c r="S27" s="24" t="s">
        <v>110</v>
      </c>
      <c r="T27" s="24">
        <v>1</v>
      </c>
      <c r="U27" s="24" t="s">
        <v>172</v>
      </c>
      <c r="V27" s="24" t="s">
        <v>350</v>
      </c>
      <c r="W27" s="24" t="s">
        <v>351</v>
      </c>
      <c r="X27" s="418">
        <v>45663.635416666657</v>
      </c>
      <c r="Y27" s="24"/>
      <c r="Z27" s="24">
        <v>0.3</v>
      </c>
      <c r="AA27" s="24"/>
      <c r="AB27" s="24" t="s">
        <v>176</v>
      </c>
      <c r="AC27" s="26" t="s">
        <v>248</v>
      </c>
      <c r="AD27" s="24" t="s">
        <v>178</v>
      </c>
      <c r="AE27" s="24"/>
      <c r="AF27" s="24"/>
      <c r="AG27" s="24"/>
      <c r="AH27" s="24"/>
      <c r="AI27" s="24"/>
      <c r="AJ27" s="24"/>
      <c r="AK27" s="24" t="s">
        <v>178</v>
      </c>
      <c r="AL27" s="413" t="e">
        <f t="shared" si="0"/>
        <v>#VALUE!</v>
      </c>
      <c r="AM27" s="412">
        <f t="shared" si="1"/>
        <v>45663</v>
      </c>
    </row>
    <row r="28" spans="1:39" ht="21.6" customHeight="1">
      <c r="A28" s="24">
        <v>27</v>
      </c>
      <c r="B28" s="24" t="s">
        <v>158</v>
      </c>
      <c r="C28" s="24">
        <v>2025010810</v>
      </c>
      <c r="D28" s="24" t="s">
        <v>352</v>
      </c>
      <c r="E28" s="24" t="s">
        <v>160</v>
      </c>
      <c r="F28" s="24">
        <v>3977</v>
      </c>
      <c r="G28" s="24" t="s">
        <v>353</v>
      </c>
      <c r="H28" s="24" t="s">
        <v>266</v>
      </c>
      <c r="I28" s="24" t="s">
        <v>354</v>
      </c>
      <c r="J28" s="24" t="s">
        <v>318</v>
      </c>
      <c r="K28" s="24" t="s">
        <v>165</v>
      </c>
      <c r="L28" s="24" t="s">
        <v>268</v>
      </c>
      <c r="M28" s="25" t="s">
        <v>269</v>
      </c>
      <c r="N28" s="24" t="s">
        <v>270</v>
      </c>
      <c r="O28" s="25" t="s">
        <v>271</v>
      </c>
      <c r="P28" s="26" t="s">
        <v>355</v>
      </c>
      <c r="Q28" s="24" t="s">
        <v>356</v>
      </c>
      <c r="R28" s="24" t="s">
        <v>171</v>
      </c>
      <c r="S28" s="24" t="s">
        <v>274</v>
      </c>
      <c r="T28" s="24">
        <v>1</v>
      </c>
      <c r="U28" s="24" t="s">
        <v>172</v>
      </c>
      <c r="V28" s="24" t="s">
        <v>357</v>
      </c>
      <c r="W28" s="24" t="s">
        <v>358</v>
      </c>
      <c r="X28" s="418">
        <v>45664.623611111107</v>
      </c>
      <c r="Y28" s="24" t="s">
        <v>359</v>
      </c>
      <c r="Z28" s="24">
        <v>0.4</v>
      </c>
      <c r="AA28" s="24"/>
      <c r="AB28" s="24" t="s">
        <v>176</v>
      </c>
      <c r="AC28" s="26" t="s">
        <v>360</v>
      </c>
      <c r="AD28" s="24"/>
      <c r="AE28" s="24"/>
      <c r="AF28" s="24"/>
      <c r="AG28" s="24"/>
      <c r="AH28" s="24"/>
      <c r="AI28" s="24"/>
      <c r="AJ28" s="24"/>
      <c r="AK28" s="24" t="s">
        <v>178</v>
      </c>
      <c r="AL28" s="413">
        <f t="shared" si="0"/>
        <v>45663</v>
      </c>
      <c r="AM28" s="412">
        <f t="shared" si="1"/>
        <v>45664</v>
      </c>
    </row>
    <row r="29" spans="1:39" ht="21.6" customHeight="1">
      <c r="A29" s="24">
        <v>28</v>
      </c>
      <c r="B29" s="24" t="s">
        <v>158</v>
      </c>
      <c r="C29" s="24">
        <v>2025010811</v>
      </c>
      <c r="D29" s="24" t="s">
        <v>361</v>
      </c>
      <c r="E29" s="24" t="s">
        <v>160</v>
      </c>
      <c r="F29" s="24">
        <v>3977</v>
      </c>
      <c r="G29" s="24" t="s">
        <v>353</v>
      </c>
      <c r="H29" s="24" t="s">
        <v>266</v>
      </c>
      <c r="I29" s="24" t="s">
        <v>362</v>
      </c>
      <c r="J29" s="24" t="s">
        <v>318</v>
      </c>
      <c r="K29" s="24" t="s">
        <v>165</v>
      </c>
      <c r="L29" s="24" t="s">
        <v>268</v>
      </c>
      <c r="M29" s="25" t="s">
        <v>269</v>
      </c>
      <c r="N29" s="24" t="s">
        <v>270</v>
      </c>
      <c r="O29" s="25" t="s">
        <v>271</v>
      </c>
      <c r="P29" s="26" t="s">
        <v>363</v>
      </c>
      <c r="Q29" s="24" t="s">
        <v>356</v>
      </c>
      <c r="R29" s="24" t="s">
        <v>171</v>
      </c>
      <c r="S29" s="24" t="s">
        <v>274</v>
      </c>
      <c r="T29" s="24">
        <v>1</v>
      </c>
      <c r="U29" s="24" t="s">
        <v>172</v>
      </c>
      <c r="V29" s="24" t="s">
        <v>364</v>
      </c>
      <c r="W29" s="24" t="s">
        <v>358</v>
      </c>
      <c r="X29" s="418">
        <v>45664.623611111107</v>
      </c>
      <c r="Y29" s="24" t="s">
        <v>359</v>
      </c>
      <c r="Z29" s="24">
        <v>0.4</v>
      </c>
      <c r="AA29" s="24"/>
      <c r="AB29" s="24" t="s">
        <v>176</v>
      </c>
      <c r="AC29" s="26" t="s">
        <v>365</v>
      </c>
      <c r="AD29" s="24"/>
      <c r="AE29" s="24"/>
      <c r="AF29" s="24"/>
      <c r="AG29" s="24"/>
      <c r="AH29" s="24"/>
      <c r="AI29" s="24"/>
      <c r="AJ29" s="24"/>
      <c r="AK29" s="24" t="s">
        <v>178</v>
      </c>
      <c r="AL29" s="413">
        <f t="shared" si="0"/>
        <v>45663</v>
      </c>
      <c r="AM29" s="412">
        <f t="shared" si="1"/>
        <v>45664</v>
      </c>
    </row>
    <row r="30" spans="1:39" ht="21.6" customHeight="1">
      <c r="A30" s="24">
        <v>29</v>
      </c>
      <c r="B30" s="24" t="s">
        <v>212</v>
      </c>
      <c r="C30" s="24">
        <v>2025010820</v>
      </c>
      <c r="D30" s="24"/>
      <c r="E30" s="24"/>
      <c r="F30" s="24">
        <v>3380</v>
      </c>
      <c r="G30" s="24" t="s">
        <v>366</v>
      </c>
      <c r="H30" s="24" t="s">
        <v>316</v>
      </c>
      <c r="I30" s="24"/>
      <c r="J30" s="24"/>
      <c r="K30" s="24"/>
      <c r="L30" s="24"/>
      <c r="M30" s="25"/>
      <c r="N30" s="24"/>
      <c r="O30" s="25"/>
      <c r="P30" s="26"/>
      <c r="Q30" s="24" t="s">
        <v>367</v>
      </c>
      <c r="R30" s="24" t="s">
        <v>171</v>
      </c>
      <c r="S30" s="24" t="s">
        <v>110</v>
      </c>
      <c r="T30" s="24">
        <v>1</v>
      </c>
      <c r="U30" s="24" t="s">
        <v>172</v>
      </c>
      <c r="V30" s="24" t="s">
        <v>368</v>
      </c>
      <c r="W30" s="24" t="s">
        <v>369</v>
      </c>
      <c r="X30" s="418">
        <v>45663.673611111109</v>
      </c>
      <c r="Y30" s="24"/>
      <c r="Z30" s="24">
        <v>0.3</v>
      </c>
      <c r="AA30" s="24"/>
      <c r="AB30" s="24" t="s">
        <v>176</v>
      </c>
      <c r="AC30" s="26" t="s">
        <v>248</v>
      </c>
      <c r="AD30" s="24" t="s">
        <v>178</v>
      </c>
      <c r="AE30" s="24"/>
      <c r="AF30" s="24"/>
      <c r="AG30" s="24"/>
      <c r="AH30" s="24"/>
      <c r="AI30" s="24"/>
      <c r="AJ30" s="24"/>
      <c r="AK30" s="24" t="s">
        <v>178</v>
      </c>
      <c r="AL30" s="413" t="e">
        <f t="shared" si="0"/>
        <v>#VALUE!</v>
      </c>
      <c r="AM30" s="412">
        <f t="shared" si="1"/>
        <v>45663</v>
      </c>
    </row>
    <row r="31" spans="1:39" ht="21.6" customHeight="1">
      <c r="A31" s="24">
        <v>30</v>
      </c>
      <c r="B31" s="24" t="s">
        <v>158</v>
      </c>
      <c r="C31" s="24">
        <v>2025010854</v>
      </c>
      <c r="D31" s="24" t="s">
        <v>370</v>
      </c>
      <c r="E31" s="24" t="s">
        <v>160</v>
      </c>
      <c r="F31" s="24">
        <v>4184</v>
      </c>
      <c r="G31" s="24" t="s">
        <v>371</v>
      </c>
      <c r="H31" s="24" t="s">
        <v>162</v>
      </c>
      <c r="I31" s="24" t="s">
        <v>372</v>
      </c>
      <c r="J31" s="24" t="s">
        <v>318</v>
      </c>
      <c r="K31" s="24" t="s">
        <v>373</v>
      </c>
      <c r="L31" s="24" t="s">
        <v>227</v>
      </c>
      <c r="M31" s="25" t="s">
        <v>228</v>
      </c>
      <c r="N31" s="24">
        <v>2501</v>
      </c>
      <c r="O31" s="25" t="s">
        <v>229</v>
      </c>
      <c r="P31" s="26" t="s">
        <v>374</v>
      </c>
      <c r="Q31" s="24" t="s">
        <v>375</v>
      </c>
      <c r="R31" s="24" t="s">
        <v>171</v>
      </c>
      <c r="S31" s="24" t="s">
        <v>115</v>
      </c>
      <c r="T31" s="24">
        <v>1</v>
      </c>
      <c r="U31" s="24" t="s">
        <v>172</v>
      </c>
      <c r="V31" s="24" t="s">
        <v>376</v>
      </c>
      <c r="W31" s="24" t="s">
        <v>377</v>
      </c>
      <c r="X31" s="418">
        <v>45664.410416666673</v>
      </c>
      <c r="Y31" s="24" t="s">
        <v>378</v>
      </c>
      <c r="Z31" s="24">
        <v>0.5</v>
      </c>
      <c r="AA31" s="24"/>
      <c r="AB31" s="24" t="s">
        <v>176</v>
      </c>
      <c r="AC31" s="26" t="s">
        <v>379</v>
      </c>
      <c r="AD31" s="24"/>
      <c r="AE31" s="24"/>
      <c r="AF31" s="24"/>
      <c r="AG31" s="24"/>
      <c r="AH31" s="24"/>
      <c r="AI31" s="24"/>
      <c r="AJ31" s="24"/>
      <c r="AK31" s="24" t="s">
        <v>178</v>
      </c>
      <c r="AL31" s="413">
        <f t="shared" si="0"/>
        <v>45663</v>
      </c>
      <c r="AM31" s="412">
        <f t="shared" si="1"/>
        <v>45664</v>
      </c>
    </row>
    <row r="32" spans="1:39" ht="21.6" customHeight="1">
      <c r="A32" s="24">
        <v>31</v>
      </c>
      <c r="B32" s="24" t="s">
        <v>212</v>
      </c>
      <c r="C32" s="24">
        <v>2025010911</v>
      </c>
      <c r="D32" s="24"/>
      <c r="E32" s="24"/>
      <c r="F32" s="24" t="s">
        <v>74</v>
      </c>
      <c r="G32" s="24" t="s">
        <v>380</v>
      </c>
      <c r="H32" s="24" t="s">
        <v>299</v>
      </c>
      <c r="I32" s="24"/>
      <c r="J32" s="24"/>
      <c r="K32" s="24"/>
      <c r="L32" s="24"/>
      <c r="M32" s="25"/>
      <c r="N32" s="24"/>
      <c r="O32" s="25"/>
      <c r="P32" s="26"/>
      <c r="Q32" s="24" t="s">
        <v>381</v>
      </c>
      <c r="R32" s="24" t="s">
        <v>171</v>
      </c>
      <c r="S32" s="24" t="s">
        <v>115</v>
      </c>
      <c r="T32" s="24">
        <v>1</v>
      </c>
      <c r="U32" s="24" t="s">
        <v>172</v>
      </c>
      <c r="V32" s="24" t="s">
        <v>382</v>
      </c>
      <c r="W32" s="24" t="s">
        <v>383</v>
      </c>
      <c r="X32" s="418">
        <v>45664.484027777777</v>
      </c>
      <c r="Y32" s="24"/>
      <c r="Z32" s="24">
        <v>0.3</v>
      </c>
      <c r="AA32" s="24"/>
      <c r="AB32" s="24" t="s">
        <v>176</v>
      </c>
      <c r="AC32" s="26" t="s">
        <v>248</v>
      </c>
      <c r="AD32" s="24" t="s">
        <v>178</v>
      </c>
      <c r="AE32" s="24"/>
      <c r="AF32" s="24"/>
      <c r="AG32" s="24"/>
      <c r="AH32" s="24"/>
      <c r="AI32" s="24"/>
      <c r="AJ32" s="24"/>
      <c r="AK32" s="24" t="s">
        <v>178</v>
      </c>
      <c r="AL32" s="413" t="e">
        <f t="shared" si="0"/>
        <v>#VALUE!</v>
      </c>
      <c r="AM32" s="412">
        <f t="shared" si="1"/>
        <v>45664</v>
      </c>
    </row>
    <row r="33" spans="1:39" ht="21.6" customHeight="1">
      <c r="A33" s="24">
        <v>32</v>
      </c>
      <c r="B33" s="24" t="s">
        <v>212</v>
      </c>
      <c r="C33" s="24">
        <v>2025010940</v>
      </c>
      <c r="D33" s="24"/>
      <c r="E33" s="24"/>
      <c r="F33" s="24">
        <v>5082</v>
      </c>
      <c r="G33" s="24" t="s">
        <v>384</v>
      </c>
      <c r="H33" s="24" t="s">
        <v>299</v>
      </c>
      <c r="I33" s="24"/>
      <c r="J33" s="24"/>
      <c r="K33" s="24"/>
      <c r="L33" s="24"/>
      <c r="M33" s="25"/>
      <c r="N33" s="24"/>
      <c r="O33" s="25"/>
      <c r="P33" s="26"/>
      <c r="Q33" s="24" t="s">
        <v>385</v>
      </c>
      <c r="R33" s="24" t="s">
        <v>171</v>
      </c>
      <c r="S33" s="24" t="s">
        <v>115</v>
      </c>
      <c r="T33" s="24">
        <v>1</v>
      </c>
      <c r="U33" s="24" t="s">
        <v>172</v>
      </c>
      <c r="V33" s="24" t="s">
        <v>386</v>
      </c>
      <c r="W33" s="24" t="s">
        <v>387</v>
      </c>
      <c r="X33" s="418">
        <v>45664.530555555553</v>
      </c>
      <c r="Y33" s="24"/>
      <c r="Z33" s="24">
        <v>0.3</v>
      </c>
      <c r="AA33" s="24"/>
      <c r="AB33" s="24" t="s">
        <v>176</v>
      </c>
      <c r="AC33" s="26" t="s">
        <v>248</v>
      </c>
      <c r="AD33" s="24" t="s">
        <v>178</v>
      </c>
      <c r="AE33" s="24"/>
      <c r="AF33" s="24"/>
      <c r="AG33" s="24"/>
      <c r="AH33" s="24"/>
      <c r="AI33" s="24"/>
      <c r="AJ33" s="24"/>
      <c r="AK33" s="24" t="s">
        <v>178</v>
      </c>
      <c r="AL33" s="413" t="e">
        <f t="shared" si="0"/>
        <v>#VALUE!</v>
      </c>
      <c r="AM33" s="412">
        <f t="shared" si="1"/>
        <v>45664</v>
      </c>
    </row>
    <row r="34" spans="1:39" ht="21.6" customHeight="1">
      <c r="A34" s="24">
        <v>33</v>
      </c>
      <c r="B34" s="24" t="s">
        <v>212</v>
      </c>
      <c r="C34" s="24">
        <v>2025010946</v>
      </c>
      <c r="D34" s="24"/>
      <c r="E34" s="24"/>
      <c r="F34" s="24">
        <v>2301</v>
      </c>
      <c r="G34" s="24" t="s">
        <v>388</v>
      </c>
      <c r="H34" s="24" t="s">
        <v>299</v>
      </c>
      <c r="I34" s="24"/>
      <c r="J34" s="24"/>
      <c r="K34" s="24"/>
      <c r="L34" s="24"/>
      <c r="M34" s="25"/>
      <c r="N34" s="24"/>
      <c r="O34" s="25"/>
      <c r="P34" s="26"/>
      <c r="Q34" s="24" t="s">
        <v>389</v>
      </c>
      <c r="R34" s="24" t="s">
        <v>171</v>
      </c>
      <c r="S34" s="24" t="s">
        <v>115</v>
      </c>
      <c r="T34" s="24">
        <v>1</v>
      </c>
      <c r="U34" s="24" t="s">
        <v>172</v>
      </c>
      <c r="V34" s="24" t="s">
        <v>390</v>
      </c>
      <c r="W34" s="24" t="s">
        <v>391</v>
      </c>
      <c r="X34" s="418">
        <v>45664.546527777777</v>
      </c>
      <c r="Y34" s="24"/>
      <c r="Z34" s="24">
        <v>0.3</v>
      </c>
      <c r="AA34" s="24"/>
      <c r="AB34" s="24" t="s">
        <v>176</v>
      </c>
      <c r="AC34" s="26" t="s">
        <v>248</v>
      </c>
      <c r="AD34" s="24" t="s">
        <v>178</v>
      </c>
      <c r="AE34" s="24"/>
      <c r="AF34" s="24"/>
      <c r="AG34" s="24"/>
      <c r="AH34" s="24"/>
      <c r="AI34" s="24"/>
      <c r="AJ34" s="24"/>
      <c r="AK34" s="24" t="s">
        <v>178</v>
      </c>
      <c r="AL34" s="413" t="e">
        <f t="shared" si="0"/>
        <v>#VALUE!</v>
      </c>
      <c r="AM34" s="412">
        <f t="shared" si="1"/>
        <v>45664</v>
      </c>
    </row>
    <row r="35" spans="1:39" ht="21.6" customHeight="1">
      <c r="A35" s="24">
        <v>34</v>
      </c>
      <c r="B35" s="24" t="s">
        <v>212</v>
      </c>
      <c r="C35" s="24">
        <v>2025010972</v>
      </c>
      <c r="D35" s="24"/>
      <c r="E35" s="24"/>
      <c r="F35" s="24">
        <v>4155</v>
      </c>
      <c r="G35" s="24" t="s">
        <v>392</v>
      </c>
      <c r="H35" s="24" t="s">
        <v>162</v>
      </c>
      <c r="I35" s="24"/>
      <c r="J35" s="24"/>
      <c r="K35" s="24"/>
      <c r="L35" s="24"/>
      <c r="M35" s="25"/>
      <c r="N35" s="24"/>
      <c r="O35" s="25"/>
      <c r="P35" s="26"/>
      <c r="Q35" s="24" t="s">
        <v>393</v>
      </c>
      <c r="R35" s="24" t="s">
        <v>171</v>
      </c>
      <c r="S35" s="24" t="s">
        <v>115</v>
      </c>
      <c r="T35" s="24">
        <v>1</v>
      </c>
      <c r="U35" s="24" t="s">
        <v>172</v>
      </c>
      <c r="V35" s="24" t="s">
        <v>394</v>
      </c>
      <c r="W35" s="24" t="s">
        <v>395</v>
      </c>
      <c r="X35" s="418">
        <v>45664.611111111109</v>
      </c>
      <c r="Y35" s="24"/>
      <c r="Z35" s="24">
        <v>12.3</v>
      </c>
      <c r="AA35" s="24"/>
      <c r="AB35" s="24" t="s">
        <v>176</v>
      </c>
      <c r="AC35" s="26" t="s">
        <v>248</v>
      </c>
      <c r="AD35" s="24" t="s">
        <v>178</v>
      </c>
      <c r="AE35" s="24"/>
      <c r="AF35" s="24"/>
      <c r="AG35" s="24"/>
      <c r="AH35" s="24"/>
      <c r="AI35" s="24"/>
      <c r="AJ35" s="24"/>
      <c r="AK35" s="24" t="s">
        <v>178</v>
      </c>
      <c r="AL35" s="413" t="e">
        <f t="shared" si="0"/>
        <v>#VALUE!</v>
      </c>
      <c r="AM35" s="412">
        <f t="shared" si="1"/>
        <v>45664</v>
      </c>
    </row>
    <row r="36" spans="1:39" ht="21.6" customHeight="1">
      <c r="A36" s="24">
        <v>35</v>
      </c>
      <c r="B36" s="24" t="s">
        <v>158</v>
      </c>
      <c r="C36" s="24">
        <v>2025010983</v>
      </c>
      <c r="D36" s="24" t="s">
        <v>396</v>
      </c>
      <c r="E36" s="24" t="s">
        <v>160</v>
      </c>
      <c r="F36" s="24">
        <v>3977</v>
      </c>
      <c r="G36" s="24" t="s">
        <v>353</v>
      </c>
      <c r="H36" s="24" t="s">
        <v>266</v>
      </c>
      <c r="I36" s="24" t="s">
        <v>397</v>
      </c>
      <c r="J36" s="24" t="s">
        <v>164</v>
      </c>
      <c r="K36" s="24" t="s">
        <v>165</v>
      </c>
      <c r="L36" s="24" t="s">
        <v>193</v>
      </c>
      <c r="M36" s="25" t="s">
        <v>194</v>
      </c>
      <c r="N36" s="24" t="s">
        <v>195</v>
      </c>
      <c r="O36" s="25" t="s">
        <v>196</v>
      </c>
      <c r="P36" s="26" t="s">
        <v>398</v>
      </c>
      <c r="Q36" s="24" t="s">
        <v>356</v>
      </c>
      <c r="R36" s="24" t="s">
        <v>171</v>
      </c>
      <c r="S36" s="24" t="s">
        <v>274</v>
      </c>
      <c r="T36" s="24">
        <v>1</v>
      </c>
      <c r="U36" s="24" t="s">
        <v>172</v>
      </c>
      <c r="V36" s="24" t="s">
        <v>399</v>
      </c>
      <c r="W36" s="24" t="s">
        <v>358</v>
      </c>
      <c r="X36" s="418">
        <v>45664.631944444453</v>
      </c>
      <c r="Y36" s="24" t="s">
        <v>400</v>
      </c>
      <c r="Z36" s="24">
        <v>0.6</v>
      </c>
      <c r="AA36" s="24"/>
      <c r="AB36" s="24" t="s">
        <v>176</v>
      </c>
      <c r="AC36" s="26" t="s">
        <v>401</v>
      </c>
      <c r="AD36" s="24"/>
      <c r="AE36" s="24"/>
      <c r="AF36" s="24"/>
      <c r="AG36" s="24"/>
      <c r="AH36" s="24"/>
      <c r="AI36" s="24"/>
      <c r="AJ36" s="24"/>
      <c r="AK36" s="24" t="s">
        <v>178</v>
      </c>
      <c r="AL36" s="413">
        <f t="shared" si="0"/>
        <v>45664</v>
      </c>
      <c r="AM36" s="412">
        <f t="shared" si="1"/>
        <v>45664</v>
      </c>
    </row>
    <row r="37" spans="1:39" ht="21.6" customHeight="1">
      <c r="A37" s="24">
        <v>36</v>
      </c>
      <c r="B37" s="24" t="s">
        <v>212</v>
      </c>
      <c r="C37" s="24">
        <v>2025010984</v>
      </c>
      <c r="D37" s="24"/>
      <c r="E37" s="24"/>
      <c r="F37" s="24" t="s">
        <v>61</v>
      </c>
      <c r="G37" s="24" t="s">
        <v>402</v>
      </c>
      <c r="H37" s="24" t="s">
        <v>162</v>
      </c>
      <c r="I37" s="24"/>
      <c r="J37" s="24"/>
      <c r="K37" s="24"/>
      <c r="L37" s="24"/>
      <c r="M37" s="25"/>
      <c r="N37" s="24"/>
      <c r="O37" s="25"/>
      <c r="P37" s="26"/>
      <c r="Q37" s="24" t="s">
        <v>403</v>
      </c>
      <c r="R37" s="24" t="s">
        <v>171</v>
      </c>
      <c r="S37" s="24" t="s">
        <v>115</v>
      </c>
      <c r="T37" s="24">
        <v>1</v>
      </c>
      <c r="U37" s="24" t="s">
        <v>172</v>
      </c>
      <c r="V37" s="24" t="s">
        <v>404</v>
      </c>
      <c r="W37" s="24" t="s">
        <v>405</v>
      </c>
      <c r="X37" s="418">
        <v>45664.631944444453</v>
      </c>
      <c r="Y37" s="24"/>
      <c r="Z37" s="24">
        <v>0.3</v>
      </c>
      <c r="AA37" s="24"/>
      <c r="AB37" s="24" t="s">
        <v>176</v>
      </c>
      <c r="AC37" s="26" t="s">
        <v>248</v>
      </c>
      <c r="AD37" s="24" t="s">
        <v>178</v>
      </c>
      <c r="AE37" s="24"/>
      <c r="AF37" s="24"/>
      <c r="AG37" s="24"/>
      <c r="AH37" s="24"/>
      <c r="AI37" s="24"/>
      <c r="AJ37" s="24"/>
      <c r="AK37" s="24" t="s">
        <v>178</v>
      </c>
      <c r="AL37" s="413" t="e">
        <f t="shared" si="0"/>
        <v>#VALUE!</v>
      </c>
      <c r="AM37" s="412">
        <f t="shared" si="1"/>
        <v>45664</v>
      </c>
    </row>
    <row r="38" spans="1:39" ht="21.6" customHeight="1">
      <c r="A38" s="24">
        <v>37</v>
      </c>
      <c r="B38" s="24" t="s">
        <v>212</v>
      </c>
      <c r="C38" s="24">
        <v>2025010985</v>
      </c>
      <c r="D38" s="24"/>
      <c r="E38" s="24"/>
      <c r="F38" s="24">
        <v>3977</v>
      </c>
      <c r="G38" s="24" t="s">
        <v>353</v>
      </c>
      <c r="H38" s="24" t="s">
        <v>266</v>
      </c>
      <c r="I38" s="24"/>
      <c r="J38" s="24"/>
      <c r="K38" s="24"/>
      <c r="L38" s="24"/>
      <c r="M38" s="25"/>
      <c r="N38" s="24"/>
      <c r="O38" s="25"/>
      <c r="P38" s="26"/>
      <c r="Q38" s="24" t="s">
        <v>356</v>
      </c>
      <c r="R38" s="24" t="s">
        <v>171</v>
      </c>
      <c r="S38" s="24" t="s">
        <v>274</v>
      </c>
      <c r="T38" s="24">
        <v>1</v>
      </c>
      <c r="U38" s="24" t="s">
        <v>172</v>
      </c>
      <c r="V38" s="24" t="s">
        <v>406</v>
      </c>
      <c r="W38" s="24" t="s">
        <v>407</v>
      </c>
      <c r="X38" s="418">
        <v>45664.631944444453</v>
      </c>
      <c r="Y38" s="24"/>
      <c r="Z38" s="24">
        <v>0.3</v>
      </c>
      <c r="AA38" s="24"/>
      <c r="AB38" s="24" t="s">
        <v>176</v>
      </c>
      <c r="AC38" s="26" t="s">
        <v>248</v>
      </c>
      <c r="AD38" s="24" t="s">
        <v>178</v>
      </c>
      <c r="AE38" s="24"/>
      <c r="AF38" s="24"/>
      <c r="AG38" s="24"/>
      <c r="AH38" s="24"/>
      <c r="AI38" s="24"/>
      <c r="AJ38" s="24"/>
      <c r="AK38" s="24" t="s">
        <v>178</v>
      </c>
      <c r="AL38" s="413" t="e">
        <f t="shared" si="0"/>
        <v>#VALUE!</v>
      </c>
      <c r="AM38" s="412">
        <f t="shared" si="1"/>
        <v>45664</v>
      </c>
    </row>
    <row r="39" spans="1:39" ht="21.6" customHeight="1">
      <c r="A39" s="24">
        <v>38</v>
      </c>
      <c r="B39" s="24" t="s">
        <v>212</v>
      </c>
      <c r="C39" s="24">
        <v>2025011016</v>
      </c>
      <c r="D39" s="24"/>
      <c r="E39" s="24"/>
      <c r="F39" s="24">
        <v>4968</v>
      </c>
      <c r="G39" s="24" t="s">
        <v>408</v>
      </c>
      <c r="H39" s="24" t="s">
        <v>162</v>
      </c>
      <c r="I39" s="24"/>
      <c r="J39" s="24"/>
      <c r="K39" s="24"/>
      <c r="L39" s="24"/>
      <c r="M39" s="25"/>
      <c r="N39" s="24"/>
      <c r="O39" s="25"/>
      <c r="P39" s="26"/>
      <c r="Q39" s="24" t="s">
        <v>409</v>
      </c>
      <c r="R39" s="24" t="s">
        <v>171</v>
      </c>
      <c r="S39" s="24" t="s">
        <v>115</v>
      </c>
      <c r="T39" s="24">
        <v>1</v>
      </c>
      <c r="U39" s="24" t="s">
        <v>172</v>
      </c>
      <c r="V39" s="24" t="s">
        <v>410</v>
      </c>
      <c r="W39" s="24" t="s">
        <v>411</v>
      </c>
      <c r="X39" s="418">
        <v>45664.662499999999</v>
      </c>
      <c r="Y39" s="24"/>
      <c r="Z39" s="24">
        <v>0.4</v>
      </c>
      <c r="AA39" s="24"/>
      <c r="AB39" s="24" t="s">
        <v>176</v>
      </c>
      <c r="AC39" s="26" t="s">
        <v>248</v>
      </c>
      <c r="AD39" s="24" t="s">
        <v>178</v>
      </c>
      <c r="AE39" s="24"/>
      <c r="AF39" s="24"/>
      <c r="AG39" s="24"/>
      <c r="AH39" s="24"/>
      <c r="AI39" s="24"/>
      <c r="AJ39" s="24"/>
      <c r="AK39" s="24" t="s">
        <v>178</v>
      </c>
      <c r="AL39" s="413" t="e">
        <f t="shared" si="0"/>
        <v>#VALUE!</v>
      </c>
      <c r="AM39" s="412">
        <f t="shared" si="1"/>
        <v>45664</v>
      </c>
    </row>
    <row r="40" spans="1:39" ht="21.6" customHeight="1">
      <c r="A40" s="24">
        <v>39</v>
      </c>
      <c r="B40" s="24" t="s">
        <v>212</v>
      </c>
      <c r="C40" s="24">
        <v>2025011071</v>
      </c>
      <c r="D40" s="24"/>
      <c r="E40" s="24"/>
      <c r="F40" s="24">
        <v>2014</v>
      </c>
      <c r="G40" s="24" t="s">
        <v>412</v>
      </c>
      <c r="H40" s="24" t="s">
        <v>162</v>
      </c>
      <c r="I40" s="24"/>
      <c r="J40" s="24"/>
      <c r="K40" s="24"/>
      <c r="L40" s="24"/>
      <c r="M40" s="25"/>
      <c r="N40" s="24"/>
      <c r="O40" s="25"/>
      <c r="P40" s="26"/>
      <c r="Q40" s="24" t="s">
        <v>413</v>
      </c>
      <c r="R40" s="24" t="s">
        <v>171</v>
      </c>
      <c r="S40" s="24" t="s">
        <v>115</v>
      </c>
      <c r="T40" s="24">
        <v>1</v>
      </c>
      <c r="U40" s="24" t="s">
        <v>172</v>
      </c>
      <c r="V40" s="24" t="s">
        <v>414</v>
      </c>
      <c r="W40" s="24" t="s">
        <v>415</v>
      </c>
      <c r="X40" s="418">
        <v>45664.704861111109</v>
      </c>
      <c r="Y40" s="24"/>
      <c r="Z40" s="24">
        <v>0.4</v>
      </c>
      <c r="AA40" s="24"/>
      <c r="AB40" s="24" t="s">
        <v>176</v>
      </c>
      <c r="AC40" s="26" t="s">
        <v>248</v>
      </c>
      <c r="AD40" s="24" t="s">
        <v>178</v>
      </c>
      <c r="AE40" s="24"/>
      <c r="AF40" s="24"/>
      <c r="AG40" s="24"/>
      <c r="AH40" s="24"/>
      <c r="AI40" s="24"/>
      <c r="AJ40" s="24"/>
      <c r="AK40" s="24" t="s">
        <v>178</v>
      </c>
      <c r="AL40" s="413" t="e">
        <f t="shared" si="0"/>
        <v>#VALUE!</v>
      </c>
      <c r="AM40" s="412">
        <f t="shared" si="1"/>
        <v>45664</v>
      </c>
    </row>
    <row r="41" spans="1:39" ht="21.6" customHeight="1">
      <c r="A41" s="24">
        <v>40</v>
      </c>
      <c r="B41" s="24" t="s">
        <v>158</v>
      </c>
      <c r="C41" s="24">
        <v>2025011106</v>
      </c>
      <c r="D41" s="24" t="s">
        <v>416</v>
      </c>
      <c r="E41" s="24" t="s">
        <v>160</v>
      </c>
      <c r="F41" s="24">
        <v>4856</v>
      </c>
      <c r="G41" s="24" t="s">
        <v>417</v>
      </c>
      <c r="H41" s="24" t="s">
        <v>316</v>
      </c>
      <c r="I41" s="24" t="s">
        <v>418</v>
      </c>
      <c r="J41" s="24" t="s">
        <v>192</v>
      </c>
      <c r="K41" s="24" t="s">
        <v>419</v>
      </c>
      <c r="L41" s="24" t="s">
        <v>193</v>
      </c>
      <c r="M41" s="25" t="s">
        <v>194</v>
      </c>
      <c r="N41" s="24" t="s">
        <v>195</v>
      </c>
      <c r="O41" s="25" t="s">
        <v>196</v>
      </c>
      <c r="P41" s="26" t="s">
        <v>420</v>
      </c>
      <c r="Q41" s="24" t="s">
        <v>421</v>
      </c>
      <c r="R41" s="24" t="s">
        <v>171</v>
      </c>
      <c r="S41" s="24" t="s">
        <v>110</v>
      </c>
      <c r="T41" s="24">
        <v>1</v>
      </c>
      <c r="U41" s="24" t="s">
        <v>172</v>
      </c>
      <c r="V41" s="24" t="s">
        <v>422</v>
      </c>
      <c r="W41" s="24" t="s">
        <v>423</v>
      </c>
      <c r="X41" s="418">
        <v>45665.4375</v>
      </c>
      <c r="Y41" s="24" t="s">
        <v>424</v>
      </c>
      <c r="Z41" s="24">
        <v>0.5</v>
      </c>
      <c r="AA41" s="24"/>
      <c r="AB41" s="24" t="s">
        <v>176</v>
      </c>
      <c r="AC41" s="26" t="s">
        <v>425</v>
      </c>
      <c r="AD41" s="24"/>
      <c r="AE41" s="24"/>
      <c r="AF41" s="24"/>
      <c r="AG41" s="24"/>
      <c r="AH41" s="24"/>
      <c r="AI41" s="24"/>
      <c r="AJ41" s="24"/>
      <c r="AK41" s="24" t="s">
        <v>178</v>
      </c>
      <c r="AL41" s="413">
        <f t="shared" si="0"/>
        <v>45665</v>
      </c>
      <c r="AM41" s="412">
        <f t="shared" si="1"/>
        <v>45665</v>
      </c>
    </row>
    <row r="42" spans="1:39" ht="21.6" customHeight="1">
      <c r="A42" s="24">
        <v>41</v>
      </c>
      <c r="B42" s="24" t="s">
        <v>212</v>
      </c>
      <c r="C42" s="24">
        <v>2025011139</v>
      </c>
      <c r="D42" s="24"/>
      <c r="E42" s="24"/>
      <c r="F42" s="24">
        <v>4856</v>
      </c>
      <c r="G42" s="24" t="s">
        <v>417</v>
      </c>
      <c r="H42" s="24" t="s">
        <v>316</v>
      </c>
      <c r="I42" s="24"/>
      <c r="J42" s="24"/>
      <c r="K42" s="24"/>
      <c r="L42" s="24"/>
      <c r="M42" s="25"/>
      <c r="N42" s="24"/>
      <c r="O42" s="25"/>
      <c r="P42" s="26"/>
      <c r="Q42" s="24" t="s">
        <v>421</v>
      </c>
      <c r="R42" s="24" t="s">
        <v>171</v>
      </c>
      <c r="S42" s="24" t="s">
        <v>110</v>
      </c>
      <c r="T42" s="24">
        <v>1</v>
      </c>
      <c r="U42" s="24" t="s">
        <v>172</v>
      </c>
      <c r="V42" s="24" t="s">
        <v>426</v>
      </c>
      <c r="W42" s="24" t="s">
        <v>427</v>
      </c>
      <c r="X42" s="418">
        <v>45665.444444444453</v>
      </c>
      <c r="Y42" s="24"/>
      <c r="Z42" s="24">
        <v>0.2</v>
      </c>
      <c r="AA42" s="24"/>
      <c r="AB42" s="24" t="s">
        <v>176</v>
      </c>
      <c r="AC42" s="26" t="s">
        <v>248</v>
      </c>
      <c r="AD42" s="24" t="s">
        <v>178</v>
      </c>
      <c r="AE42" s="24"/>
      <c r="AF42" s="24"/>
      <c r="AG42" s="24"/>
      <c r="AH42" s="24"/>
      <c r="AI42" s="24"/>
      <c r="AJ42" s="24"/>
      <c r="AK42" s="24" t="s">
        <v>178</v>
      </c>
      <c r="AL42" s="413" t="e">
        <f t="shared" si="0"/>
        <v>#VALUE!</v>
      </c>
      <c r="AM42" s="412">
        <f t="shared" si="1"/>
        <v>45665</v>
      </c>
    </row>
    <row r="43" spans="1:39" ht="21.6" customHeight="1">
      <c r="A43" s="24">
        <v>42</v>
      </c>
      <c r="B43" s="24" t="s">
        <v>212</v>
      </c>
      <c r="C43" s="24">
        <v>2025011145</v>
      </c>
      <c r="D43" s="24"/>
      <c r="E43" s="24"/>
      <c r="F43" s="24">
        <v>3627</v>
      </c>
      <c r="G43" s="24" t="s">
        <v>428</v>
      </c>
      <c r="H43" s="24" t="s">
        <v>162</v>
      </c>
      <c r="I43" s="24"/>
      <c r="J43" s="24"/>
      <c r="K43" s="24"/>
      <c r="L43" s="24"/>
      <c r="M43" s="25"/>
      <c r="N43" s="24"/>
      <c r="O43" s="25"/>
      <c r="P43" s="26"/>
      <c r="Q43" s="24" t="s">
        <v>429</v>
      </c>
      <c r="R43" s="24" t="s">
        <v>171</v>
      </c>
      <c r="S43" s="24" t="s">
        <v>115</v>
      </c>
      <c r="T43" s="24">
        <v>1</v>
      </c>
      <c r="U43" s="24" t="s">
        <v>172</v>
      </c>
      <c r="V43" s="24" t="s">
        <v>430</v>
      </c>
      <c r="W43" s="24" t="s">
        <v>431</v>
      </c>
      <c r="X43" s="418">
        <v>45665.462500000001</v>
      </c>
      <c r="Y43" s="24"/>
      <c r="Z43" s="24">
        <v>0.3</v>
      </c>
      <c r="AA43" s="24"/>
      <c r="AB43" s="24" t="s">
        <v>176</v>
      </c>
      <c r="AC43" s="26" t="s">
        <v>248</v>
      </c>
      <c r="AD43" s="24" t="s">
        <v>178</v>
      </c>
      <c r="AE43" s="24"/>
      <c r="AF43" s="24"/>
      <c r="AG43" s="24"/>
      <c r="AH43" s="24"/>
      <c r="AI43" s="24"/>
      <c r="AJ43" s="24"/>
      <c r="AK43" s="24" t="s">
        <v>178</v>
      </c>
      <c r="AL43" s="413" t="e">
        <f t="shared" si="0"/>
        <v>#VALUE!</v>
      </c>
      <c r="AM43" s="412">
        <f t="shared" si="1"/>
        <v>45665</v>
      </c>
    </row>
    <row r="44" spans="1:39" ht="21.6" customHeight="1">
      <c r="A44" s="24">
        <v>43</v>
      </c>
      <c r="B44" s="24" t="s">
        <v>212</v>
      </c>
      <c r="C44" s="24">
        <v>2025011158</v>
      </c>
      <c r="D44" s="24"/>
      <c r="E44" s="24"/>
      <c r="F44" s="24" t="s">
        <v>56</v>
      </c>
      <c r="G44" s="24" t="s">
        <v>432</v>
      </c>
      <c r="H44" s="24" t="s">
        <v>162</v>
      </c>
      <c r="I44" s="24"/>
      <c r="J44" s="24"/>
      <c r="K44" s="24"/>
      <c r="L44" s="24"/>
      <c r="M44" s="25"/>
      <c r="N44" s="24"/>
      <c r="O44" s="25"/>
      <c r="P44" s="26"/>
      <c r="Q44" s="24" t="s">
        <v>433</v>
      </c>
      <c r="R44" s="24" t="s">
        <v>171</v>
      </c>
      <c r="S44" s="24" t="s">
        <v>115</v>
      </c>
      <c r="T44" s="24">
        <v>1</v>
      </c>
      <c r="U44" s="24" t="s">
        <v>172</v>
      </c>
      <c r="V44" s="24" t="s">
        <v>434</v>
      </c>
      <c r="W44" s="24" t="s">
        <v>435</v>
      </c>
      <c r="X44" s="418">
        <v>45665.479166666657</v>
      </c>
      <c r="Y44" s="24"/>
      <c r="Z44" s="24">
        <v>0.3</v>
      </c>
      <c r="AA44" s="24"/>
      <c r="AB44" s="24" t="s">
        <v>176</v>
      </c>
      <c r="AC44" s="26" t="s">
        <v>248</v>
      </c>
      <c r="AD44" s="24" t="s">
        <v>178</v>
      </c>
      <c r="AE44" s="24"/>
      <c r="AF44" s="24"/>
      <c r="AG44" s="24"/>
      <c r="AH44" s="24"/>
      <c r="AI44" s="24"/>
      <c r="AJ44" s="24"/>
      <c r="AK44" s="24" t="s">
        <v>178</v>
      </c>
      <c r="AL44" s="413" t="e">
        <f t="shared" si="0"/>
        <v>#VALUE!</v>
      </c>
      <c r="AM44" s="412">
        <f t="shared" si="1"/>
        <v>45665</v>
      </c>
    </row>
    <row r="45" spans="1:39" ht="21.6" customHeight="1">
      <c r="A45" s="24">
        <v>44</v>
      </c>
      <c r="B45" s="24" t="s">
        <v>212</v>
      </c>
      <c r="C45" s="24">
        <v>2025011159</v>
      </c>
      <c r="D45" s="24"/>
      <c r="E45" s="24"/>
      <c r="F45" s="24">
        <v>4084</v>
      </c>
      <c r="G45" s="24" t="s">
        <v>436</v>
      </c>
      <c r="H45" s="24" t="s">
        <v>162</v>
      </c>
      <c r="I45" s="24"/>
      <c r="J45" s="24"/>
      <c r="K45" s="24"/>
      <c r="L45" s="24"/>
      <c r="M45" s="25"/>
      <c r="N45" s="24"/>
      <c r="O45" s="25"/>
      <c r="P45" s="26"/>
      <c r="Q45" s="24" t="s">
        <v>437</v>
      </c>
      <c r="R45" s="24" t="s">
        <v>171</v>
      </c>
      <c r="S45" s="24" t="s">
        <v>115</v>
      </c>
      <c r="T45" s="24">
        <v>1</v>
      </c>
      <c r="U45" s="24" t="s">
        <v>172</v>
      </c>
      <c r="V45" s="24" t="s">
        <v>438</v>
      </c>
      <c r="W45" s="24" t="s">
        <v>439</v>
      </c>
      <c r="X45" s="418">
        <v>45665.5</v>
      </c>
      <c r="Y45" s="24"/>
      <c r="Z45" s="24">
        <v>0.3</v>
      </c>
      <c r="AA45" s="24"/>
      <c r="AB45" s="24" t="s">
        <v>176</v>
      </c>
      <c r="AC45" s="26" t="s">
        <v>248</v>
      </c>
      <c r="AD45" s="24" t="s">
        <v>178</v>
      </c>
      <c r="AE45" s="24"/>
      <c r="AF45" s="24"/>
      <c r="AG45" s="24"/>
      <c r="AH45" s="24"/>
      <c r="AI45" s="24"/>
      <c r="AJ45" s="24"/>
      <c r="AK45" s="24" t="s">
        <v>178</v>
      </c>
      <c r="AL45" s="413" t="e">
        <f t="shared" si="0"/>
        <v>#VALUE!</v>
      </c>
      <c r="AM45" s="412">
        <f t="shared" si="1"/>
        <v>45665</v>
      </c>
    </row>
    <row r="46" spans="1:39" ht="21.6" customHeight="1">
      <c r="A46" s="24">
        <v>45</v>
      </c>
      <c r="B46" s="24" t="s">
        <v>212</v>
      </c>
      <c r="C46" s="24">
        <v>2025011160</v>
      </c>
      <c r="D46" s="24"/>
      <c r="E46" s="24"/>
      <c r="F46" s="24">
        <v>4260</v>
      </c>
      <c r="G46" s="24" t="s">
        <v>440</v>
      </c>
      <c r="H46" s="24" t="s">
        <v>162</v>
      </c>
      <c r="I46" s="24"/>
      <c r="J46" s="24"/>
      <c r="K46" s="24"/>
      <c r="L46" s="24"/>
      <c r="M46" s="25"/>
      <c r="N46" s="24"/>
      <c r="O46" s="25"/>
      <c r="P46" s="26"/>
      <c r="Q46" s="24" t="s">
        <v>441</v>
      </c>
      <c r="R46" s="24" t="s">
        <v>171</v>
      </c>
      <c r="S46" s="24" t="s">
        <v>115</v>
      </c>
      <c r="T46" s="24">
        <v>1</v>
      </c>
      <c r="U46" s="24" t="s">
        <v>172</v>
      </c>
      <c r="V46" s="24" t="s">
        <v>442</v>
      </c>
      <c r="W46" s="24" t="s">
        <v>443</v>
      </c>
      <c r="X46" s="418">
        <v>45665.534722222219</v>
      </c>
      <c r="Y46" s="24"/>
      <c r="Z46" s="24">
        <v>0.3</v>
      </c>
      <c r="AA46" s="24"/>
      <c r="AB46" s="24" t="s">
        <v>176</v>
      </c>
      <c r="AC46" s="26" t="s">
        <v>248</v>
      </c>
      <c r="AD46" s="24" t="s">
        <v>178</v>
      </c>
      <c r="AE46" s="24"/>
      <c r="AF46" s="24"/>
      <c r="AG46" s="24"/>
      <c r="AH46" s="24"/>
      <c r="AI46" s="24"/>
      <c r="AJ46" s="24"/>
      <c r="AK46" s="24" t="s">
        <v>178</v>
      </c>
      <c r="AL46" s="413" t="e">
        <f t="shared" si="0"/>
        <v>#VALUE!</v>
      </c>
      <c r="AM46" s="412">
        <f t="shared" si="1"/>
        <v>45665</v>
      </c>
    </row>
    <row r="47" spans="1:39" ht="21.6" customHeight="1">
      <c r="A47" s="24">
        <v>46</v>
      </c>
      <c r="B47" s="24" t="s">
        <v>212</v>
      </c>
      <c r="C47" s="24">
        <v>2025011182</v>
      </c>
      <c r="D47" s="24"/>
      <c r="E47" s="24"/>
      <c r="F47" s="24">
        <v>2321</v>
      </c>
      <c r="G47" s="24" t="s">
        <v>444</v>
      </c>
      <c r="H47" s="24" t="s">
        <v>162</v>
      </c>
      <c r="I47" s="24"/>
      <c r="J47" s="24"/>
      <c r="K47" s="24"/>
      <c r="L47" s="24"/>
      <c r="M47" s="25"/>
      <c r="N47" s="24"/>
      <c r="O47" s="25"/>
      <c r="P47" s="26"/>
      <c r="Q47" s="24" t="s">
        <v>445</v>
      </c>
      <c r="R47" s="24" t="s">
        <v>171</v>
      </c>
      <c r="S47" s="24" t="s">
        <v>115</v>
      </c>
      <c r="T47" s="24">
        <v>1</v>
      </c>
      <c r="U47" s="24" t="s">
        <v>172</v>
      </c>
      <c r="V47" s="24" t="s">
        <v>446</v>
      </c>
      <c r="W47" s="24" t="s">
        <v>447</v>
      </c>
      <c r="X47" s="418">
        <v>45665.590277777781</v>
      </c>
      <c r="Y47" s="24"/>
      <c r="Z47" s="24">
        <v>0.3</v>
      </c>
      <c r="AA47" s="24"/>
      <c r="AB47" s="24" t="s">
        <v>176</v>
      </c>
      <c r="AC47" s="26" t="s">
        <v>248</v>
      </c>
      <c r="AD47" s="24" t="s">
        <v>178</v>
      </c>
      <c r="AE47" s="24"/>
      <c r="AF47" s="24"/>
      <c r="AG47" s="24"/>
      <c r="AH47" s="24"/>
      <c r="AI47" s="24"/>
      <c r="AJ47" s="24"/>
      <c r="AK47" s="24" t="s">
        <v>178</v>
      </c>
      <c r="AL47" s="413" t="e">
        <f t="shared" si="0"/>
        <v>#VALUE!</v>
      </c>
      <c r="AM47" s="412">
        <f t="shared" si="1"/>
        <v>45665</v>
      </c>
    </row>
    <row r="48" spans="1:39" ht="21.6" customHeight="1">
      <c r="A48" s="24">
        <v>47</v>
      </c>
      <c r="B48" s="24" t="s">
        <v>212</v>
      </c>
      <c r="C48" s="24">
        <v>2025011245</v>
      </c>
      <c r="D48" s="24"/>
      <c r="E48" s="24"/>
      <c r="F48" s="24">
        <v>4134</v>
      </c>
      <c r="G48" s="24" t="s">
        <v>448</v>
      </c>
      <c r="H48" s="24" t="s">
        <v>162</v>
      </c>
      <c r="I48" s="24"/>
      <c r="J48" s="24"/>
      <c r="K48" s="24"/>
      <c r="L48" s="24"/>
      <c r="M48" s="25"/>
      <c r="N48" s="24"/>
      <c r="O48" s="25"/>
      <c r="P48" s="26"/>
      <c r="Q48" s="24" t="s">
        <v>449</v>
      </c>
      <c r="R48" s="24" t="s">
        <v>171</v>
      </c>
      <c r="S48" s="24" t="s">
        <v>115</v>
      </c>
      <c r="T48" s="24">
        <v>1</v>
      </c>
      <c r="U48" s="24" t="s">
        <v>172</v>
      </c>
      <c r="V48" s="24" t="s">
        <v>450</v>
      </c>
      <c r="W48" s="24" t="s">
        <v>451</v>
      </c>
      <c r="X48" s="418">
        <v>45665.615277777782</v>
      </c>
      <c r="Y48" s="24"/>
      <c r="Z48" s="24">
        <v>0.4</v>
      </c>
      <c r="AA48" s="24"/>
      <c r="AB48" s="24" t="s">
        <v>176</v>
      </c>
      <c r="AC48" s="26" t="s">
        <v>248</v>
      </c>
      <c r="AD48" s="24" t="s">
        <v>178</v>
      </c>
      <c r="AE48" s="24"/>
      <c r="AF48" s="24"/>
      <c r="AG48" s="24"/>
      <c r="AH48" s="24"/>
      <c r="AI48" s="24"/>
      <c r="AJ48" s="24"/>
      <c r="AK48" s="24" t="s">
        <v>178</v>
      </c>
      <c r="AL48" s="413" t="e">
        <f t="shared" si="0"/>
        <v>#VALUE!</v>
      </c>
      <c r="AM48" s="412">
        <f t="shared" si="1"/>
        <v>45665</v>
      </c>
    </row>
    <row r="49" spans="1:39" ht="21.6" customHeight="1">
      <c r="A49" s="24">
        <v>48</v>
      </c>
      <c r="B49" s="24" t="s">
        <v>212</v>
      </c>
      <c r="C49" s="24">
        <v>2025011265</v>
      </c>
      <c r="D49" s="24"/>
      <c r="E49" s="24"/>
      <c r="F49" s="24">
        <v>2759</v>
      </c>
      <c r="G49" s="24" t="s">
        <v>452</v>
      </c>
      <c r="H49" s="24" t="s">
        <v>162</v>
      </c>
      <c r="I49" s="24"/>
      <c r="J49" s="24"/>
      <c r="K49" s="24"/>
      <c r="L49" s="24"/>
      <c r="M49" s="25"/>
      <c r="N49" s="24"/>
      <c r="O49" s="25"/>
      <c r="P49" s="26"/>
      <c r="Q49" s="24" t="s">
        <v>453</v>
      </c>
      <c r="R49" s="24" t="s">
        <v>171</v>
      </c>
      <c r="S49" s="24" t="s">
        <v>115</v>
      </c>
      <c r="T49" s="24">
        <v>1</v>
      </c>
      <c r="U49" s="24" t="s">
        <v>172</v>
      </c>
      <c r="V49" s="24" t="s">
        <v>454</v>
      </c>
      <c r="W49" s="24" t="s">
        <v>455</v>
      </c>
      <c r="X49" s="418">
        <v>45665.635416666657</v>
      </c>
      <c r="Y49" s="24"/>
      <c r="Z49" s="24">
        <v>0.3</v>
      </c>
      <c r="AA49" s="24"/>
      <c r="AB49" s="24" t="s">
        <v>176</v>
      </c>
      <c r="AC49" s="26" t="s">
        <v>248</v>
      </c>
      <c r="AD49" s="24" t="s">
        <v>178</v>
      </c>
      <c r="AE49" s="24"/>
      <c r="AF49" s="24"/>
      <c r="AG49" s="24"/>
      <c r="AH49" s="24"/>
      <c r="AI49" s="24"/>
      <c r="AJ49" s="24"/>
      <c r="AK49" s="24" t="s">
        <v>178</v>
      </c>
      <c r="AL49" s="413" t="e">
        <f t="shared" si="0"/>
        <v>#VALUE!</v>
      </c>
      <c r="AM49" s="412">
        <f t="shared" si="1"/>
        <v>45665</v>
      </c>
    </row>
    <row r="50" spans="1:39" ht="21.6" customHeight="1">
      <c r="A50" s="24">
        <v>49</v>
      </c>
      <c r="B50" s="24" t="s">
        <v>212</v>
      </c>
      <c r="C50" s="24">
        <v>2025011275</v>
      </c>
      <c r="D50" s="24"/>
      <c r="E50" s="24"/>
      <c r="F50" s="24" t="s">
        <v>53</v>
      </c>
      <c r="G50" s="24" t="s">
        <v>456</v>
      </c>
      <c r="H50" s="24" t="s">
        <v>316</v>
      </c>
      <c r="I50" s="24"/>
      <c r="J50" s="24"/>
      <c r="K50" s="24"/>
      <c r="L50" s="24"/>
      <c r="M50" s="25"/>
      <c r="N50" s="24"/>
      <c r="O50" s="25"/>
      <c r="P50" s="26"/>
      <c r="Q50" s="24" t="s">
        <v>457</v>
      </c>
      <c r="R50" s="24" t="s">
        <v>171</v>
      </c>
      <c r="S50" s="24" t="s">
        <v>110</v>
      </c>
      <c r="T50" s="24">
        <v>1</v>
      </c>
      <c r="U50" s="24" t="s">
        <v>172</v>
      </c>
      <c r="V50" s="24" t="s">
        <v>458</v>
      </c>
      <c r="W50" s="24" t="s">
        <v>459</v>
      </c>
      <c r="X50" s="418">
        <v>45665.645833333343</v>
      </c>
      <c r="Y50" s="24"/>
      <c r="Z50" s="24">
        <v>0.5</v>
      </c>
      <c r="AA50" s="24"/>
      <c r="AB50" s="24" t="s">
        <v>176</v>
      </c>
      <c r="AC50" s="26" t="s">
        <v>248</v>
      </c>
      <c r="AD50" s="24" t="s">
        <v>178</v>
      </c>
      <c r="AE50" s="24"/>
      <c r="AF50" s="24"/>
      <c r="AG50" s="24"/>
      <c r="AH50" s="24"/>
      <c r="AI50" s="24"/>
      <c r="AJ50" s="24"/>
      <c r="AK50" s="24" t="s">
        <v>178</v>
      </c>
      <c r="AL50" s="413" t="e">
        <f t="shared" si="0"/>
        <v>#VALUE!</v>
      </c>
      <c r="AM50" s="412">
        <f t="shared" si="1"/>
        <v>45665</v>
      </c>
    </row>
    <row r="51" spans="1:39" ht="21.6" customHeight="1">
      <c r="A51" s="24">
        <v>50</v>
      </c>
      <c r="B51" s="24" t="s">
        <v>212</v>
      </c>
      <c r="C51" s="24">
        <v>2025011292</v>
      </c>
      <c r="D51" s="24"/>
      <c r="E51" s="24"/>
      <c r="F51" s="24">
        <v>3983</v>
      </c>
      <c r="G51" s="24" t="s">
        <v>460</v>
      </c>
      <c r="H51" s="24" t="s">
        <v>162</v>
      </c>
      <c r="I51" s="24"/>
      <c r="J51" s="24"/>
      <c r="K51" s="24"/>
      <c r="L51" s="24"/>
      <c r="M51" s="25"/>
      <c r="N51" s="24"/>
      <c r="O51" s="25"/>
      <c r="P51" s="26"/>
      <c r="Q51" s="24" t="s">
        <v>461</v>
      </c>
      <c r="R51" s="24" t="s">
        <v>171</v>
      </c>
      <c r="S51" s="24" t="s">
        <v>115</v>
      </c>
      <c r="T51" s="24">
        <v>1</v>
      </c>
      <c r="U51" s="24" t="s">
        <v>172</v>
      </c>
      <c r="V51" s="24" t="s">
        <v>462</v>
      </c>
      <c r="W51" s="24" t="s">
        <v>463</v>
      </c>
      <c r="X51" s="418">
        <v>45665.656944444447</v>
      </c>
      <c r="Y51" s="24"/>
      <c r="Z51" s="24">
        <v>0.4</v>
      </c>
      <c r="AA51" s="24"/>
      <c r="AB51" s="24" t="s">
        <v>176</v>
      </c>
      <c r="AC51" s="26" t="s">
        <v>248</v>
      </c>
      <c r="AD51" s="24" t="s">
        <v>178</v>
      </c>
      <c r="AE51" s="24"/>
      <c r="AF51" s="24"/>
      <c r="AG51" s="24"/>
      <c r="AH51" s="24"/>
      <c r="AI51" s="24"/>
      <c r="AJ51" s="24"/>
      <c r="AK51" s="24" t="s">
        <v>178</v>
      </c>
      <c r="AL51" s="413" t="e">
        <f t="shared" si="0"/>
        <v>#VALUE!</v>
      </c>
      <c r="AM51" s="412">
        <f t="shared" si="1"/>
        <v>45665</v>
      </c>
    </row>
    <row r="52" spans="1:39" ht="21.6" customHeight="1">
      <c r="A52" s="24">
        <v>51</v>
      </c>
      <c r="B52" s="24" t="s">
        <v>212</v>
      </c>
      <c r="C52" s="24">
        <v>2025011293</v>
      </c>
      <c r="D52" s="24"/>
      <c r="E52" s="24"/>
      <c r="F52" s="24" t="s">
        <v>52</v>
      </c>
      <c r="G52" s="24" t="s">
        <v>464</v>
      </c>
      <c r="H52" s="24" t="s">
        <v>316</v>
      </c>
      <c r="I52" s="24"/>
      <c r="J52" s="24"/>
      <c r="K52" s="24"/>
      <c r="L52" s="24"/>
      <c r="M52" s="25"/>
      <c r="N52" s="24"/>
      <c r="O52" s="25"/>
      <c r="P52" s="26"/>
      <c r="Q52" s="24" t="s">
        <v>465</v>
      </c>
      <c r="R52" s="24" t="s">
        <v>171</v>
      </c>
      <c r="S52" s="24" t="s">
        <v>110</v>
      </c>
      <c r="T52" s="24">
        <v>1</v>
      </c>
      <c r="U52" s="24" t="s">
        <v>172</v>
      </c>
      <c r="V52" s="24" t="s">
        <v>466</v>
      </c>
      <c r="W52" s="24" t="s">
        <v>467</v>
      </c>
      <c r="X52" s="418">
        <v>45665.65625</v>
      </c>
      <c r="Y52" s="24"/>
      <c r="Z52" s="24">
        <v>0.2</v>
      </c>
      <c r="AA52" s="24"/>
      <c r="AB52" s="24" t="s">
        <v>176</v>
      </c>
      <c r="AC52" s="26" t="s">
        <v>248</v>
      </c>
      <c r="AD52" s="24" t="s">
        <v>178</v>
      </c>
      <c r="AE52" s="24"/>
      <c r="AF52" s="24"/>
      <c r="AG52" s="24"/>
      <c r="AH52" s="24"/>
      <c r="AI52" s="24"/>
      <c r="AJ52" s="24"/>
      <c r="AK52" s="24" t="s">
        <v>178</v>
      </c>
      <c r="AL52" s="413" t="e">
        <f t="shared" si="0"/>
        <v>#VALUE!</v>
      </c>
      <c r="AM52" s="412">
        <f t="shared" si="1"/>
        <v>45665</v>
      </c>
    </row>
    <row r="53" spans="1:39" ht="21.6" customHeight="1">
      <c r="A53" s="24">
        <v>52</v>
      </c>
      <c r="B53" s="24" t="s">
        <v>212</v>
      </c>
      <c r="C53" s="24">
        <v>2025011299</v>
      </c>
      <c r="D53" s="24"/>
      <c r="E53" s="24"/>
      <c r="F53" s="24" t="s">
        <v>60</v>
      </c>
      <c r="G53" s="24" t="s">
        <v>468</v>
      </c>
      <c r="H53" s="24" t="s">
        <v>162</v>
      </c>
      <c r="I53" s="24"/>
      <c r="J53" s="24"/>
      <c r="K53" s="24"/>
      <c r="L53" s="24"/>
      <c r="M53" s="25"/>
      <c r="N53" s="24"/>
      <c r="O53" s="25"/>
      <c r="P53" s="26"/>
      <c r="Q53" s="24" t="s">
        <v>469</v>
      </c>
      <c r="R53" s="24" t="s">
        <v>171</v>
      </c>
      <c r="S53" s="24" t="s">
        <v>115</v>
      </c>
      <c r="T53" s="24">
        <v>1</v>
      </c>
      <c r="U53" s="24" t="s">
        <v>172</v>
      </c>
      <c r="V53" s="24" t="s">
        <v>470</v>
      </c>
      <c r="W53" s="24" t="s">
        <v>471</v>
      </c>
      <c r="X53" s="418">
        <v>45665.673611111109</v>
      </c>
      <c r="Y53" s="24"/>
      <c r="Z53" s="24">
        <v>0.3</v>
      </c>
      <c r="AA53" s="24"/>
      <c r="AB53" s="24" t="s">
        <v>176</v>
      </c>
      <c r="AC53" s="26" t="s">
        <v>248</v>
      </c>
      <c r="AD53" s="24" t="s">
        <v>178</v>
      </c>
      <c r="AE53" s="24"/>
      <c r="AF53" s="24"/>
      <c r="AG53" s="24"/>
      <c r="AH53" s="24"/>
      <c r="AI53" s="24"/>
      <c r="AJ53" s="24"/>
      <c r="AK53" s="24" t="s">
        <v>178</v>
      </c>
      <c r="AL53" s="413" t="e">
        <f t="shared" si="0"/>
        <v>#VALUE!</v>
      </c>
      <c r="AM53" s="412">
        <f t="shared" si="1"/>
        <v>45665</v>
      </c>
    </row>
    <row r="54" spans="1:39" ht="21.6" customHeight="1">
      <c r="A54" s="24">
        <v>53</v>
      </c>
      <c r="B54" s="24" t="s">
        <v>212</v>
      </c>
      <c r="C54" s="24">
        <v>2025011363</v>
      </c>
      <c r="D54" s="24"/>
      <c r="E54" s="24"/>
      <c r="F54" s="24">
        <v>4804</v>
      </c>
      <c r="G54" s="24" t="s">
        <v>472</v>
      </c>
      <c r="H54" s="24" t="s">
        <v>162</v>
      </c>
      <c r="I54" s="24"/>
      <c r="J54" s="24"/>
      <c r="K54" s="24"/>
      <c r="L54" s="24"/>
      <c r="M54" s="25"/>
      <c r="N54" s="24"/>
      <c r="O54" s="25"/>
      <c r="P54" s="26"/>
      <c r="Q54" s="24" t="s">
        <v>473</v>
      </c>
      <c r="R54" s="24" t="s">
        <v>171</v>
      </c>
      <c r="S54" s="24" t="s">
        <v>115</v>
      </c>
      <c r="T54" s="24">
        <v>1</v>
      </c>
      <c r="U54" s="24" t="s">
        <v>172</v>
      </c>
      <c r="V54" s="24" t="s">
        <v>474</v>
      </c>
      <c r="W54" s="24" t="s">
        <v>475</v>
      </c>
      <c r="X54" s="418">
        <v>45666.450694444437</v>
      </c>
      <c r="Y54" s="24"/>
      <c r="Z54" s="24">
        <v>0.4</v>
      </c>
      <c r="AA54" s="24"/>
      <c r="AB54" s="24" t="s">
        <v>176</v>
      </c>
      <c r="AC54" s="26" t="s">
        <v>248</v>
      </c>
      <c r="AD54" s="24" t="s">
        <v>178</v>
      </c>
      <c r="AE54" s="24"/>
      <c r="AF54" s="24"/>
      <c r="AG54" s="24"/>
      <c r="AH54" s="24"/>
      <c r="AI54" s="24"/>
      <c r="AJ54" s="24"/>
      <c r="AK54" s="24" t="s">
        <v>178</v>
      </c>
      <c r="AL54" s="413" t="e">
        <f t="shared" si="0"/>
        <v>#VALUE!</v>
      </c>
      <c r="AM54" s="412">
        <f t="shared" si="1"/>
        <v>45666</v>
      </c>
    </row>
    <row r="55" spans="1:39" ht="21.6" customHeight="1">
      <c r="A55" s="24">
        <v>54</v>
      </c>
      <c r="B55" s="24" t="s">
        <v>212</v>
      </c>
      <c r="C55" s="24">
        <v>2025011366</v>
      </c>
      <c r="D55" s="24"/>
      <c r="E55" s="24"/>
      <c r="F55" s="24">
        <v>4184</v>
      </c>
      <c r="G55" s="24" t="s">
        <v>371</v>
      </c>
      <c r="H55" s="24" t="s">
        <v>162</v>
      </c>
      <c r="I55" s="24"/>
      <c r="J55" s="24"/>
      <c r="K55" s="24"/>
      <c r="L55" s="24"/>
      <c r="M55" s="25"/>
      <c r="N55" s="24"/>
      <c r="O55" s="25"/>
      <c r="P55" s="26"/>
      <c r="Q55" s="24" t="s">
        <v>375</v>
      </c>
      <c r="R55" s="24" t="s">
        <v>171</v>
      </c>
      <c r="S55" s="24" t="s">
        <v>115</v>
      </c>
      <c r="T55" s="24">
        <v>1</v>
      </c>
      <c r="U55" s="24" t="s">
        <v>172</v>
      </c>
      <c r="V55" s="24" t="s">
        <v>476</v>
      </c>
      <c r="W55" s="24" t="s">
        <v>477</v>
      </c>
      <c r="X55" s="418">
        <v>45666.468055555553</v>
      </c>
      <c r="Y55" s="24"/>
      <c r="Z55" s="24">
        <v>0.3</v>
      </c>
      <c r="AA55" s="24"/>
      <c r="AB55" s="24" t="s">
        <v>176</v>
      </c>
      <c r="AC55" s="26" t="s">
        <v>248</v>
      </c>
      <c r="AD55" s="24" t="s">
        <v>178</v>
      </c>
      <c r="AE55" s="24"/>
      <c r="AF55" s="24"/>
      <c r="AG55" s="24"/>
      <c r="AH55" s="24"/>
      <c r="AI55" s="24"/>
      <c r="AJ55" s="24"/>
      <c r="AK55" s="24" t="s">
        <v>178</v>
      </c>
      <c r="AL55" s="413" t="e">
        <f t="shared" si="0"/>
        <v>#VALUE!</v>
      </c>
      <c r="AM55" s="412">
        <f t="shared" si="1"/>
        <v>45666</v>
      </c>
    </row>
    <row r="56" spans="1:39" ht="21.6" customHeight="1">
      <c r="A56" s="24">
        <v>55</v>
      </c>
      <c r="B56" s="24" t="s">
        <v>212</v>
      </c>
      <c r="C56" s="24">
        <v>2025011398</v>
      </c>
      <c r="D56" s="24"/>
      <c r="E56" s="24"/>
      <c r="F56" s="24">
        <v>2543</v>
      </c>
      <c r="G56" s="24" t="s">
        <v>478</v>
      </c>
      <c r="H56" s="24" t="s">
        <v>162</v>
      </c>
      <c r="I56" s="24"/>
      <c r="J56" s="24"/>
      <c r="K56" s="24"/>
      <c r="L56" s="24"/>
      <c r="M56" s="25"/>
      <c r="N56" s="24"/>
      <c r="O56" s="25"/>
      <c r="P56" s="26"/>
      <c r="Q56" s="24" t="s">
        <v>479</v>
      </c>
      <c r="R56" s="24" t="s">
        <v>171</v>
      </c>
      <c r="S56" s="24" t="s">
        <v>115</v>
      </c>
      <c r="T56" s="24">
        <v>1</v>
      </c>
      <c r="U56" s="24" t="s">
        <v>172</v>
      </c>
      <c r="V56" s="24" t="s">
        <v>480</v>
      </c>
      <c r="W56" s="24" t="s">
        <v>481</v>
      </c>
      <c r="X56" s="418">
        <v>45666.495138888888</v>
      </c>
      <c r="Y56" s="24"/>
      <c r="Z56" s="24">
        <v>0.4</v>
      </c>
      <c r="AA56" s="24"/>
      <c r="AB56" s="24" t="s">
        <v>176</v>
      </c>
      <c r="AC56" s="26" t="s">
        <v>248</v>
      </c>
      <c r="AD56" s="24" t="s">
        <v>178</v>
      </c>
      <c r="AE56" s="24"/>
      <c r="AF56" s="24"/>
      <c r="AG56" s="24"/>
      <c r="AH56" s="24"/>
      <c r="AI56" s="24"/>
      <c r="AJ56" s="24"/>
      <c r="AK56" s="24" t="s">
        <v>178</v>
      </c>
      <c r="AL56" s="413" t="e">
        <f t="shared" si="0"/>
        <v>#VALUE!</v>
      </c>
      <c r="AM56" s="412">
        <f t="shared" si="1"/>
        <v>45666</v>
      </c>
    </row>
    <row r="57" spans="1:39" ht="21.6" customHeight="1">
      <c r="A57" s="24">
        <v>56</v>
      </c>
      <c r="B57" s="24" t="s">
        <v>158</v>
      </c>
      <c r="C57" s="24">
        <v>2025011409</v>
      </c>
      <c r="D57" s="24" t="s">
        <v>482</v>
      </c>
      <c r="E57" s="24" t="s">
        <v>160</v>
      </c>
      <c r="F57" s="24">
        <v>4163</v>
      </c>
      <c r="G57" s="24" t="s">
        <v>483</v>
      </c>
      <c r="H57" s="24" t="s">
        <v>316</v>
      </c>
      <c r="I57" s="24" t="s">
        <v>484</v>
      </c>
      <c r="J57" s="24" t="s">
        <v>485</v>
      </c>
      <c r="K57" s="24" t="s">
        <v>165</v>
      </c>
      <c r="L57" s="24" t="s">
        <v>166</v>
      </c>
      <c r="M57" s="25" t="s">
        <v>167</v>
      </c>
      <c r="N57" s="24">
        <v>2307</v>
      </c>
      <c r="O57" s="25" t="s">
        <v>335</v>
      </c>
      <c r="P57" s="26" t="s">
        <v>486</v>
      </c>
      <c r="Q57" s="24" t="s">
        <v>487</v>
      </c>
      <c r="R57" s="24" t="s">
        <v>171</v>
      </c>
      <c r="S57" s="24" t="s">
        <v>110</v>
      </c>
      <c r="T57" s="24">
        <v>1</v>
      </c>
      <c r="U57" s="24" t="s">
        <v>172</v>
      </c>
      <c r="V57" s="24" t="s">
        <v>488</v>
      </c>
      <c r="W57" s="24" t="s">
        <v>489</v>
      </c>
      <c r="X57" s="418">
        <v>45666.645833333343</v>
      </c>
      <c r="Y57" s="24" t="s">
        <v>490</v>
      </c>
      <c r="Z57" s="24">
        <v>1</v>
      </c>
      <c r="AA57" s="24"/>
      <c r="AB57" s="24" t="s">
        <v>176</v>
      </c>
      <c r="AC57" s="26" t="s">
        <v>491</v>
      </c>
      <c r="AD57" s="24"/>
      <c r="AE57" s="24"/>
      <c r="AF57" s="24"/>
      <c r="AG57" s="24"/>
      <c r="AH57" s="24"/>
      <c r="AI57" s="24"/>
      <c r="AJ57" s="24"/>
      <c r="AK57" s="24" t="s">
        <v>178</v>
      </c>
      <c r="AL57" s="413">
        <f t="shared" si="0"/>
        <v>45666</v>
      </c>
      <c r="AM57" s="412">
        <f t="shared" si="1"/>
        <v>45666</v>
      </c>
    </row>
    <row r="58" spans="1:39" ht="21.6" customHeight="1">
      <c r="A58" s="24">
        <v>57</v>
      </c>
      <c r="B58" s="24" t="s">
        <v>158</v>
      </c>
      <c r="C58" s="24">
        <v>2025011415</v>
      </c>
      <c r="D58" s="24" t="s">
        <v>492</v>
      </c>
      <c r="E58" s="24" t="s">
        <v>493</v>
      </c>
      <c r="F58" s="24">
        <v>2995</v>
      </c>
      <c r="G58" s="24" t="s">
        <v>494</v>
      </c>
      <c r="H58" s="24" t="s">
        <v>266</v>
      </c>
      <c r="I58" s="24" t="s">
        <v>495</v>
      </c>
      <c r="J58" s="24" t="s">
        <v>485</v>
      </c>
      <c r="K58" s="24" t="s">
        <v>165</v>
      </c>
      <c r="L58" s="24" t="s">
        <v>496</v>
      </c>
      <c r="M58" s="25" t="s">
        <v>497</v>
      </c>
      <c r="N58" s="24">
        <v>2401</v>
      </c>
      <c r="O58" s="25" t="s">
        <v>498</v>
      </c>
      <c r="P58" s="26" t="s">
        <v>499</v>
      </c>
      <c r="Q58" s="24" t="s">
        <v>500</v>
      </c>
      <c r="R58" s="24" t="s">
        <v>171</v>
      </c>
      <c r="S58" s="24" t="s">
        <v>274</v>
      </c>
      <c r="T58" s="24">
        <v>1</v>
      </c>
      <c r="U58" s="24" t="s">
        <v>172</v>
      </c>
      <c r="V58" s="24" t="s">
        <v>501</v>
      </c>
      <c r="W58" s="24" t="s">
        <v>502</v>
      </c>
      <c r="X58" s="418">
        <v>45666.712500000001</v>
      </c>
      <c r="Y58" s="24" t="s">
        <v>503</v>
      </c>
      <c r="Z58" s="24">
        <v>0.5</v>
      </c>
      <c r="AA58" s="24"/>
      <c r="AB58" s="24" t="s">
        <v>176</v>
      </c>
      <c r="AC58" s="26" t="s">
        <v>504</v>
      </c>
      <c r="AD58" s="24"/>
      <c r="AE58" s="24"/>
      <c r="AF58" s="24"/>
      <c r="AG58" s="24"/>
      <c r="AH58" s="24"/>
      <c r="AI58" s="24"/>
      <c r="AJ58" s="24"/>
      <c r="AK58" s="24" t="s">
        <v>178</v>
      </c>
      <c r="AL58" s="413">
        <f t="shared" si="0"/>
        <v>45666</v>
      </c>
      <c r="AM58" s="412">
        <f t="shared" si="1"/>
        <v>45666</v>
      </c>
    </row>
    <row r="59" spans="1:39" ht="21.6" customHeight="1">
      <c r="A59" s="24">
        <v>58</v>
      </c>
      <c r="B59" s="24" t="s">
        <v>212</v>
      </c>
      <c r="C59" s="24">
        <v>2025011427</v>
      </c>
      <c r="D59" s="24"/>
      <c r="E59" s="24"/>
      <c r="F59" s="24">
        <v>2209</v>
      </c>
      <c r="G59" s="24" t="s">
        <v>505</v>
      </c>
      <c r="H59" s="24" t="s">
        <v>162</v>
      </c>
      <c r="I59" s="24"/>
      <c r="J59" s="24"/>
      <c r="K59" s="24"/>
      <c r="L59" s="24"/>
      <c r="M59" s="25"/>
      <c r="N59" s="24"/>
      <c r="O59" s="25"/>
      <c r="P59" s="26"/>
      <c r="Q59" s="24" t="s">
        <v>506</v>
      </c>
      <c r="R59" s="24" t="s">
        <v>171</v>
      </c>
      <c r="S59" s="24" t="s">
        <v>115</v>
      </c>
      <c r="T59" s="24">
        <v>1</v>
      </c>
      <c r="U59" s="24" t="s">
        <v>172</v>
      </c>
      <c r="V59" s="24" t="s">
        <v>507</v>
      </c>
      <c r="W59" s="24" t="s">
        <v>508</v>
      </c>
      <c r="X59" s="418">
        <v>45666.625694444447</v>
      </c>
      <c r="Y59" s="24"/>
      <c r="Z59" s="24">
        <v>0.4</v>
      </c>
      <c r="AA59" s="24"/>
      <c r="AB59" s="24" t="s">
        <v>176</v>
      </c>
      <c r="AC59" s="26" t="s">
        <v>248</v>
      </c>
      <c r="AD59" s="24" t="s">
        <v>178</v>
      </c>
      <c r="AE59" s="24"/>
      <c r="AF59" s="24"/>
      <c r="AG59" s="24"/>
      <c r="AH59" s="24"/>
      <c r="AI59" s="24"/>
      <c r="AJ59" s="24"/>
      <c r="AK59" s="24" t="s">
        <v>178</v>
      </c>
      <c r="AL59" s="413" t="e">
        <f t="shared" si="0"/>
        <v>#VALUE!</v>
      </c>
      <c r="AM59" s="412">
        <f t="shared" si="1"/>
        <v>45666</v>
      </c>
    </row>
    <row r="60" spans="1:39" ht="21.6" customHeight="1">
      <c r="A60" s="24">
        <v>59</v>
      </c>
      <c r="B60" s="24" t="s">
        <v>212</v>
      </c>
      <c r="C60" s="24">
        <v>2025011436</v>
      </c>
      <c r="D60" s="24"/>
      <c r="E60" s="24"/>
      <c r="F60" s="24">
        <v>4539</v>
      </c>
      <c r="G60" s="24" t="s">
        <v>509</v>
      </c>
      <c r="H60" s="24" t="s">
        <v>162</v>
      </c>
      <c r="I60" s="24"/>
      <c r="J60" s="24"/>
      <c r="K60" s="24"/>
      <c r="L60" s="24"/>
      <c r="M60" s="25"/>
      <c r="N60" s="24"/>
      <c r="O60" s="25"/>
      <c r="P60" s="26"/>
      <c r="Q60" s="24" t="s">
        <v>510</v>
      </c>
      <c r="R60" s="24" t="s">
        <v>171</v>
      </c>
      <c r="S60" s="24" t="s">
        <v>115</v>
      </c>
      <c r="T60" s="24">
        <v>1</v>
      </c>
      <c r="U60" s="24" t="s">
        <v>172</v>
      </c>
      <c r="V60" s="24" t="s">
        <v>511</v>
      </c>
      <c r="W60" s="24" t="s">
        <v>512</v>
      </c>
      <c r="X60" s="418">
        <v>45666.644444444442</v>
      </c>
      <c r="Y60" s="24"/>
      <c r="Z60" s="24">
        <v>0.3</v>
      </c>
      <c r="AA60" s="24"/>
      <c r="AB60" s="24" t="s">
        <v>176</v>
      </c>
      <c r="AC60" s="26" t="s">
        <v>248</v>
      </c>
      <c r="AD60" s="24" t="s">
        <v>178</v>
      </c>
      <c r="AE60" s="24"/>
      <c r="AF60" s="24"/>
      <c r="AG60" s="24"/>
      <c r="AH60" s="24"/>
      <c r="AI60" s="24"/>
      <c r="AJ60" s="24"/>
      <c r="AK60" s="24" t="s">
        <v>178</v>
      </c>
      <c r="AL60" s="413" t="e">
        <f t="shared" si="0"/>
        <v>#VALUE!</v>
      </c>
      <c r="AM60" s="412">
        <f t="shared" si="1"/>
        <v>45666</v>
      </c>
    </row>
    <row r="61" spans="1:39" ht="21.6" customHeight="1">
      <c r="A61" s="24">
        <v>60</v>
      </c>
      <c r="B61" s="24" t="s">
        <v>212</v>
      </c>
      <c r="C61" s="24">
        <v>2025011450</v>
      </c>
      <c r="D61" s="24"/>
      <c r="E61" s="24"/>
      <c r="F61" s="24">
        <v>4163</v>
      </c>
      <c r="G61" s="24" t="s">
        <v>483</v>
      </c>
      <c r="H61" s="24" t="s">
        <v>316</v>
      </c>
      <c r="I61" s="24"/>
      <c r="J61" s="24"/>
      <c r="K61" s="24"/>
      <c r="L61" s="24"/>
      <c r="M61" s="25"/>
      <c r="N61" s="24"/>
      <c r="O61" s="25"/>
      <c r="P61" s="26"/>
      <c r="Q61" s="24" t="s">
        <v>487</v>
      </c>
      <c r="R61" s="24" t="s">
        <v>171</v>
      </c>
      <c r="S61" s="24" t="s">
        <v>110</v>
      </c>
      <c r="T61" s="24">
        <v>1</v>
      </c>
      <c r="U61" s="24" t="s">
        <v>172</v>
      </c>
      <c r="V61" s="24" t="s">
        <v>513</v>
      </c>
      <c r="W61" s="24" t="s">
        <v>514</v>
      </c>
      <c r="X61" s="418">
        <v>45666.65625</v>
      </c>
      <c r="Y61" s="24"/>
      <c r="Z61" s="24">
        <v>0.3</v>
      </c>
      <c r="AA61" s="24"/>
      <c r="AB61" s="24" t="s">
        <v>176</v>
      </c>
      <c r="AC61" s="26" t="s">
        <v>248</v>
      </c>
      <c r="AD61" s="24" t="s">
        <v>178</v>
      </c>
      <c r="AE61" s="24"/>
      <c r="AF61" s="24"/>
      <c r="AG61" s="24"/>
      <c r="AH61" s="24"/>
      <c r="AI61" s="24"/>
      <c r="AJ61" s="24"/>
      <c r="AK61" s="24" t="s">
        <v>178</v>
      </c>
      <c r="AL61" s="413" t="e">
        <f t="shared" si="0"/>
        <v>#VALUE!</v>
      </c>
      <c r="AM61" s="412">
        <f t="shared" si="1"/>
        <v>45666</v>
      </c>
    </row>
    <row r="62" spans="1:39" ht="21.6" customHeight="1">
      <c r="A62" s="24">
        <v>61</v>
      </c>
      <c r="B62" s="24" t="s">
        <v>212</v>
      </c>
      <c r="C62" s="24">
        <v>2025011466</v>
      </c>
      <c r="D62" s="24"/>
      <c r="E62" s="24"/>
      <c r="F62" s="24" t="s">
        <v>57</v>
      </c>
      <c r="G62" s="24" t="s">
        <v>515</v>
      </c>
      <c r="H62" s="24" t="s">
        <v>162</v>
      </c>
      <c r="I62" s="24"/>
      <c r="J62" s="24"/>
      <c r="K62" s="24"/>
      <c r="L62" s="24"/>
      <c r="M62" s="25"/>
      <c r="N62" s="24"/>
      <c r="O62" s="25"/>
      <c r="P62" s="26"/>
      <c r="Q62" s="24" t="s">
        <v>516</v>
      </c>
      <c r="R62" s="24" t="s">
        <v>171</v>
      </c>
      <c r="S62" s="24" t="s">
        <v>115</v>
      </c>
      <c r="T62" s="24">
        <v>1</v>
      </c>
      <c r="U62" s="24" t="s">
        <v>172</v>
      </c>
      <c r="V62" s="24" t="s">
        <v>517</v>
      </c>
      <c r="W62" s="24" t="s">
        <v>518</v>
      </c>
      <c r="X62" s="418">
        <v>45666.690972222219</v>
      </c>
      <c r="Y62" s="24"/>
      <c r="Z62" s="24">
        <v>0.3</v>
      </c>
      <c r="AA62" s="24"/>
      <c r="AB62" s="24" t="s">
        <v>176</v>
      </c>
      <c r="AC62" s="26" t="s">
        <v>248</v>
      </c>
      <c r="AD62" s="24" t="s">
        <v>178</v>
      </c>
      <c r="AE62" s="24"/>
      <c r="AF62" s="24"/>
      <c r="AG62" s="24"/>
      <c r="AH62" s="24"/>
      <c r="AI62" s="24"/>
      <c r="AJ62" s="24"/>
      <c r="AK62" s="24" t="s">
        <v>178</v>
      </c>
      <c r="AL62" s="413" t="e">
        <f t="shared" si="0"/>
        <v>#VALUE!</v>
      </c>
      <c r="AM62" s="412">
        <f t="shared" si="1"/>
        <v>45666</v>
      </c>
    </row>
    <row r="63" spans="1:39" ht="21.6" customHeight="1">
      <c r="A63" s="24">
        <v>62</v>
      </c>
      <c r="B63" s="24" t="s">
        <v>212</v>
      </c>
      <c r="C63" s="24">
        <v>2025011473</v>
      </c>
      <c r="D63" s="24"/>
      <c r="E63" s="24"/>
      <c r="F63" s="24">
        <v>3676</v>
      </c>
      <c r="G63" s="24" t="s">
        <v>519</v>
      </c>
      <c r="H63" s="24" t="s">
        <v>162</v>
      </c>
      <c r="I63" s="24"/>
      <c r="J63" s="24"/>
      <c r="K63" s="24"/>
      <c r="L63" s="24"/>
      <c r="M63" s="25"/>
      <c r="N63" s="24"/>
      <c r="O63" s="25"/>
      <c r="P63" s="26"/>
      <c r="Q63" s="24" t="s">
        <v>520</v>
      </c>
      <c r="R63" s="24" t="s">
        <v>171</v>
      </c>
      <c r="S63" s="24" t="s">
        <v>115</v>
      </c>
      <c r="T63" s="24">
        <v>1</v>
      </c>
      <c r="U63" s="24" t="s">
        <v>172</v>
      </c>
      <c r="V63" s="24" t="s">
        <v>521</v>
      </c>
      <c r="W63" s="24" t="s">
        <v>522</v>
      </c>
      <c r="X63" s="418">
        <v>45666.707638888889</v>
      </c>
      <c r="Y63" s="24"/>
      <c r="Z63" s="24">
        <v>0.3</v>
      </c>
      <c r="AA63" s="24"/>
      <c r="AB63" s="24" t="s">
        <v>176</v>
      </c>
      <c r="AC63" s="26" t="s">
        <v>248</v>
      </c>
      <c r="AD63" s="24" t="s">
        <v>178</v>
      </c>
      <c r="AE63" s="24"/>
      <c r="AF63" s="24"/>
      <c r="AG63" s="24"/>
      <c r="AH63" s="24"/>
      <c r="AI63" s="24"/>
      <c r="AJ63" s="24"/>
      <c r="AK63" s="24" t="s">
        <v>178</v>
      </c>
      <c r="AL63" s="413" t="e">
        <f t="shared" si="0"/>
        <v>#VALUE!</v>
      </c>
      <c r="AM63" s="412">
        <f t="shared" si="1"/>
        <v>45666</v>
      </c>
    </row>
    <row r="64" spans="1:39" ht="21.6" customHeight="1">
      <c r="A64" s="24">
        <v>63</v>
      </c>
      <c r="B64" s="24" t="s">
        <v>158</v>
      </c>
      <c r="C64" s="24">
        <v>2025011486</v>
      </c>
      <c r="D64" s="24" t="s">
        <v>523</v>
      </c>
      <c r="E64" s="24" t="s">
        <v>160</v>
      </c>
      <c r="F64" s="24">
        <v>3818</v>
      </c>
      <c r="G64" s="24" t="s">
        <v>524</v>
      </c>
      <c r="H64" s="24" t="s">
        <v>266</v>
      </c>
      <c r="I64" s="24" t="s">
        <v>525</v>
      </c>
      <c r="J64" s="24" t="s">
        <v>225</v>
      </c>
      <c r="K64" s="24" t="s">
        <v>226</v>
      </c>
      <c r="L64" s="24" t="s">
        <v>193</v>
      </c>
      <c r="M64" s="25" t="s">
        <v>194</v>
      </c>
      <c r="N64" s="24" t="s">
        <v>195</v>
      </c>
      <c r="O64" s="25" t="s">
        <v>196</v>
      </c>
      <c r="P64" s="26" t="s">
        <v>526</v>
      </c>
      <c r="Q64" s="24" t="s">
        <v>527</v>
      </c>
      <c r="R64" s="24" t="s">
        <v>171</v>
      </c>
      <c r="S64" s="24" t="s">
        <v>274</v>
      </c>
      <c r="T64" s="24">
        <v>1</v>
      </c>
      <c r="U64" s="24" t="s">
        <v>172</v>
      </c>
      <c r="V64" s="24" t="s">
        <v>528</v>
      </c>
      <c r="W64" s="24" t="s">
        <v>529</v>
      </c>
      <c r="X64" s="418">
        <v>45667.75</v>
      </c>
      <c r="Y64" s="24" t="s">
        <v>530</v>
      </c>
      <c r="Z64" s="24">
        <v>1.3</v>
      </c>
      <c r="AA64" s="24"/>
      <c r="AB64" s="24" t="s">
        <v>176</v>
      </c>
      <c r="AC64" s="26" t="s">
        <v>531</v>
      </c>
      <c r="AD64" s="24"/>
      <c r="AE64" s="24"/>
      <c r="AF64" s="24"/>
      <c r="AG64" s="24"/>
      <c r="AH64" s="24"/>
      <c r="AI64" s="24"/>
      <c r="AJ64" s="24"/>
      <c r="AK64" s="24" t="s">
        <v>178</v>
      </c>
      <c r="AL64" s="413">
        <f t="shared" si="0"/>
        <v>45667</v>
      </c>
      <c r="AM64" s="412">
        <f t="shared" si="1"/>
        <v>45667</v>
      </c>
    </row>
    <row r="65" spans="1:39" ht="21.6" customHeight="1">
      <c r="A65" s="24">
        <v>64</v>
      </c>
      <c r="B65" s="24" t="s">
        <v>158</v>
      </c>
      <c r="C65" s="24">
        <v>2025011487</v>
      </c>
      <c r="D65" s="24" t="s">
        <v>532</v>
      </c>
      <c r="E65" s="24" t="s">
        <v>160</v>
      </c>
      <c r="F65" s="24">
        <v>3818</v>
      </c>
      <c r="G65" s="24" t="s">
        <v>524</v>
      </c>
      <c r="H65" s="24" t="s">
        <v>266</v>
      </c>
      <c r="I65" s="24" t="s">
        <v>533</v>
      </c>
      <c r="J65" s="24" t="s">
        <v>225</v>
      </c>
      <c r="K65" s="24" t="s">
        <v>226</v>
      </c>
      <c r="L65" s="24" t="s">
        <v>193</v>
      </c>
      <c r="M65" s="25" t="s">
        <v>194</v>
      </c>
      <c r="N65" s="24" t="s">
        <v>195</v>
      </c>
      <c r="O65" s="25" t="s">
        <v>196</v>
      </c>
      <c r="P65" s="26" t="s">
        <v>534</v>
      </c>
      <c r="Q65" s="24" t="s">
        <v>527</v>
      </c>
      <c r="R65" s="24" t="s">
        <v>171</v>
      </c>
      <c r="S65" s="24" t="s">
        <v>274</v>
      </c>
      <c r="T65" s="24">
        <v>1</v>
      </c>
      <c r="U65" s="24" t="s">
        <v>172</v>
      </c>
      <c r="V65" s="24" t="s">
        <v>535</v>
      </c>
      <c r="W65" s="24" t="s">
        <v>529</v>
      </c>
      <c r="X65" s="418">
        <v>45667.75</v>
      </c>
      <c r="Y65" s="24" t="s">
        <v>536</v>
      </c>
      <c r="Z65" s="24">
        <v>1.3</v>
      </c>
      <c r="AA65" s="24"/>
      <c r="AB65" s="24" t="s">
        <v>176</v>
      </c>
      <c r="AC65" s="26" t="s">
        <v>537</v>
      </c>
      <c r="AD65" s="24"/>
      <c r="AE65" s="24"/>
      <c r="AF65" s="24"/>
      <c r="AG65" s="24"/>
      <c r="AH65" s="24"/>
      <c r="AI65" s="24"/>
      <c r="AJ65" s="24"/>
      <c r="AK65" s="24" t="s">
        <v>178</v>
      </c>
      <c r="AL65" s="413">
        <f t="shared" si="0"/>
        <v>45667</v>
      </c>
      <c r="AM65" s="412">
        <f t="shared" si="1"/>
        <v>45667</v>
      </c>
    </row>
    <row r="66" spans="1:39" ht="21.6" customHeight="1">
      <c r="A66" s="24">
        <v>65</v>
      </c>
      <c r="B66" s="24" t="s">
        <v>158</v>
      </c>
      <c r="C66" s="24">
        <v>2025011488</v>
      </c>
      <c r="D66" s="24" t="s">
        <v>538</v>
      </c>
      <c r="E66" s="24" t="s">
        <v>160</v>
      </c>
      <c r="F66" s="24">
        <v>3399</v>
      </c>
      <c r="G66" s="24" t="s">
        <v>539</v>
      </c>
      <c r="H66" s="24" t="s">
        <v>266</v>
      </c>
      <c r="I66" s="24" t="s">
        <v>540</v>
      </c>
      <c r="J66" s="24" t="s">
        <v>225</v>
      </c>
      <c r="K66" s="24" t="s">
        <v>226</v>
      </c>
      <c r="L66" s="24" t="s">
        <v>268</v>
      </c>
      <c r="M66" s="25" t="s">
        <v>269</v>
      </c>
      <c r="N66" s="24" t="s">
        <v>541</v>
      </c>
      <c r="O66" s="25" t="s">
        <v>542</v>
      </c>
      <c r="P66" s="26" t="s">
        <v>543</v>
      </c>
      <c r="Q66" s="24" t="s">
        <v>544</v>
      </c>
      <c r="R66" s="24" t="s">
        <v>171</v>
      </c>
      <c r="S66" s="24" t="s">
        <v>274</v>
      </c>
      <c r="T66" s="24">
        <v>1</v>
      </c>
      <c r="U66" s="24" t="s">
        <v>172</v>
      </c>
      <c r="V66" s="24" t="s">
        <v>545</v>
      </c>
      <c r="W66" s="24" t="s">
        <v>546</v>
      </c>
      <c r="X66" s="418">
        <v>45667.765972222223</v>
      </c>
      <c r="Y66" s="24" t="s">
        <v>547</v>
      </c>
      <c r="Z66" s="24">
        <v>0.1</v>
      </c>
      <c r="AA66" s="24"/>
      <c r="AB66" s="24" t="s">
        <v>176</v>
      </c>
      <c r="AC66" s="26" t="s">
        <v>548</v>
      </c>
      <c r="AD66" s="24"/>
      <c r="AE66" s="24"/>
      <c r="AF66" s="24"/>
      <c r="AG66" s="24"/>
      <c r="AH66" s="24"/>
      <c r="AI66" s="24"/>
      <c r="AJ66" s="24"/>
      <c r="AK66" s="24" t="s">
        <v>178</v>
      </c>
      <c r="AL66" s="413">
        <f t="shared" ref="AL66:AL129" si="2">DATEVALUE(TEXT(I66, "yyyy/mm/dd"))</f>
        <v>45667</v>
      </c>
      <c r="AM66" s="412">
        <f t="shared" ref="AM66:AM129" si="3">DATEVALUE(TEXT(X66, "yyyy/mm/dd"))</f>
        <v>45667</v>
      </c>
    </row>
    <row r="67" spans="1:39" ht="21.6" customHeight="1">
      <c r="A67" s="24">
        <v>66</v>
      </c>
      <c r="B67" s="24" t="s">
        <v>158</v>
      </c>
      <c r="C67" s="24">
        <v>2025011489</v>
      </c>
      <c r="D67" s="24" t="s">
        <v>549</v>
      </c>
      <c r="E67" s="24" t="s">
        <v>160</v>
      </c>
      <c r="F67" s="24">
        <v>3818</v>
      </c>
      <c r="G67" s="24" t="s">
        <v>524</v>
      </c>
      <c r="H67" s="24" t="s">
        <v>266</v>
      </c>
      <c r="I67" s="24" t="s">
        <v>550</v>
      </c>
      <c r="J67" s="24" t="s">
        <v>225</v>
      </c>
      <c r="K67" s="24" t="s">
        <v>226</v>
      </c>
      <c r="L67" s="24" t="s">
        <v>268</v>
      </c>
      <c r="M67" s="25" t="s">
        <v>269</v>
      </c>
      <c r="N67" s="24" t="s">
        <v>270</v>
      </c>
      <c r="O67" s="25" t="s">
        <v>271</v>
      </c>
      <c r="P67" s="26" t="s">
        <v>551</v>
      </c>
      <c r="Q67" s="24" t="s">
        <v>527</v>
      </c>
      <c r="R67" s="24" t="s">
        <v>171</v>
      </c>
      <c r="S67" s="24" t="s">
        <v>274</v>
      </c>
      <c r="T67" s="24">
        <v>1</v>
      </c>
      <c r="U67" s="24" t="s">
        <v>172</v>
      </c>
      <c r="V67" s="24" t="s">
        <v>552</v>
      </c>
      <c r="W67" s="24" t="s">
        <v>529</v>
      </c>
      <c r="X67" s="418">
        <v>45667.75</v>
      </c>
      <c r="Y67" s="24" t="s">
        <v>547</v>
      </c>
      <c r="Z67" s="24">
        <v>1.3</v>
      </c>
      <c r="AA67" s="24"/>
      <c r="AB67" s="24" t="s">
        <v>176</v>
      </c>
      <c r="AC67" s="26" t="s">
        <v>553</v>
      </c>
      <c r="AD67" s="24"/>
      <c r="AE67" s="24"/>
      <c r="AF67" s="24"/>
      <c r="AG67" s="24"/>
      <c r="AH67" s="24"/>
      <c r="AI67" s="24"/>
      <c r="AJ67" s="24"/>
      <c r="AK67" s="24" t="s">
        <v>178</v>
      </c>
      <c r="AL67" s="413">
        <f t="shared" si="2"/>
        <v>45667</v>
      </c>
      <c r="AM67" s="412">
        <f t="shared" si="3"/>
        <v>45667</v>
      </c>
    </row>
    <row r="68" spans="1:39" ht="21.6" customHeight="1">
      <c r="A68" s="24">
        <v>67</v>
      </c>
      <c r="B68" s="24" t="s">
        <v>212</v>
      </c>
      <c r="C68" s="24">
        <v>2025011540</v>
      </c>
      <c r="D68" s="24"/>
      <c r="E68" s="24"/>
      <c r="F68" s="24">
        <v>4586</v>
      </c>
      <c r="G68" s="24" t="s">
        <v>554</v>
      </c>
      <c r="H68" s="24" t="s">
        <v>162</v>
      </c>
      <c r="I68" s="24"/>
      <c r="J68" s="24"/>
      <c r="K68" s="24"/>
      <c r="L68" s="24"/>
      <c r="M68" s="25"/>
      <c r="N68" s="24"/>
      <c r="O68" s="25"/>
      <c r="P68" s="26"/>
      <c r="Q68" s="24" t="s">
        <v>555</v>
      </c>
      <c r="R68" s="24" t="s">
        <v>171</v>
      </c>
      <c r="S68" s="24" t="s">
        <v>115</v>
      </c>
      <c r="T68" s="24">
        <v>1</v>
      </c>
      <c r="U68" s="24" t="s">
        <v>172</v>
      </c>
      <c r="V68" s="24" t="s">
        <v>556</v>
      </c>
      <c r="W68" s="24" t="s">
        <v>557</v>
      </c>
      <c r="X68" s="418">
        <v>45667.591666666667</v>
      </c>
      <c r="Y68" s="24"/>
      <c r="Z68" s="24">
        <v>0.3</v>
      </c>
      <c r="AA68" s="24"/>
      <c r="AB68" s="24" t="s">
        <v>176</v>
      </c>
      <c r="AC68" s="26" t="s">
        <v>248</v>
      </c>
      <c r="AD68" s="24" t="s">
        <v>178</v>
      </c>
      <c r="AE68" s="24"/>
      <c r="AF68" s="24"/>
      <c r="AG68" s="24"/>
      <c r="AH68" s="24"/>
      <c r="AI68" s="24"/>
      <c r="AJ68" s="24"/>
      <c r="AK68" s="24" t="s">
        <v>178</v>
      </c>
      <c r="AL68" s="413" t="e">
        <f t="shared" si="2"/>
        <v>#VALUE!</v>
      </c>
      <c r="AM68" s="412">
        <f t="shared" si="3"/>
        <v>45667</v>
      </c>
    </row>
    <row r="69" spans="1:39" ht="21.6" customHeight="1">
      <c r="A69" s="24">
        <v>68</v>
      </c>
      <c r="B69" s="24" t="s">
        <v>158</v>
      </c>
      <c r="C69" s="24">
        <v>2025011554</v>
      </c>
      <c r="D69" s="24" t="s">
        <v>558</v>
      </c>
      <c r="E69" s="24" t="s">
        <v>160</v>
      </c>
      <c r="F69" s="24">
        <v>4036</v>
      </c>
      <c r="G69" s="24" t="s">
        <v>298</v>
      </c>
      <c r="H69" s="24" t="s">
        <v>299</v>
      </c>
      <c r="I69" s="24" t="s">
        <v>559</v>
      </c>
      <c r="J69" s="24" t="s">
        <v>225</v>
      </c>
      <c r="K69" s="24" t="s">
        <v>165</v>
      </c>
      <c r="L69" s="24" t="s">
        <v>227</v>
      </c>
      <c r="M69" s="25" t="s">
        <v>228</v>
      </c>
      <c r="N69" s="24">
        <v>2501</v>
      </c>
      <c r="O69" s="25" t="s">
        <v>229</v>
      </c>
      <c r="P69" s="26" t="s">
        <v>560</v>
      </c>
      <c r="Q69" s="24" t="s">
        <v>303</v>
      </c>
      <c r="R69" s="24" t="s">
        <v>171</v>
      </c>
      <c r="S69" s="24" t="s">
        <v>115</v>
      </c>
      <c r="T69" s="24">
        <v>1</v>
      </c>
      <c r="U69" s="24" t="s">
        <v>172</v>
      </c>
      <c r="V69" s="24" t="s">
        <v>561</v>
      </c>
      <c r="W69" s="24" t="s">
        <v>562</v>
      </c>
      <c r="X69" s="418">
        <v>45667.669444444437</v>
      </c>
      <c r="Y69" s="24" t="s">
        <v>563</v>
      </c>
      <c r="Z69" s="24">
        <v>0.5</v>
      </c>
      <c r="AA69" s="24"/>
      <c r="AB69" s="24" t="s">
        <v>564</v>
      </c>
      <c r="AC69" s="26" t="s">
        <v>565</v>
      </c>
      <c r="AD69" s="24"/>
      <c r="AE69" s="24"/>
      <c r="AF69" s="24"/>
      <c r="AG69" s="24"/>
      <c r="AH69" s="24"/>
      <c r="AI69" s="24"/>
      <c r="AJ69" s="24"/>
      <c r="AK69" s="24" t="s">
        <v>178</v>
      </c>
      <c r="AL69" s="413">
        <f t="shared" si="2"/>
        <v>45667</v>
      </c>
      <c r="AM69" s="412">
        <f t="shared" si="3"/>
        <v>45667</v>
      </c>
    </row>
    <row r="70" spans="1:39" ht="21.6" customHeight="1">
      <c r="A70" s="24">
        <v>69</v>
      </c>
      <c r="B70" s="24" t="s">
        <v>212</v>
      </c>
      <c r="C70" s="24">
        <v>2025011563</v>
      </c>
      <c r="D70" s="24"/>
      <c r="E70" s="24"/>
      <c r="F70" s="24">
        <v>4312</v>
      </c>
      <c r="G70" s="24" t="s">
        <v>566</v>
      </c>
      <c r="H70" s="24" t="s">
        <v>162</v>
      </c>
      <c r="I70" s="24"/>
      <c r="J70" s="24"/>
      <c r="K70" s="24"/>
      <c r="L70" s="24"/>
      <c r="M70" s="25"/>
      <c r="N70" s="24"/>
      <c r="O70" s="25"/>
      <c r="P70" s="26"/>
      <c r="Q70" s="24" t="s">
        <v>567</v>
      </c>
      <c r="R70" s="24" t="s">
        <v>171</v>
      </c>
      <c r="S70" s="24" t="s">
        <v>115</v>
      </c>
      <c r="T70" s="24">
        <v>1</v>
      </c>
      <c r="U70" s="24" t="s">
        <v>172</v>
      </c>
      <c r="V70" s="24" t="s">
        <v>568</v>
      </c>
      <c r="W70" s="24" t="s">
        <v>569</v>
      </c>
      <c r="X70" s="418">
        <v>45667.625694444447</v>
      </c>
      <c r="Y70" s="24"/>
      <c r="Z70" s="24">
        <v>0.4</v>
      </c>
      <c r="AA70" s="24"/>
      <c r="AB70" s="24" t="s">
        <v>176</v>
      </c>
      <c r="AC70" s="26" t="s">
        <v>248</v>
      </c>
      <c r="AD70" s="24" t="s">
        <v>178</v>
      </c>
      <c r="AE70" s="24"/>
      <c r="AF70" s="24"/>
      <c r="AG70" s="24"/>
      <c r="AH70" s="24"/>
      <c r="AI70" s="24"/>
      <c r="AJ70" s="24"/>
      <c r="AK70" s="24" t="s">
        <v>178</v>
      </c>
      <c r="AL70" s="413" t="e">
        <f t="shared" si="2"/>
        <v>#VALUE!</v>
      </c>
      <c r="AM70" s="412">
        <f t="shared" si="3"/>
        <v>45667</v>
      </c>
    </row>
    <row r="71" spans="1:39" ht="21.6" customHeight="1">
      <c r="A71" s="24">
        <v>70</v>
      </c>
      <c r="B71" s="24" t="s">
        <v>212</v>
      </c>
      <c r="C71" s="24">
        <v>2025011575</v>
      </c>
      <c r="D71" s="24"/>
      <c r="E71" s="24"/>
      <c r="F71" s="24">
        <v>2619</v>
      </c>
      <c r="G71" s="24" t="s">
        <v>570</v>
      </c>
      <c r="H71" s="24" t="s">
        <v>162</v>
      </c>
      <c r="I71" s="24"/>
      <c r="J71" s="24"/>
      <c r="K71" s="24"/>
      <c r="L71" s="24"/>
      <c r="M71" s="25"/>
      <c r="N71" s="24"/>
      <c r="O71" s="25"/>
      <c r="P71" s="26"/>
      <c r="Q71" s="24" t="s">
        <v>571</v>
      </c>
      <c r="R71" s="24" t="s">
        <v>171</v>
      </c>
      <c r="S71" s="24" t="s">
        <v>115</v>
      </c>
      <c r="T71" s="24">
        <v>1</v>
      </c>
      <c r="U71" s="24" t="s">
        <v>172</v>
      </c>
      <c r="V71" s="24" t="s">
        <v>572</v>
      </c>
      <c r="W71" s="24" t="s">
        <v>573</v>
      </c>
      <c r="X71" s="418">
        <v>45667.649305555547</v>
      </c>
      <c r="Y71" s="24"/>
      <c r="Z71" s="24">
        <v>0.4</v>
      </c>
      <c r="AA71" s="24"/>
      <c r="AB71" s="24" t="s">
        <v>176</v>
      </c>
      <c r="AC71" s="26" t="s">
        <v>248</v>
      </c>
      <c r="AD71" s="24" t="s">
        <v>178</v>
      </c>
      <c r="AE71" s="24"/>
      <c r="AF71" s="24"/>
      <c r="AG71" s="24"/>
      <c r="AH71" s="24"/>
      <c r="AI71" s="24"/>
      <c r="AJ71" s="24"/>
      <c r="AK71" s="24" t="s">
        <v>178</v>
      </c>
      <c r="AL71" s="413" t="e">
        <f t="shared" si="2"/>
        <v>#VALUE!</v>
      </c>
      <c r="AM71" s="412">
        <f t="shared" si="3"/>
        <v>45667</v>
      </c>
    </row>
    <row r="72" spans="1:39" ht="21.6" customHeight="1">
      <c r="A72" s="24">
        <v>71</v>
      </c>
      <c r="B72" s="24" t="s">
        <v>212</v>
      </c>
      <c r="C72" s="24">
        <v>2025011621</v>
      </c>
      <c r="D72" s="24"/>
      <c r="E72" s="24"/>
      <c r="F72" s="24">
        <v>3818</v>
      </c>
      <c r="G72" s="24" t="s">
        <v>524</v>
      </c>
      <c r="H72" s="24" t="s">
        <v>266</v>
      </c>
      <c r="I72" s="24"/>
      <c r="J72" s="24"/>
      <c r="K72" s="24"/>
      <c r="L72" s="24"/>
      <c r="M72" s="25"/>
      <c r="N72" s="24"/>
      <c r="O72" s="25"/>
      <c r="P72" s="26"/>
      <c r="Q72" s="24" t="s">
        <v>527</v>
      </c>
      <c r="R72" s="24" t="s">
        <v>171</v>
      </c>
      <c r="S72" s="24" t="s">
        <v>274</v>
      </c>
      <c r="T72" s="24">
        <v>1</v>
      </c>
      <c r="U72" s="24" t="s">
        <v>172</v>
      </c>
      <c r="V72" s="24" t="s">
        <v>574</v>
      </c>
      <c r="W72" s="24" t="s">
        <v>575</v>
      </c>
      <c r="X72" s="418">
        <v>45667.75</v>
      </c>
      <c r="Y72" s="24"/>
      <c r="Z72" s="24">
        <v>1.2</v>
      </c>
      <c r="AA72" s="24"/>
      <c r="AB72" s="24" t="s">
        <v>176</v>
      </c>
      <c r="AC72" s="26" t="s">
        <v>576</v>
      </c>
      <c r="AD72" s="24" t="s">
        <v>178</v>
      </c>
      <c r="AE72" s="24"/>
      <c r="AF72" s="24"/>
      <c r="AG72" s="24"/>
      <c r="AH72" s="24"/>
      <c r="AI72" s="24"/>
      <c r="AJ72" s="24"/>
      <c r="AK72" s="24" t="s">
        <v>178</v>
      </c>
      <c r="AL72" s="413" t="e">
        <f t="shared" si="2"/>
        <v>#VALUE!</v>
      </c>
      <c r="AM72" s="412">
        <f t="shared" si="3"/>
        <v>45667</v>
      </c>
    </row>
    <row r="73" spans="1:39" ht="21.6" customHeight="1">
      <c r="A73" s="24">
        <v>72</v>
      </c>
      <c r="B73" s="24" t="s">
        <v>158</v>
      </c>
      <c r="C73" s="24">
        <v>2025011637</v>
      </c>
      <c r="D73" s="24" t="s">
        <v>577</v>
      </c>
      <c r="E73" s="24" t="s">
        <v>160</v>
      </c>
      <c r="F73" s="24">
        <v>4260</v>
      </c>
      <c r="G73" s="24" t="s">
        <v>440</v>
      </c>
      <c r="H73" s="24" t="s">
        <v>162</v>
      </c>
      <c r="I73" s="24" t="s">
        <v>578</v>
      </c>
      <c r="J73" s="24" t="s">
        <v>579</v>
      </c>
      <c r="K73" s="24" t="s">
        <v>419</v>
      </c>
      <c r="L73" s="24" t="s">
        <v>193</v>
      </c>
      <c r="M73" s="25" t="s">
        <v>194</v>
      </c>
      <c r="N73" s="24" t="s">
        <v>195</v>
      </c>
      <c r="O73" s="25" t="s">
        <v>196</v>
      </c>
      <c r="P73" s="26" t="s">
        <v>580</v>
      </c>
      <c r="Q73" s="24" t="s">
        <v>441</v>
      </c>
      <c r="R73" s="24" t="s">
        <v>171</v>
      </c>
      <c r="S73" s="24" t="s">
        <v>115</v>
      </c>
      <c r="T73" s="24">
        <v>1</v>
      </c>
      <c r="U73" s="24" t="s">
        <v>172</v>
      </c>
      <c r="V73" s="24" t="s">
        <v>581</v>
      </c>
      <c r="W73" s="24" t="s">
        <v>582</v>
      </c>
      <c r="X73" s="418">
        <v>45670.438888888893</v>
      </c>
      <c r="Y73" s="24" t="s">
        <v>583</v>
      </c>
      <c r="Z73" s="24">
        <v>0.5</v>
      </c>
      <c r="AA73" s="24"/>
      <c r="AB73" s="24" t="s">
        <v>176</v>
      </c>
      <c r="AC73" s="26" t="s">
        <v>584</v>
      </c>
      <c r="AD73" s="24"/>
      <c r="AE73" s="24"/>
      <c r="AF73" s="24"/>
      <c r="AG73" s="24"/>
      <c r="AH73" s="24"/>
      <c r="AI73" s="24"/>
      <c r="AJ73" s="24"/>
      <c r="AK73" s="24" t="s">
        <v>178</v>
      </c>
      <c r="AL73" s="413">
        <f t="shared" si="2"/>
        <v>45668</v>
      </c>
      <c r="AM73" s="412">
        <f t="shared" si="3"/>
        <v>45670</v>
      </c>
    </row>
    <row r="74" spans="1:39" ht="21.6" customHeight="1">
      <c r="A74" s="24">
        <v>73</v>
      </c>
      <c r="B74" s="24" t="s">
        <v>158</v>
      </c>
      <c r="C74" s="24">
        <v>2025011638</v>
      </c>
      <c r="D74" s="24" t="s">
        <v>585</v>
      </c>
      <c r="E74" s="24" t="s">
        <v>160</v>
      </c>
      <c r="F74" s="24">
        <v>4260</v>
      </c>
      <c r="G74" s="24" t="s">
        <v>440</v>
      </c>
      <c r="H74" s="24" t="s">
        <v>162</v>
      </c>
      <c r="I74" s="24" t="s">
        <v>586</v>
      </c>
      <c r="J74" s="24" t="s">
        <v>579</v>
      </c>
      <c r="K74" s="24" t="s">
        <v>226</v>
      </c>
      <c r="L74" s="24" t="s">
        <v>193</v>
      </c>
      <c r="M74" s="25" t="s">
        <v>194</v>
      </c>
      <c r="N74" s="24" t="s">
        <v>195</v>
      </c>
      <c r="O74" s="25" t="s">
        <v>196</v>
      </c>
      <c r="P74" s="26" t="s">
        <v>587</v>
      </c>
      <c r="Q74" s="24" t="s">
        <v>441</v>
      </c>
      <c r="R74" s="24" t="s">
        <v>171</v>
      </c>
      <c r="S74" s="24" t="s">
        <v>115</v>
      </c>
      <c r="T74" s="24">
        <v>1</v>
      </c>
      <c r="U74" s="24" t="s">
        <v>172</v>
      </c>
      <c r="V74" s="24" t="s">
        <v>588</v>
      </c>
      <c r="W74" s="24" t="s">
        <v>589</v>
      </c>
      <c r="X74" s="418">
        <v>45670.438194444447</v>
      </c>
      <c r="Y74" s="24" t="s">
        <v>583</v>
      </c>
      <c r="Z74" s="24">
        <v>0.5</v>
      </c>
      <c r="AA74" s="24"/>
      <c r="AB74" s="24" t="s">
        <v>176</v>
      </c>
      <c r="AC74" s="26" t="s">
        <v>590</v>
      </c>
      <c r="AD74" s="24"/>
      <c r="AE74" s="24"/>
      <c r="AF74" s="24"/>
      <c r="AG74" s="24"/>
      <c r="AH74" s="24"/>
      <c r="AI74" s="24"/>
      <c r="AJ74" s="24"/>
      <c r="AK74" s="24" t="s">
        <v>178</v>
      </c>
      <c r="AL74" s="413">
        <f t="shared" si="2"/>
        <v>45668</v>
      </c>
      <c r="AM74" s="412">
        <f t="shared" si="3"/>
        <v>45670</v>
      </c>
    </row>
    <row r="75" spans="1:39" ht="21.6" customHeight="1">
      <c r="A75" s="24">
        <v>74</v>
      </c>
      <c r="B75" s="24" t="s">
        <v>158</v>
      </c>
      <c r="C75" s="24">
        <v>2025011655</v>
      </c>
      <c r="D75" s="24" t="s">
        <v>591</v>
      </c>
      <c r="E75" s="24" t="s">
        <v>160</v>
      </c>
      <c r="F75" s="24">
        <v>4397</v>
      </c>
      <c r="G75" s="24" t="s">
        <v>592</v>
      </c>
      <c r="H75" s="24" t="s">
        <v>162</v>
      </c>
      <c r="I75" s="24" t="s">
        <v>593</v>
      </c>
      <c r="J75" s="24" t="s">
        <v>301</v>
      </c>
      <c r="K75" s="24" t="s">
        <v>419</v>
      </c>
      <c r="L75" s="24" t="s">
        <v>594</v>
      </c>
      <c r="M75" s="25" t="s">
        <v>595</v>
      </c>
      <c r="N75" s="24" t="s">
        <v>596</v>
      </c>
      <c r="O75" s="25" t="s">
        <v>597</v>
      </c>
      <c r="P75" s="26" t="s">
        <v>598</v>
      </c>
      <c r="Q75" s="24" t="s">
        <v>599</v>
      </c>
      <c r="R75" s="24" t="s">
        <v>171</v>
      </c>
      <c r="S75" s="24" t="s">
        <v>115</v>
      </c>
      <c r="T75" s="24">
        <v>1</v>
      </c>
      <c r="U75" s="24" t="s">
        <v>172</v>
      </c>
      <c r="V75" s="24" t="s">
        <v>600</v>
      </c>
      <c r="W75" s="24" t="s">
        <v>601</v>
      </c>
      <c r="X75" s="418">
        <v>45670.481249999997</v>
      </c>
      <c r="Y75" s="24" t="s">
        <v>583</v>
      </c>
      <c r="Z75" s="24">
        <v>0.5</v>
      </c>
      <c r="AA75" s="24"/>
      <c r="AB75" s="24" t="s">
        <v>176</v>
      </c>
      <c r="AC75" s="26" t="s">
        <v>602</v>
      </c>
      <c r="AD75" s="24"/>
      <c r="AE75" s="24"/>
      <c r="AF75" s="24"/>
      <c r="AG75" s="24"/>
      <c r="AH75" s="24"/>
      <c r="AI75" s="24"/>
      <c r="AJ75" s="24"/>
      <c r="AK75" s="24" t="s">
        <v>178</v>
      </c>
      <c r="AL75" s="413">
        <f t="shared" si="2"/>
        <v>45669</v>
      </c>
      <c r="AM75" s="412">
        <f t="shared" si="3"/>
        <v>45670</v>
      </c>
    </row>
    <row r="76" spans="1:39" ht="21.6" customHeight="1">
      <c r="A76" s="24">
        <v>75</v>
      </c>
      <c r="B76" s="24" t="s">
        <v>158</v>
      </c>
      <c r="C76" s="24">
        <v>2025011656</v>
      </c>
      <c r="D76" s="24" t="s">
        <v>603</v>
      </c>
      <c r="E76" s="24" t="s">
        <v>160</v>
      </c>
      <c r="F76" s="24">
        <v>4680</v>
      </c>
      <c r="G76" s="24" t="s">
        <v>265</v>
      </c>
      <c r="H76" s="24" t="s">
        <v>266</v>
      </c>
      <c r="I76" s="24" t="s">
        <v>604</v>
      </c>
      <c r="J76" s="24" t="s">
        <v>301</v>
      </c>
      <c r="K76" s="24" t="s">
        <v>226</v>
      </c>
      <c r="L76" s="24" t="s">
        <v>268</v>
      </c>
      <c r="M76" s="25" t="s">
        <v>269</v>
      </c>
      <c r="N76" s="24" t="s">
        <v>270</v>
      </c>
      <c r="O76" s="25" t="s">
        <v>271</v>
      </c>
      <c r="P76" s="26" t="s">
        <v>605</v>
      </c>
      <c r="Q76" s="24" t="s">
        <v>273</v>
      </c>
      <c r="R76" s="24" t="s">
        <v>171</v>
      </c>
      <c r="S76" s="24" t="s">
        <v>274</v>
      </c>
      <c r="T76" s="24">
        <v>1</v>
      </c>
      <c r="U76" s="24" t="s">
        <v>172</v>
      </c>
      <c r="V76" s="24" t="s">
        <v>606</v>
      </c>
      <c r="W76" s="24" t="s">
        <v>607</v>
      </c>
      <c r="X76" s="418">
        <v>45670.697916666657</v>
      </c>
      <c r="Y76" s="24" t="s">
        <v>583</v>
      </c>
      <c r="Z76" s="24">
        <v>0.3</v>
      </c>
      <c r="AA76" s="24"/>
      <c r="AB76" s="24" t="s">
        <v>176</v>
      </c>
      <c r="AC76" s="26" t="s">
        <v>608</v>
      </c>
      <c r="AD76" s="24"/>
      <c r="AE76" s="24"/>
      <c r="AF76" s="24"/>
      <c r="AG76" s="24"/>
      <c r="AH76" s="24"/>
      <c r="AI76" s="24"/>
      <c r="AJ76" s="24"/>
      <c r="AK76" s="24" t="s">
        <v>178</v>
      </c>
      <c r="AL76" s="413">
        <f t="shared" si="2"/>
        <v>45669</v>
      </c>
      <c r="AM76" s="412">
        <f t="shared" si="3"/>
        <v>45670</v>
      </c>
    </row>
    <row r="77" spans="1:39" ht="21.6" customHeight="1">
      <c r="A77" s="24">
        <v>76</v>
      </c>
      <c r="B77" s="24" t="s">
        <v>158</v>
      </c>
      <c r="C77" s="24">
        <v>2025011664</v>
      </c>
      <c r="D77" s="24" t="s">
        <v>609</v>
      </c>
      <c r="E77" s="24" t="s">
        <v>160</v>
      </c>
      <c r="F77" s="24">
        <v>4983</v>
      </c>
      <c r="G77" s="24" t="s">
        <v>610</v>
      </c>
      <c r="H77" s="24" t="s">
        <v>266</v>
      </c>
      <c r="I77" s="24" t="s">
        <v>611</v>
      </c>
      <c r="J77" s="24" t="s">
        <v>318</v>
      </c>
      <c r="K77" s="24" t="s">
        <v>226</v>
      </c>
      <c r="L77" s="24" t="s">
        <v>181</v>
      </c>
      <c r="M77" s="25" t="s">
        <v>182</v>
      </c>
      <c r="N77" s="24">
        <v>5803</v>
      </c>
      <c r="O77" s="25" t="s">
        <v>612</v>
      </c>
      <c r="P77" s="26" t="s">
        <v>613</v>
      </c>
      <c r="Q77" s="24" t="s">
        <v>614</v>
      </c>
      <c r="R77" s="24" t="s">
        <v>171</v>
      </c>
      <c r="S77" s="24" t="s">
        <v>274</v>
      </c>
      <c r="T77" s="24">
        <v>1</v>
      </c>
      <c r="U77" s="24" t="s">
        <v>172</v>
      </c>
      <c r="V77" s="24" t="s">
        <v>615</v>
      </c>
      <c r="W77" s="24" t="s">
        <v>616</v>
      </c>
      <c r="X77" s="418">
        <v>45670.677083333343</v>
      </c>
      <c r="Y77" s="24" t="s">
        <v>617</v>
      </c>
      <c r="Z77" s="24">
        <v>0.7</v>
      </c>
      <c r="AA77" s="24"/>
      <c r="AB77" s="24" t="s">
        <v>176</v>
      </c>
      <c r="AC77" s="26" t="s">
        <v>618</v>
      </c>
      <c r="AD77" s="24"/>
      <c r="AE77" s="24"/>
      <c r="AF77" s="24"/>
      <c r="AG77" s="24"/>
      <c r="AH77" s="24"/>
      <c r="AI77" s="24"/>
      <c r="AJ77" s="24"/>
      <c r="AK77" s="24" t="s">
        <v>178</v>
      </c>
      <c r="AL77" s="413">
        <f t="shared" si="2"/>
        <v>45670</v>
      </c>
      <c r="AM77" s="412">
        <f t="shared" si="3"/>
        <v>45670</v>
      </c>
    </row>
    <row r="78" spans="1:39" ht="21.6" customHeight="1">
      <c r="A78" s="24">
        <v>77</v>
      </c>
      <c r="B78" s="24" t="s">
        <v>158</v>
      </c>
      <c r="C78" s="24">
        <v>2025011665</v>
      </c>
      <c r="D78" s="24" t="s">
        <v>619</v>
      </c>
      <c r="E78" s="24" t="s">
        <v>160</v>
      </c>
      <c r="F78" s="24">
        <v>2995</v>
      </c>
      <c r="G78" s="24" t="s">
        <v>494</v>
      </c>
      <c r="H78" s="24" t="s">
        <v>266</v>
      </c>
      <c r="I78" s="24" t="s">
        <v>620</v>
      </c>
      <c r="J78" s="24" t="s">
        <v>318</v>
      </c>
      <c r="K78" s="24" t="s">
        <v>419</v>
      </c>
      <c r="L78" s="24" t="s">
        <v>268</v>
      </c>
      <c r="M78" s="25" t="s">
        <v>269</v>
      </c>
      <c r="N78" s="24" t="s">
        <v>621</v>
      </c>
      <c r="O78" s="25" t="s">
        <v>622</v>
      </c>
      <c r="P78" s="26" t="s">
        <v>623</v>
      </c>
      <c r="Q78" s="24" t="s">
        <v>500</v>
      </c>
      <c r="R78" s="24" t="s">
        <v>171</v>
      </c>
      <c r="S78" s="24" t="s">
        <v>274</v>
      </c>
      <c r="T78" s="24">
        <v>1</v>
      </c>
      <c r="U78" s="24" t="s">
        <v>172</v>
      </c>
      <c r="V78" s="24" t="s">
        <v>624</v>
      </c>
      <c r="W78" s="24" t="s">
        <v>625</v>
      </c>
      <c r="X78" s="418">
        <v>45670.643750000003</v>
      </c>
      <c r="Y78" s="24" t="s">
        <v>626</v>
      </c>
      <c r="Z78" s="24">
        <v>0.6</v>
      </c>
      <c r="AA78" s="24"/>
      <c r="AB78" s="24" t="s">
        <v>176</v>
      </c>
      <c r="AC78" s="26" t="s">
        <v>627</v>
      </c>
      <c r="AD78" s="24"/>
      <c r="AE78" s="24"/>
      <c r="AF78" s="24"/>
      <c r="AG78" s="24"/>
      <c r="AH78" s="24"/>
      <c r="AI78" s="24"/>
      <c r="AJ78" s="24"/>
      <c r="AK78" s="24" t="s">
        <v>178</v>
      </c>
      <c r="AL78" s="413">
        <f t="shared" si="2"/>
        <v>45670</v>
      </c>
      <c r="AM78" s="412">
        <f t="shared" si="3"/>
        <v>45670</v>
      </c>
    </row>
    <row r="79" spans="1:39" ht="21.6" customHeight="1">
      <c r="A79" s="24">
        <v>78</v>
      </c>
      <c r="B79" s="24" t="s">
        <v>158</v>
      </c>
      <c r="C79" s="24">
        <v>2025011666</v>
      </c>
      <c r="D79" s="24" t="s">
        <v>628</v>
      </c>
      <c r="E79" s="24" t="s">
        <v>160</v>
      </c>
      <c r="F79" s="24">
        <v>2995</v>
      </c>
      <c r="G79" s="24" t="s">
        <v>494</v>
      </c>
      <c r="H79" s="24" t="s">
        <v>266</v>
      </c>
      <c r="I79" s="24" t="s">
        <v>629</v>
      </c>
      <c r="J79" s="24" t="s">
        <v>318</v>
      </c>
      <c r="K79" s="24" t="s">
        <v>226</v>
      </c>
      <c r="L79" s="24" t="s">
        <v>268</v>
      </c>
      <c r="M79" s="25" t="s">
        <v>269</v>
      </c>
      <c r="N79" s="24" t="s">
        <v>270</v>
      </c>
      <c r="O79" s="25" t="s">
        <v>271</v>
      </c>
      <c r="P79" s="26" t="s">
        <v>630</v>
      </c>
      <c r="Q79" s="24" t="s">
        <v>500</v>
      </c>
      <c r="R79" s="24" t="s">
        <v>171</v>
      </c>
      <c r="S79" s="24" t="s">
        <v>274</v>
      </c>
      <c r="T79" s="24">
        <v>1</v>
      </c>
      <c r="U79" s="24" t="s">
        <v>172</v>
      </c>
      <c r="V79" s="24" t="s">
        <v>631</v>
      </c>
      <c r="W79" s="24" t="s">
        <v>625</v>
      </c>
      <c r="X79" s="418">
        <v>45670.643750000003</v>
      </c>
      <c r="Y79" s="24" t="s">
        <v>632</v>
      </c>
      <c r="Z79" s="24">
        <v>0.6</v>
      </c>
      <c r="AA79" s="24"/>
      <c r="AB79" s="24" t="s">
        <v>176</v>
      </c>
      <c r="AC79" s="26" t="s">
        <v>633</v>
      </c>
      <c r="AD79" s="24"/>
      <c r="AE79" s="24"/>
      <c r="AF79" s="24"/>
      <c r="AG79" s="24"/>
      <c r="AH79" s="24"/>
      <c r="AI79" s="24"/>
      <c r="AJ79" s="24"/>
      <c r="AK79" s="24" t="s">
        <v>178</v>
      </c>
      <c r="AL79" s="413">
        <f t="shared" si="2"/>
        <v>45670</v>
      </c>
      <c r="AM79" s="412">
        <f t="shared" si="3"/>
        <v>45670</v>
      </c>
    </row>
    <row r="80" spans="1:39" ht="21.6" customHeight="1">
      <c r="A80" s="24">
        <v>79</v>
      </c>
      <c r="B80" s="24" t="s">
        <v>158</v>
      </c>
      <c r="C80" s="24">
        <v>2025011702</v>
      </c>
      <c r="D80" s="24" t="s">
        <v>634</v>
      </c>
      <c r="E80" s="24" t="s">
        <v>160</v>
      </c>
      <c r="F80" s="24">
        <v>4528</v>
      </c>
      <c r="G80" s="24" t="s">
        <v>635</v>
      </c>
      <c r="H80" s="24" t="s">
        <v>636</v>
      </c>
      <c r="I80" s="24" t="s">
        <v>637</v>
      </c>
      <c r="J80" s="24" t="s">
        <v>318</v>
      </c>
      <c r="K80" s="24" t="s">
        <v>226</v>
      </c>
      <c r="L80" s="24" t="s">
        <v>268</v>
      </c>
      <c r="M80" s="25" t="s">
        <v>269</v>
      </c>
      <c r="N80" s="24" t="s">
        <v>270</v>
      </c>
      <c r="O80" s="25" t="s">
        <v>271</v>
      </c>
      <c r="P80" s="26" t="s">
        <v>638</v>
      </c>
      <c r="Q80" s="24" t="s">
        <v>639</v>
      </c>
      <c r="R80" s="24" t="s">
        <v>171</v>
      </c>
      <c r="S80" s="24" t="s">
        <v>115</v>
      </c>
      <c r="T80" s="24">
        <v>1</v>
      </c>
      <c r="U80" s="24" t="s">
        <v>172</v>
      </c>
      <c r="V80" s="24" t="s">
        <v>640</v>
      </c>
      <c r="W80" s="24" t="s">
        <v>641</v>
      </c>
      <c r="X80" s="418">
        <v>45671.456250000003</v>
      </c>
      <c r="Y80" s="24" t="s">
        <v>642</v>
      </c>
      <c r="Z80" s="24">
        <v>0.5</v>
      </c>
      <c r="AA80" s="24"/>
      <c r="AB80" s="24" t="s">
        <v>176</v>
      </c>
      <c r="AC80" s="26" t="s">
        <v>643</v>
      </c>
      <c r="AD80" s="24"/>
      <c r="AE80" s="24"/>
      <c r="AF80" s="24"/>
      <c r="AG80" s="24"/>
      <c r="AH80" s="24"/>
      <c r="AI80" s="24"/>
      <c r="AJ80" s="24"/>
      <c r="AK80" s="24" t="s">
        <v>178</v>
      </c>
      <c r="AL80" s="413">
        <f t="shared" si="2"/>
        <v>45670</v>
      </c>
      <c r="AM80" s="412">
        <f t="shared" si="3"/>
        <v>45671</v>
      </c>
    </row>
    <row r="81" spans="1:39" ht="21.6" customHeight="1">
      <c r="A81" s="24">
        <v>80</v>
      </c>
      <c r="B81" s="24" t="s">
        <v>212</v>
      </c>
      <c r="C81" s="24">
        <v>2025011710</v>
      </c>
      <c r="D81" s="24"/>
      <c r="E81" s="24"/>
      <c r="F81" s="24">
        <v>2691</v>
      </c>
      <c r="G81" s="24" t="s">
        <v>644</v>
      </c>
      <c r="H81" s="24" t="s">
        <v>645</v>
      </c>
      <c r="I81" s="24"/>
      <c r="J81" s="24"/>
      <c r="K81" s="24"/>
      <c r="L81" s="24"/>
      <c r="M81" s="25"/>
      <c r="N81" s="24"/>
      <c r="O81" s="25"/>
      <c r="P81" s="26"/>
      <c r="Q81" s="24" t="s">
        <v>646</v>
      </c>
      <c r="R81" s="24" t="s">
        <v>171</v>
      </c>
      <c r="S81" s="24" t="s">
        <v>110</v>
      </c>
      <c r="T81" s="24">
        <v>1</v>
      </c>
      <c r="U81" s="24" t="s">
        <v>172</v>
      </c>
      <c r="V81" s="24" t="s">
        <v>647</v>
      </c>
      <c r="W81" s="24" t="s">
        <v>648</v>
      </c>
      <c r="X81" s="418">
        <v>45670.430555555547</v>
      </c>
      <c r="Y81" s="24"/>
      <c r="Z81" s="24">
        <v>0.3</v>
      </c>
      <c r="AA81" s="24"/>
      <c r="AB81" s="24" t="s">
        <v>176</v>
      </c>
      <c r="AC81" s="26" t="s">
        <v>248</v>
      </c>
      <c r="AD81" s="24" t="s">
        <v>178</v>
      </c>
      <c r="AE81" s="24"/>
      <c r="AF81" s="24"/>
      <c r="AG81" s="24"/>
      <c r="AH81" s="24"/>
      <c r="AI81" s="24"/>
      <c r="AJ81" s="24"/>
      <c r="AK81" s="24" t="s">
        <v>178</v>
      </c>
      <c r="AL81" s="413" t="e">
        <f t="shared" si="2"/>
        <v>#VALUE!</v>
      </c>
      <c r="AM81" s="412">
        <f t="shared" si="3"/>
        <v>45670</v>
      </c>
    </row>
    <row r="82" spans="1:39" ht="21.6" customHeight="1">
      <c r="A82" s="24">
        <v>81</v>
      </c>
      <c r="B82" s="24" t="s">
        <v>212</v>
      </c>
      <c r="C82" s="24">
        <v>2025011713</v>
      </c>
      <c r="D82" s="24"/>
      <c r="E82" s="24"/>
      <c r="F82" s="24">
        <v>2390</v>
      </c>
      <c r="G82" s="24" t="s">
        <v>649</v>
      </c>
      <c r="H82" s="24" t="s">
        <v>645</v>
      </c>
      <c r="I82" s="24"/>
      <c r="J82" s="24"/>
      <c r="K82" s="24"/>
      <c r="L82" s="24"/>
      <c r="M82" s="25"/>
      <c r="N82" s="24"/>
      <c r="O82" s="25"/>
      <c r="P82" s="26"/>
      <c r="Q82" s="24" t="s">
        <v>650</v>
      </c>
      <c r="R82" s="24" t="s">
        <v>171</v>
      </c>
      <c r="S82" s="24" t="s">
        <v>110</v>
      </c>
      <c r="T82" s="24">
        <v>1</v>
      </c>
      <c r="U82" s="24" t="s">
        <v>172</v>
      </c>
      <c r="V82" s="24" t="s">
        <v>651</v>
      </c>
      <c r="W82" s="24" t="s">
        <v>652</v>
      </c>
      <c r="X82" s="418">
        <v>45670.444444444453</v>
      </c>
      <c r="Y82" s="24"/>
      <c r="Z82" s="24">
        <v>0.3</v>
      </c>
      <c r="AA82" s="24"/>
      <c r="AB82" s="24" t="s">
        <v>176</v>
      </c>
      <c r="AC82" s="26" t="s">
        <v>248</v>
      </c>
      <c r="AD82" s="24" t="s">
        <v>178</v>
      </c>
      <c r="AE82" s="24"/>
      <c r="AF82" s="24"/>
      <c r="AG82" s="24"/>
      <c r="AH82" s="24"/>
      <c r="AI82" s="24"/>
      <c r="AJ82" s="24"/>
      <c r="AK82" s="24" t="s">
        <v>178</v>
      </c>
      <c r="AL82" s="413" t="e">
        <f t="shared" si="2"/>
        <v>#VALUE!</v>
      </c>
      <c r="AM82" s="412">
        <f t="shared" si="3"/>
        <v>45670</v>
      </c>
    </row>
    <row r="83" spans="1:39" ht="21.6" customHeight="1">
      <c r="A83" s="24">
        <v>82</v>
      </c>
      <c r="B83" s="24" t="s">
        <v>212</v>
      </c>
      <c r="C83" s="24">
        <v>2025011726</v>
      </c>
      <c r="D83" s="24"/>
      <c r="E83" s="24"/>
      <c r="F83" s="24">
        <v>4819</v>
      </c>
      <c r="G83" s="24" t="s">
        <v>653</v>
      </c>
      <c r="H83" s="24" t="s">
        <v>645</v>
      </c>
      <c r="I83" s="24"/>
      <c r="J83" s="24"/>
      <c r="K83" s="24"/>
      <c r="L83" s="24"/>
      <c r="M83" s="25"/>
      <c r="N83" s="24"/>
      <c r="O83" s="25"/>
      <c r="P83" s="26"/>
      <c r="Q83" s="24" t="s">
        <v>654</v>
      </c>
      <c r="R83" s="24" t="s">
        <v>171</v>
      </c>
      <c r="S83" s="24" t="s">
        <v>110</v>
      </c>
      <c r="T83" s="24">
        <v>1</v>
      </c>
      <c r="U83" s="24" t="s">
        <v>172</v>
      </c>
      <c r="V83" s="24" t="s">
        <v>655</v>
      </c>
      <c r="W83" s="24" t="s">
        <v>656</v>
      </c>
      <c r="X83" s="418">
        <v>45670.482638888891</v>
      </c>
      <c r="Y83" s="24"/>
      <c r="Z83" s="24">
        <v>0.3</v>
      </c>
      <c r="AA83" s="24"/>
      <c r="AB83" s="24" t="s">
        <v>176</v>
      </c>
      <c r="AC83" s="26" t="s">
        <v>248</v>
      </c>
      <c r="AD83" s="24" t="s">
        <v>178</v>
      </c>
      <c r="AE83" s="24"/>
      <c r="AF83" s="24"/>
      <c r="AG83" s="24"/>
      <c r="AH83" s="24"/>
      <c r="AI83" s="24"/>
      <c r="AJ83" s="24"/>
      <c r="AK83" s="24" t="s">
        <v>178</v>
      </c>
      <c r="AL83" s="413" t="e">
        <f t="shared" si="2"/>
        <v>#VALUE!</v>
      </c>
      <c r="AM83" s="412">
        <f t="shared" si="3"/>
        <v>45670</v>
      </c>
    </row>
    <row r="84" spans="1:39" ht="21.6" customHeight="1">
      <c r="A84" s="24">
        <v>83</v>
      </c>
      <c r="B84" s="24" t="s">
        <v>212</v>
      </c>
      <c r="C84" s="24">
        <v>2025011734</v>
      </c>
      <c r="D84" s="24"/>
      <c r="E84" s="24"/>
      <c r="F84" s="24">
        <v>4801</v>
      </c>
      <c r="G84" s="24" t="s">
        <v>657</v>
      </c>
      <c r="H84" s="24" t="s">
        <v>645</v>
      </c>
      <c r="I84" s="24"/>
      <c r="J84" s="24"/>
      <c r="K84" s="24"/>
      <c r="L84" s="24"/>
      <c r="M84" s="25"/>
      <c r="N84" s="24"/>
      <c r="O84" s="25"/>
      <c r="P84" s="26"/>
      <c r="Q84" s="24" t="s">
        <v>658</v>
      </c>
      <c r="R84" s="24" t="s">
        <v>171</v>
      </c>
      <c r="S84" s="24" t="s">
        <v>110</v>
      </c>
      <c r="T84" s="24">
        <v>1</v>
      </c>
      <c r="U84" s="24" t="s">
        <v>172</v>
      </c>
      <c r="V84" s="24" t="s">
        <v>659</v>
      </c>
      <c r="W84" s="24" t="s">
        <v>660</v>
      </c>
      <c r="X84" s="418">
        <v>45670.493055555547</v>
      </c>
      <c r="Y84" s="24"/>
      <c r="Z84" s="24">
        <v>0.3</v>
      </c>
      <c r="AA84" s="24"/>
      <c r="AB84" s="24" t="s">
        <v>176</v>
      </c>
      <c r="AC84" s="26" t="s">
        <v>248</v>
      </c>
      <c r="AD84" s="24" t="s">
        <v>178</v>
      </c>
      <c r="AE84" s="24"/>
      <c r="AF84" s="24"/>
      <c r="AG84" s="24"/>
      <c r="AH84" s="24"/>
      <c r="AI84" s="24"/>
      <c r="AJ84" s="24"/>
      <c r="AK84" s="24" t="s">
        <v>178</v>
      </c>
      <c r="AL84" s="413" t="e">
        <f t="shared" si="2"/>
        <v>#VALUE!</v>
      </c>
      <c r="AM84" s="412">
        <f t="shared" si="3"/>
        <v>45670</v>
      </c>
    </row>
    <row r="85" spans="1:39" ht="21.6" customHeight="1">
      <c r="A85" s="24">
        <v>84</v>
      </c>
      <c r="B85" s="24" t="s">
        <v>212</v>
      </c>
      <c r="C85" s="24">
        <v>2025011742</v>
      </c>
      <c r="D85" s="24"/>
      <c r="E85" s="24"/>
      <c r="F85" s="24">
        <v>4397</v>
      </c>
      <c r="G85" s="24" t="s">
        <v>592</v>
      </c>
      <c r="H85" s="24" t="s">
        <v>162</v>
      </c>
      <c r="I85" s="24"/>
      <c r="J85" s="24"/>
      <c r="K85" s="24"/>
      <c r="L85" s="24"/>
      <c r="M85" s="25"/>
      <c r="N85" s="24"/>
      <c r="O85" s="25"/>
      <c r="P85" s="26"/>
      <c r="Q85" s="24" t="s">
        <v>599</v>
      </c>
      <c r="R85" s="24" t="s">
        <v>171</v>
      </c>
      <c r="S85" s="24" t="s">
        <v>115</v>
      </c>
      <c r="T85" s="24">
        <v>1</v>
      </c>
      <c r="U85" s="24" t="s">
        <v>172</v>
      </c>
      <c r="V85" s="24" t="s">
        <v>661</v>
      </c>
      <c r="W85" s="24" t="s">
        <v>662</v>
      </c>
      <c r="X85" s="418">
        <v>45670.512499999997</v>
      </c>
      <c r="Y85" s="24"/>
      <c r="Z85" s="24">
        <v>0.4</v>
      </c>
      <c r="AA85" s="24"/>
      <c r="AB85" s="24" t="s">
        <v>176</v>
      </c>
      <c r="AC85" s="26" t="s">
        <v>248</v>
      </c>
      <c r="AD85" s="24" t="s">
        <v>178</v>
      </c>
      <c r="AE85" s="24"/>
      <c r="AF85" s="24"/>
      <c r="AG85" s="24"/>
      <c r="AH85" s="24"/>
      <c r="AI85" s="24"/>
      <c r="AJ85" s="24"/>
      <c r="AK85" s="24" t="s">
        <v>178</v>
      </c>
      <c r="AL85" s="413" t="e">
        <f t="shared" si="2"/>
        <v>#VALUE!</v>
      </c>
      <c r="AM85" s="412">
        <f t="shared" si="3"/>
        <v>45670</v>
      </c>
    </row>
    <row r="86" spans="1:39" ht="21.6" customHeight="1">
      <c r="A86" s="24">
        <v>85</v>
      </c>
      <c r="B86" s="24" t="s">
        <v>212</v>
      </c>
      <c r="C86" s="24">
        <v>2025011752</v>
      </c>
      <c r="D86" s="24"/>
      <c r="E86" s="24"/>
      <c r="F86" s="24">
        <v>3770</v>
      </c>
      <c r="G86" s="24" t="s">
        <v>663</v>
      </c>
      <c r="H86" s="24" t="s">
        <v>645</v>
      </c>
      <c r="I86" s="24"/>
      <c r="J86" s="24"/>
      <c r="K86" s="24"/>
      <c r="L86" s="24"/>
      <c r="M86" s="25"/>
      <c r="N86" s="24"/>
      <c r="O86" s="25"/>
      <c r="P86" s="26"/>
      <c r="Q86" s="24" t="s">
        <v>664</v>
      </c>
      <c r="R86" s="24" t="s">
        <v>171</v>
      </c>
      <c r="S86" s="24" t="s">
        <v>110</v>
      </c>
      <c r="T86" s="24">
        <v>1</v>
      </c>
      <c r="U86" s="24" t="s">
        <v>172</v>
      </c>
      <c r="V86" s="24" t="s">
        <v>665</v>
      </c>
      <c r="W86" s="24" t="s">
        <v>666</v>
      </c>
      <c r="X86" s="418">
        <v>45670.5625</v>
      </c>
      <c r="Y86" s="24"/>
      <c r="Z86" s="24">
        <v>0.3</v>
      </c>
      <c r="AA86" s="24"/>
      <c r="AB86" s="24" t="s">
        <v>176</v>
      </c>
      <c r="AC86" s="26" t="s">
        <v>248</v>
      </c>
      <c r="AD86" s="24" t="s">
        <v>178</v>
      </c>
      <c r="AE86" s="24"/>
      <c r="AF86" s="24"/>
      <c r="AG86" s="24"/>
      <c r="AH86" s="24"/>
      <c r="AI86" s="24"/>
      <c r="AJ86" s="24"/>
      <c r="AK86" s="24" t="s">
        <v>178</v>
      </c>
      <c r="AL86" s="413" t="e">
        <f t="shared" si="2"/>
        <v>#VALUE!</v>
      </c>
      <c r="AM86" s="412">
        <f t="shared" si="3"/>
        <v>45670</v>
      </c>
    </row>
    <row r="87" spans="1:39" ht="21.6" customHeight="1">
      <c r="A87" s="24">
        <v>86</v>
      </c>
      <c r="B87" s="24" t="s">
        <v>212</v>
      </c>
      <c r="C87" s="24">
        <v>2025011756</v>
      </c>
      <c r="D87" s="24"/>
      <c r="E87" s="24"/>
      <c r="F87" s="24">
        <v>2325</v>
      </c>
      <c r="G87" s="24" t="s">
        <v>667</v>
      </c>
      <c r="H87" s="24" t="s">
        <v>645</v>
      </c>
      <c r="I87" s="24"/>
      <c r="J87" s="24"/>
      <c r="K87" s="24"/>
      <c r="L87" s="24"/>
      <c r="M87" s="25"/>
      <c r="N87" s="24"/>
      <c r="O87" s="25"/>
      <c r="P87" s="26"/>
      <c r="Q87" s="24" t="s">
        <v>668</v>
      </c>
      <c r="R87" s="24" t="s">
        <v>171</v>
      </c>
      <c r="S87" s="24" t="s">
        <v>110</v>
      </c>
      <c r="T87" s="24">
        <v>1</v>
      </c>
      <c r="U87" s="24" t="s">
        <v>172</v>
      </c>
      <c r="V87" s="24" t="s">
        <v>669</v>
      </c>
      <c r="W87" s="24" t="s">
        <v>670</v>
      </c>
      <c r="X87" s="418">
        <v>45670.576388888891</v>
      </c>
      <c r="Y87" s="24"/>
      <c r="Z87" s="24">
        <v>0.3</v>
      </c>
      <c r="AA87" s="24"/>
      <c r="AB87" s="24" t="s">
        <v>176</v>
      </c>
      <c r="AC87" s="26" t="s">
        <v>248</v>
      </c>
      <c r="AD87" s="24" t="s">
        <v>178</v>
      </c>
      <c r="AE87" s="24"/>
      <c r="AF87" s="24"/>
      <c r="AG87" s="24"/>
      <c r="AH87" s="24"/>
      <c r="AI87" s="24"/>
      <c r="AJ87" s="24"/>
      <c r="AK87" s="24" t="s">
        <v>178</v>
      </c>
      <c r="AL87" s="413" t="e">
        <f t="shared" si="2"/>
        <v>#VALUE!</v>
      </c>
      <c r="AM87" s="412">
        <f t="shared" si="3"/>
        <v>45670</v>
      </c>
    </row>
    <row r="88" spans="1:39" ht="21.6" customHeight="1">
      <c r="A88" s="24">
        <v>87</v>
      </c>
      <c r="B88" s="24" t="s">
        <v>212</v>
      </c>
      <c r="C88" s="24">
        <v>2025011806</v>
      </c>
      <c r="D88" s="24"/>
      <c r="E88" s="24"/>
      <c r="F88" s="24">
        <v>4983</v>
      </c>
      <c r="G88" s="24" t="s">
        <v>610</v>
      </c>
      <c r="H88" s="24" t="s">
        <v>266</v>
      </c>
      <c r="I88" s="24"/>
      <c r="J88" s="24"/>
      <c r="K88" s="24"/>
      <c r="L88" s="24"/>
      <c r="M88" s="25"/>
      <c r="N88" s="24"/>
      <c r="O88" s="25"/>
      <c r="P88" s="26"/>
      <c r="Q88" s="24" t="s">
        <v>614</v>
      </c>
      <c r="R88" s="24" t="s">
        <v>171</v>
      </c>
      <c r="S88" s="24" t="s">
        <v>274</v>
      </c>
      <c r="T88" s="24">
        <v>1</v>
      </c>
      <c r="U88" s="24" t="s">
        <v>172</v>
      </c>
      <c r="V88" s="24" t="s">
        <v>671</v>
      </c>
      <c r="W88" s="24" t="s">
        <v>616</v>
      </c>
      <c r="X88" s="418">
        <v>45670.677083333343</v>
      </c>
      <c r="Y88" s="24"/>
      <c r="Z88" s="24">
        <v>0.7</v>
      </c>
      <c r="AA88" s="24"/>
      <c r="AB88" s="24" t="s">
        <v>176</v>
      </c>
      <c r="AC88" s="26" t="s">
        <v>248</v>
      </c>
      <c r="AD88" s="24" t="s">
        <v>178</v>
      </c>
      <c r="AE88" s="24"/>
      <c r="AF88" s="24"/>
      <c r="AG88" s="24"/>
      <c r="AH88" s="24"/>
      <c r="AI88" s="24"/>
      <c r="AJ88" s="24"/>
      <c r="AK88" s="24" t="s">
        <v>178</v>
      </c>
      <c r="AL88" s="413" t="e">
        <f t="shared" si="2"/>
        <v>#VALUE!</v>
      </c>
      <c r="AM88" s="412">
        <f t="shared" si="3"/>
        <v>45670</v>
      </c>
    </row>
    <row r="89" spans="1:39" ht="21.6" customHeight="1">
      <c r="A89" s="24">
        <v>88</v>
      </c>
      <c r="B89" s="24" t="s">
        <v>212</v>
      </c>
      <c r="C89" s="24">
        <v>2025011830</v>
      </c>
      <c r="D89" s="24"/>
      <c r="E89" s="24"/>
      <c r="F89" s="24">
        <v>4680</v>
      </c>
      <c r="G89" s="24" t="s">
        <v>265</v>
      </c>
      <c r="H89" s="24" t="s">
        <v>266</v>
      </c>
      <c r="I89" s="24"/>
      <c r="J89" s="24"/>
      <c r="K89" s="24"/>
      <c r="L89" s="24"/>
      <c r="M89" s="25"/>
      <c r="N89" s="24"/>
      <c r="O89" s="25"/>
      <c r="P89" s="26"/>
      <c r="Q89" s="24" t="s">
        <v>273</v>
      </c>
      <c r="R89" s="24" t="s">
        <v>171</v>
      </c>
      <c r="S89" s="24" t="s">
        <v>274</v>
      </c>
      <c r="T89" s="24">
        <v>1</v>
      </c>
      <c r="U89" s="24" t="s">
        <v>172</v>
      </c>
      <c r="V89" s="24" t="s">
        <v>672</v>
      </c>
      <c r="W89" s="24" t="s">
        <v>607</v>
      </c>
      <c r="X89" s="418">
        <v>45670.697916666657</v>
      </c>
      <c r="Y89" s="24"/>
      <c r="Z89" s="24">
        <v>0.3</v>
      </c>
      <c r="AA89" s="24"/>
      <c r="AB89" s="24" t="s">
        <v>176</v>
      </c>
      <c r="AC89" s="26" t="s">
        <v>248</v>
      </c>
      <c r="AD89" s="24" t="s">
        <v>178</v>
      </c>
      <c r="AE89" s="24"/>
      <c r="AF89" s="24"/>
      <c r="AG89" s="24"/>
      <c r="AH89" s="24"/>
      <c r="AI89" s="24"/>
      <c r="AJ89" s="24"/>
      <c r="AK89" s="24" t="s">
        <v>178</v>
      </c>
      <c r="AL89" s="413" t="e">
        <f t="shared" si="2"/>
        <v>#VALUE!</v>
      </c>
      <c r="AM89" s="412">
        <f t="shared" si="3"/>
        <v>45670</v>
      </c>
    </row>
    <row r="90" spans="1:39" ht="21.6" customHeight="1">
      <c r="A90" s="24">
        <v>89</v>
      </c>
      <c r="B90" s="24" t="s">
        <v>158</v>
      </c>
      <c r="C90" s="24">
        <v>2025011843</v>
      </c>
      <c r="D90" s="24" t="s">
        <v>673</v>
      </c>
      <c r="E90" s="24" t="s">
        <v>160</v>
      </c>
      <c r="F90" s="24" t="s">
        <v>52</v>
      </c>
      <c r="G90" s="24" t="s">
        <v>464</v>
      </c>
      <c r="H90" s="24" t="s">
        <v>316</v>
      </c>
      <c r="I90" s="24" t="s">
        <v>674</v>
      </c>
      <c r="J90" s="24" t="s">
        <v>318</v>
      </c>
      <c r="K90" s="24" t="s">
        <v>165</v>
      </c>
      <c r="L90" s="24" t="s">
        <v>252</v>
      </c>
      <c r="M90" s="25" t="s">
        <v>253</v>
      </c>
      <c r="N90" s="24" t="s">
        <v>254</v>
      </c>
      <c r="O90" s="25" t="s">
        <v>255</v>
      </c>
      <c r="P90" s="26" t="s">
        <v>675</v>
      </c>
      <c r="Q90" s="24" t="s">
        <v>465</v>
      </c>
      <c r="R90" s="24" t="s">
        <v>171</v>
      </c>
      <c r="S90" s="24" t="s">
        <v>110</v>
      </c>
      <c r="T90" s="24">
        <v>1</v>
      </c>
      <c r="U90" s="24" t="s">
        <v>172</v>
      </c>
      <c r="V90" s="24" t="s">
        <v>676</v>
      </c>
      <c r="W90" s="24" t="s">
        <v>583</v>
      </c>
      <c r="X90" s="418">
        <v>45671.5625</v>
      </c>
      <c r="Y90" s="24" t="s">
        <v>677</v>
      </c>
      <c r="Z90" s="24">
        <v>0.5</v>
      </c>
      <c r="AA90" s="24"/>
      <c r="AB90" s="24" t="s">
        <v>176</v>
      </c>
      <c r="AC90" s="26" t="s">
        <v>678</v>
      </c>
      <c r="AD90" s="24"/>
      <c r="AE90" s="24"/>
      <c r="AF90" s="24"/>
      <c r="AG90" s="24"/>
      <c r="AH90" s="24"/>
      <c r="AI90" s="24"/>
      <c r="AJ90" s="24"/>
      <c r="AK90" s="24" t="s">
        <v>178</v>
      </c>
      <c r="AL90" s="413">
        <f t="shared" si="2"/>
        <v>45670</v>
      </c>
      <c r="AM90" s="412">
        <f t="shared" si="3"/>
        <v>45671</v>
      </c>
    </row>
    <row r="91" spans="1:39" ht="21.6" customHeight="1">
      <c r="A91" s="24">
        <v>90</v>
      </c>
      <c r="B91" s="24" t="s">
        <v>212</v>
      </c>
      <c r="C91" s="24">
        <v>2025011892</v>
      </c>
      <c r="D91" s="24"/>
      <c r="E91" s="24" t="s">
        <v>679</v>
      </c>
      <c r="F91" s="24">
        <v>4528</v>
      </c>
      <c r="G91" s="24" t="s">
        <v>635</v>
      </c>
      <c r="H91" s="24" t="s">
        <v>636</v>
      </c>
      <c r="I91" s="24"/>
      <c r="J91" s="24"/>
      <c r="K91" s="24"/>
      <c r="L91" s="24"/>
      <c r="M91" s="25"/>
      <c r="N91" s="24"/>
      <c r="O91" s="25"/>
      <c r="P91" s="26"/>
      <c r="Q91" s="24" t="s">
        <v>639</v>
      </c>
      <c r="R91" s="24" t="s">
        <v>171</v>
      </c>
      <c r="S91" s="24" t="s">
        <v>115</v>
      </c>
      <c r="T91" s="24">
        <v>1</v>
      </c>
      <c r="U91" s="24" t="s">
        <v>172</v>
      </c>
      <c r="V91" s="24" t="s">
        <v>680</v>
      </c>
      <c r="W91" s="24" t="s">
        <v>681</v>
      </c>
      <c r="X91" s="418">
        <v>45671.463888888888</v>
      </c>
      <c r="Y91" s="24"/>
      <c r="Z91" s="24">
        <v>0.6</v>
      </c>
      <c r="AA91" s="24"/>
      <c r="AB91" s="24" t="s">
        <v>176</v>
      </c>
      <c r="AC91" s="26" t="s">
        <v>248</v>
      </c>
      <c r="AD91" s="24" t="s">
        <v>178</v>
      </c>
      <c r="AE91" s="24"/>
      <c r="AF91" s="24"/>
      <c r="AG91" s="24"/>
      <c r="AH91" s="24"/>
      <c r="AI91" s="24"/>
      <c r="AJ91" s="24"/>
      <c r="AK91" s="24" t="s">
        <v>178</v>
      </c>
      <c r="AL91" s="413" t="e">
        <f t="shared" si="2"/>
        <v>#VALUE!</v>
      </c>
      <c r="AM91" s="412">
        <f t="shared" si="3"/>
        <v>45671</v>
      </c>
    </row>
    <row r="92" spans="1:39" ht="21.6" customHeight="1">
      <c r="A92" s="24">
        <v>91</v>
      </c>
      <c r="B92" s="24" t="s">
        <v>158</v>
      </c>
      <c r="C92" s="24">
        <v>2025011898</v>
      </c>
      <c r="D92" s="24" t="s">
        <v>682</v>
      </c>
      <c r="E92" s="24" t="s">
        <v>160</v>
      </c>
      <c r="F92" s="24">
        <v>4241</v>
      </c>
      <c r="G92" s="24" t="s">
        <v>683</v>
      </c>
      <c r="H92" s="24" t="s">
        <v>162</v>
      </c>
      <c r="I92" s="24" t="s">
        <v>684</v>
      </c>
      <c r="J92" s="24" t="s">
        <v>164</v>
      </c>
      <c r="K92" s="24" t="s">
        <v>226</v>
      </c>
      <c r="L92" s="24" t="s">
        <v>166</v>
      </c>
      <c r="M92" s="25" t="s">
        <v>167</v>
      </c>
      <c r="N92" s="24">
        <v>2305</v>
      </c>
      <c r="O92" s="25" t="s">
        <v>685</v>
      </c>
      <c r="P92" s="26" t="s">
        <v>686</v>
      </c>
      <c r="Q92" s="24" t="s">
        <v>687</v>
      </c>
      <c r="R92" s="24" t="s">
        <v>171</v>
      </c>
      <c r="S92" s="24" t="s">
        <v>115</v>
      </c>
      <c r="T92" s="24">
        <v>1</v>
      </c>
      <c r="U92" s="24" t="s">
        <v>172</v>
      </c>
      <c r="V92" s="24" t="s">
        <v>688</v>
      </c>
      <c r="W92" s="24" t="s">
        <v>689</v>
      </c>
      <c r="X92" s="418">
        <v>45672.590277777781</v>
      </c>
      <c r="Y92" s="24" t="s">
        <v>690</v>
      </c>
      <c r="Z92" s="24">
        <v>0.5</v>
      </c>
      <c r="AA92" s="24"/>
      <c r="AB92" s="24" t="s">
        <v>176</v>
      </c>
      <c r="AC92" s="26" t="s">
        <v>691</v>
      </c>
      <c r="AD92" s="24"/>
      <c r="AE92" s="24"/>
      <c r="AF92" s="24"/>
      <c r="AG92" s="24"/>
      <c r="AH92" s="24"/>
      <c r="AI92" s="24"/>
      <c r="AJ92" s="24"/>
      <c r="AK92" s="24" t="s">
        <v>178</v>
      </c>
      <c r="AL92" s="413">
        <f t="shared" si="2"/>
        <v>45671</v>
      </c>
      <c r="AM92" s="412">
        <f t="shared" si="3"/>
        <v>45672</v>
      </c>
    </row>
    <row r="93" spans="1:39" ht="21.6" customHeight="1">
      <c r="A93" s="24">
        <v>92</v>
      </c>
      <c r="B93" s="24" t="s">
        <v>212</v>
      </c>
      <c r="C93" s="24">
        <v>2025011908</v>
      </c>
      <c r="D93" s="24"/>
      <c r="E93" s="24"/>
      <c r="F93" s="24">
        <v>4259</v>
      </c>
      <c r="G93" s="24" t="s">
        <v>692</v>
      </c>
      <c r="H93" s="24" t="s">
        <v>636</v>
      </c>
      <c r="I93" s="24"/>
      <c r="J93" s="24"/>
      <c r="K93" s="24"/>
      <c r="L93" s="24"/>
      <c r="M93" s="25"/>
      <c r="N93" s="24"/>
      <c r="O93" s="25"/>
      <c r="P93" s="26"/>
      <c r="Q93" s="24" t="s">
        <v>693</v>
      </c>
      <c r="R93" s="24" t="s">
        <v>171</v>
      </c>
      <c r="S93" s="24" t="s">
        <v>115</v>
      </c>
      <c r="T93" s="24">
        <v>1</v>
      </c>
      <c r="U93" s="24" t="s">
        <v>172</v>
      </c>
      <c r="V93" s="24" t="s">
        <v>694</v>
      </c>
      <c r="W93" s="24" t="s">
        <v>695</v>
      </c>
      <c r="X93" s="418">
        <v>45671.511805555558</v>
      </c>
      <c r="Y93" s="24"/>
      <c r="Z93" s="24">
        <v>0.4</v>
      </c>
      <c r="AA93" s="24"/>
      <c r="AB93" s="24" t="s">
        <v>176</v>
      </c>
      <c r="AC93" s="26" t="s">
        <v>248</v>
      </c>
      <c r="AD93" s="24" t="s">
        <v>178</v>
      </c>
      <c r="AE93" s="24"/>
      <c r="AF93" s="24"/>
      <c r="AG93" s="24"/>
      <c r="AH93" s="24"/>
      <c r="AI93" s="24"/>
      <c r="AJ93" s="24"/>
      <c r="AK93" s="24" t="s">
        <v>178</v>
      </c>
      <c r="AL93" s="413" t="e">
        <f t="shared" si="2"/>
        <v>#VALUE!</v>
      </c>
      <c r="AM93" s="412">
        <f t="shared" si="3"/>
        <v>45671</v>
      </c>
    </row>
    <row r="94" spans="1:39" ht="21.6" customHeight="1">
      <c r="A94" s="24">
        <v>93</v>
      </c>
      <c r="B94" s="24" t="s">
        <v>212</v>
      </c>
      <c r="C94" s="24">
        <v>2025012024</v>
      </c>
      <c r="D94" s="24"/>
      <c r="E94" s="24"/>
      <c r="F94" s="24">
        <v>4764</v>
      </c>
      <c r="G94" s="24" t="s">
        <v>696</v>
      </c>
      <c r="H94" s="24" t="s">
        <v>636</v>
      </c>
      <c r="I94" s="24"/>
      <c r="J94" s="24"/>
      <c r="K94" s="24"/>
      <c r="L94" s="24"/>
      <c r="M94" s="25"/>
      <c r="N94" s="24"/>
      <c r="O94" s="25"/>
      <c r="P94" s="26"/>
      <c r="Q94" s="24" t="s">
        <v>697</v>
      </c>
      <c r="R94" s="24" t="s">
        <v>171</v>
      </c>
      <c r="S94" s="24" t="s">
        <v>115</v>
      </c>
      <c r="T94" s="24">
        <v>1</v>
      </c>
      <c r="U94" s="24" t="s">
        <v>172</v>
      </c>
      <c r="V94" s="24" t="s">
        <v>698</v>
      </c>
      <c r="W94" s="24" t="s">
        <v>699</v>
      </c>
      <c r="X94" s="418">
        <v>45671.572222222218</v>
      </c>
      <c r="Y94" s="24"/>
      <c r="Z94" s="24">
        <v>0.4</v>
      </c>
      <c r="AA94" s="24"/>
      <c r="AB94" s="24" t="s">
        <v>176</v>
      </c>
      <c r="AC94" s="26" t="s">
        <v>700</v>
      </c>
      <c r="AD94" s="24" t="s">
        <v>178</v>
      </c>
      <c r="AE94" s="24"/>
      <c r="AF94" s="24"/>
      <c r="AG94" s="24"/>
      <c r="AH94" s="24"/>
      <c r="AI94" s="24"/>
      <c r="AJ94" s="24"/>
      <c r="AK94" s="24" t="s">
        <v>178</v>
      </c>
      <c r="AL94" s="413" t="e">
        <f t="shared" si="2"/>
        <v>#VALUE!</v>
      </c>
      <c r="AM94" s="412">
        <f t="shared" si="3"/>
        <v>45671</v>
      </c>
    </row>
    <row r="95" spans="1:39" ht="21.6" customHeight="1">
      <c r="A95" s="24">
        <v>94</v>
      </c>
      <c r="B95" s="24" t="s">
        <v>212</v>
      </c>
      <c r="C95" s="24">
        <v>2025012102</v>
      </c>
      <c r="D95" s="24"/>
      <c r="E95" s="24"/>
      <c r="F95" s="24">
        <v>5074</v>
      </c>
      <c r="G95" s="24" t="s">
        <v>701</v>
      </c>
      <c r="H95" s="24" t="s">
        <v>636</v>
      </c>
      <c r="I95" s="24"/>
      <c r="J95" s="24"/>
      <c r="K95" s="24"/>
      <c r="L95" s="24"/>
      <c r="M95" s="25"/>
      <c r="N95" s="24"/>
      <c r="O95" s="25"/>
      <c r="P95" s="26"/>
      <c r="Q95" s="24" t="s">
        <v>702</v>
      </c>
      <c r="R95" s="24" t="s">
        <v>171</v>
      </c>
      <c r="S95" s="24" t="s">
        <v>115</v>
      </c>
      <c r="T95" s="24">
        <v>1</v>
      </c>
      <c r="U95" s="24" t="s">
        <v>172</v>
      </c>
      <c r="V95" s="24" t="s">
        <v>703</v>
      </c>
      <c r="W95" s="24" t="s">
        <v>704</v>
      </c>
      <c r="X95" s="418">
        <v>45671.634722222218</v>
      </c>
      <c r="Y95" s="24"/>
      <c r="Z95" s="24">
        <v>0.4</v>
      </c>
      <c r="AA95" s="24"/>
      <c r="AB95" s="24" t="s">
        <v>176</v>
      </c>
      <c r="AC95" s="26" t="s">
        <v>248</v>
      </c>
      <c r="AD95" s="24" t="s">
        <v>178</v>
      </c>
      <c r="AE95" s="24"/>
      <c r="AF95" s="24"/>
      <c r="AG95" s="24"/>
      <c r="AH95" s="24"/>
      <c r="AI95" s="24"/>
      <c r="AJ95" s="24"/>
      <c r="AK95" s="24" t="s">
        <v>178</v>
      </c>
      <c r="AL95" s="413" t="e">
        <f t="shared" si="2"/>
        <v>#VALUE!</v>
      </c>
      <c r="AM95" s="412">
        <f t="shared" si="3"/>
        <v>45671</v>
      </c>
    </row>
    <row r="96" spans="1:39" ht="21.6" customHeight="1">
      <c r="A96" s="24">
        <v>95</v>
      </c>
      <c r="B96" s="24" t="s">
        <v>212</v>
      </c>
      <c r="C96" s="24">
        <v>2025012107</v>
      </c>
      <c r="D96" s="24"/>
      <c r="E96" s="24"/>
      <c r="F96" s="24">
        <v>2306</v>
      </c>
      <c r="G96" s="24" t="s">
        <v>705</v>
      </c>
      <c r="H96" s="24" t="s">
        <v>636</v>
      </c>
      <c r="I96" s="24"/>
      <c r="J96" s="24"/>
      <c r="K96" s="24"/>
      <c r="L96" s="24"/>
      <c r="M96" s="25"/>
      <c r="N96" s="24"/>
      <c r="O96" s="25"/>
      <c r="P96" s="26"/>
      <c r="Q96" s="24" t="s">
        <v>706</v>
      </c>
      <c r="R96" s="24" t="s">
        <v>171</v>
      </c>
      <c r="S96" s="24" t="s">
        <v>115</v>
      </c>
      <c r="T96" s="24">
        <v>1</v>
      </c>
      <c r="U96" s="24" t="s">
        <v>172</v>
      </c>
      <c r="V96" s="24" t="s">
        <v>707</v>
      </c>
      <c r="W96" s="24" t="s">
        <v>708</v>
      </c>
      <c r="X96" s="418">
        <v>45671.541666666657</v>
      </c>
      <c r="Y96" s="24"/>
      <c r="Z96" s="24">
        <v>0.3</v>
      </c>
      <c r="AA96" s="24"/>
      <c r="AB96" s="24" t="s">
        <v>176</v>
      </c>
      <c r="AC96" s="26" t="s">
        <v>248</v>
      </c>
      <c r="AD96" s="24" t="s">
        <v>178</v>
      </c>
      <c r="AE96" s="24"/>
      <c r="AF96" s="24"/>
      <c r="AG96" s="24"/>
      <c r="AH96" s="24"/>
      <c r="AI96" s="24"/>
      <c r="AJ96" s="24"/>
      <c r="AK96" s="24" t="s">
        <v>178</v>
      </c>
      <c r="AL96" s="413" t="e">
        <f t="shared" si="2"/>
        <v>#VALUE!</v>
      </c>
      <c r="AM96" s="412">
        <f t="shared" si="3"/>
        <v>45671</v>
      </c>
    </row>
    <row r="97" spans="1:39" ht="21.6" customHeight="1">
      <c r="A97" s="24">
        <v>96</v>
      </c>
      <c r="B97" s="24" t="s">
        <v>212</v>
      </c>
      <c r="C97" s="24">
        <v>2025012108</v>
      </c>
      <c r="D97" s="24"/>
      <c r="E97" s="24"/>
      <c r="F97" s="24">
        <v>2442</v>
      </c>
      <c r="G97" s="24" t="s">
        <v>709</v>
      </c>
      <c r="H97" s="24" t="s">
        <v>636</v>
      </c>
      <c r="I97" s="24"/>
      <c r="J97" s="24"/>
      <c r="K97" s="24"/>
      <c r="L97" s="24"/>
      <c r="M97" s="25"/>
      <c r="N97" s="24"/>
      <c r="O97" s="25"/>
      <c r="P97" s="26"/>
      <c r="Q97" s="24" t="s">
        <v>710</v>
      </c>
      <c r="R97" s="24" t="s">
        <v>171</v>
      </c>
      <c r="S97" s="24" t="s">
        <v>115</v>
      </c>
      <c r="T97" s="24">
        <v>1</v>
      </c>
      <c r="U97" s="24" t="s">
        <v>172</v>
      </c>
      <c r="V97" s="24" t="s">
        <v>711</v>
      </c>
      <c r="W97" s="24" t="s">
        <v>712</v>
      </c>
      <c r="X97" s="418">
        <v>45671.590277777781</v>
      </c>
      <c r="Y97" s="24"/>
      <c r="Z97" s="24">
        <v>0.3</v>
      </c>
      <c r="AA97" s="24"/>
      <c r="AB97" s="24" t="s">
        <v>176</v>
      </c>
      <c r="AC97" s="26" t="s">
        <v>248</v>
      </c>
      <c r="AD97" s="24" t="s">
        <v>178</v>
      </c>
      <c r="AE97" s="24"/>
      <c r="AF97" s="24"/>
      <c r="AG97" s="24"/>
      <c r="AH97" s="24"/>
      <c r="AI97" s="24"/>
      <c r="AJ97" s="24"/>
      <c r="AK97" s="24" t="s">
        <v>178</v>
      </c>
      <c r="AL97" s="413" t="e">
        <f t="shared" si="2"/>
        <v>#VALUE!</v>
      </c>
      <c r="AM97" s="412">
        <f t="shared" si="3"/>
        <v>45671</v>
      </c>
    </row>
    <row r="98" spans="1:39" ht="21.6" customHeight="1">
      <c r="A98" s="24">
        <v>97</v>
      </c>
      <c r="B98" s="24" t="s">
        <v>158</v>
      </c>
      <c r="C98" s="24">
        <v>2025012261</v>
      </c>
      <c r="D98" s="24" t="s">
        <v>713</v>
      </c>
      <c r="E98" s="24" t="s">
        <v>160</v>
      </c>
      <c r="F98" s="24" t="s">
        <v>56</v>
      </c>
      <c r="G98" s="24" t="s">
        <v>432</v>
      </c>
      <c r="H98" s="24" t="s">
        <v>162</v>
      </c>
      <c r="I98" s="24" t="s">
        <v>714</v>
      </c>
      <c r="J98" s="24" t="s">
        <v>192</v>
      </c>
      <c r="K98" s="24" t="s">
        <v>165</v>
      </c>
      <c r="L98" s="24" t="s">
        <v>319</v>
      </c>
      <c r="M98" s="25" t="s">
        <v>320</v>
      </c>
      <c r="N98" s="24">
        <v>2702</v>
      </c>
      <c r="O98" s="25" t="s">
        <v>715</v>
      </c>
      <c r="P98" s="26" t="s">
        <v>716</v>
      </c>
      <c r="Q98" s="24" t="s">
        <v>433</v>
      </c>
      <c r="R98" s="24" t="s">
        <v>171</v>
      </c>
      <c r="S98" s="24" t="s">
        <v>115</v>
      </c>
      <c r="T98" s="24">
        <v>1</v>
      </c>
      <c r="U98" s="24" t="s">
        <v>172</v>
      </c>
      <c r="V98" s="24" t="s">
        <v>717</v>
      </c>
      <c r="W98" s="24" t="s">
        <v>718</v>
      </c>
      <c r="X98" s="418">
        <v>45672.59375</v>
      </c>
      <c r="Y98" s="24" t="s">
        <v>719</v>
      </c>
      <c r="Z98" s="24">
        <v>0.5</v>
      </c>
      <c r="AA98" s="24"/>
      <c r="AB98" s="24" t="s">
        <v>176</v>
      </c>
      <c r="AC98" s="26" t="s">
        <v>720</v>
      </c>
      <c r="AD98" s="24"/>
      <c r="AE98" s="24"/>
      <c r="AF98" s="24"/>
      <c r="AG98" s="24"/>
      <c r="AH98" s="24"/>
      <c r="AI98" s="24"/>
      <c r="AJ98" s="24"/>
      <c r="AK98" s="24" t="s">
        <v>178</v>
      </c>
      <c r="AL98" s="413">
        <f t="shared" si="2"/>
        <v>45672</v>
      </c>
      <c r="AM98" s="412">
        <f t="shared" si="3"/>
        <v>45672</v>
      </c>
    </row>
    <row r="99" spans="1:39" ht="21.6" customHeight="1">
      <c r="A99" s="24">
        <v>98</v>
      </c>
      <c r="B99" s="24" t="s">
        <v>158</v>
      </c>
      <c r="C99" s="24">
        <v>2025012344</v>
      </c>
      <c r="D99" s="24" t="s">
        <v>721</v>
      </c>
      <c r="E99" s="24" t="s">
        <v>160</v>
      </c>
      <c r="F99" s="24">
        <v>3772</v>
      </c>
      <c r="G99" s="24" t="s">
        <v>722</v>
      </c>
      <c r="H99" s="24" t="s">
        <v>162</v>
      </c>
      <c r="I99" s="24" t="s">
        <v>723</v>
      </c>
      <c r="J99" s="24" t="s">
        <v>485</v>
      </c>
      <c r="K99" s="24" t="s">
        <v>226</v>
      </c>
      <c r="L99" s="24" t="s">
        <v>594</v>
      </c>
      <c r="M99" s="25" t="s">
        <v>595</v>
      </c>
      <c r="N99" s="24" t="s">
        <v>596</v>
      </c>
      <c r="O99" s="25" t="s">
        <v>597</v>
      </c>
      <c r="P99" s="26" t="s">
        <v>724</v>
      </c>
      <c r="Q99" s="24" t="s">
        <v>725</v>
      </c>
      <c r="R99" s="24" t="s">
        <v>171</v>
      </c>
      <c r="S99" s="24" t="s">
        <v>115</v>
      </c>
      <c r="T99" s="24">
        <v>1</v>
      </c>
      <c r="U99" s="24" t="s">
        <v>172</v>
      </c>
      <c r="V99" s="24" t="s">
        <v>726</v>
      </c>
      <c r="W99" s="24" t="s">
        <v>727</v>
      </c>
      <c r="X99" s="418">
        <v>45673.45</v>
      </c>
      <c r="Y99" s="24" t="s">
        <v>728</v>
      </c>
      <c r="Z99" s="24">
        <v>0.5</v>
      </c>
      <c r="AA99" s="24"/>
      <c r="AB99" s="24" t="s">
        <v>176</v>
      </c>
      <c r="AC99" s="26" t="s">
        <v>729</v>
      </c>
      <c r="AD99" s="24"/>
      <c r="AE99" s="24"/>
      <c r="AF99" s="24"/>
      <c r="AG99" s="24"/>
      <c r="AH99" s="24"/>
      <c r="AI99" s="24"/>
      <c r="AJ99" s="24"/>
      <c r="AK99" s="24" t="s">
        <v>178</v>
      </c>
      <c r="AL99" s="413">
        <f t="shared" si="2"/>
        <v>45673</v>
      </c>
      <c r="AM99" s="412">
        <f t="shared" si="3"/>
        <v>45673</v>
      </c>
    </row>
    <row r="100" spans="1:39" ht="21.6" customHeight="1">
      <c r="A100" s="24">
        <v>99</v>
      </c>
      <c r="B100" s="24" t="s">
        <v>212</v>
      </c>
      <c r="C100" s="24">
        <v>2025012460</v>
      </c>
      <c r="D100" s="24"/>
      <c r="E100" s="24"/>
      <c r="F100" s="24">
        <v>3227</v>
      </c>
      <c r="G100" s="24" t="s">
        <v>730</v>
      </c>
      <c r="H100" s="24" t="s">
        <v>645</v>
      </c>
      <c r="I100" s="24"/>
      <c r="J100" s="24"/>
      <c r="K100" s="24"/>
      <c r="L100" s="24"/>
      <c r="M100" s="25"/>
      <c r="N100" s="24"/>
      <c r="O100" s="25"/>
      <c r="P100" s="26"/>
      <c r="Q100" s="24" t="s">
        <v>731</v>
      </c>
      <c r="R100" s="24" t="s">
        <v>171</v>
      </c>
      <c r="S100" s="24" t="s">
        <v>110</v>
      </c>
      <c r="T100" s="24">
        <v>1</v>
      </c>
      <c r="U100" s="24" t="s">
        <v>172</v>
      </c>
      <c r="V100" s="24" t="s">
        <v>732</v>
      </c>
      <c r="W100" s="24" t="s">
        <v>733</v>
      </c>
      <c r="X100" s="418">
        <v>45673.472222222219</v>
      </c>
      <c r="Y100" s="24"/>
      <c r="Z100" s="24">
        <v>0.3</v>
      </c>
      <c r="AA100" s="24"/>
      <c r="AB100" s="24" t="s">
        <v>176</v>
      </c>
      <c r="AC100" s="26" t="s">
        <v>248</v>
      </c>
      <c r="AD100" s="24" t="s">
        <v>178</v>
      </c>
      <c r="AE100" s="24"/>
      <c r="AF100" s="24"/>
      <c r="AG100" s="24"/>
      <c r="AH100" s="24"/>
      <c r="AI100" s="24"/>
      <c r="AJ100" s="24"/>
      <c r="AK100" s="24" t="s">
        <v>178</v>
      </c>
      <c r="AL100" s="413" t="e">
        <f t="shared" si="2"/>
        <v>#VALUE!</v>
      </c>
      <c r="AM100" s="412">
        <f t="shared" si="3"/>
        <v>45673</v>
      </c>
    </row>
    <row r="101" spans="1:39" ht="21.6" customHeight="1">
      <c r="A101" s="24">
        <v>100</v>
      </c>
      <c r="B101" s="24" t="s">
        <v>212</v>
      </c>
      <c r="C101" s="24">
        <v>2025012466</v>
      </c>
      <c r="D101" s="24"/>
      <c r="E101" s="24"/>
      <c r="F101" s="24">
        <v>5003</v>
      </c>
      <c r="G101" s="24" t="s">
        <v>734</v>
      </c>
      <c r="H101" s="24" t="s">
        <v>645</v>
      </c>
      <c r="I101" s="24"/>
      <c r="J101" s="24"/>
      <c r="K101" s="24"/>
      <c r="L101" s="24"/>
      <c r="M101" s="25"/>
      <c r="N101" s="24"/>
      <c r="O101" s="25"/>
      <c r="P101" s="26"/>
      <c r="Q101" s="24" t="s">
        <v>735</v>
      </c>
      <c r="R101" s="24" t="s">
        <v>171</v>
      </c>
      <c r="S101" s="24" t="s">
        <v>110</v>
      </c>
      <c r="T101" s="24">
        <v>1</v>
      </c>
      <c r="U101" s="24" t="s">
        <v>172</v>
      </c>
      <c r="V101" s="24" t="s">
        <v>736</v>
      </c>
      <c r="W101" s="24" t="s">
        <v>737</v>
      </c>
      <c r="X101" s="418">
        <v>45673.486111111109</v>
      </c>
      <c r="Y101" s="24"/>
      <c r="Z101" s="24">
        <v>0.3</v>
      </c>
      <c r="AA101" s="24"/>
      <c r="AB101" s="24" t="s">
        <v>176</v>
      </c>
      <c r="AC101" s="26" t="s">
        <v>248</v>
      </c>
      <c r="AD101" s="24" t="s">
        <v>178</v>
      </c>
      <c r="AE101" s="24"/>
      <c r="AF101" s="24"/>
      <c r="AG101" s="24"/>
      <c r="AH101" s="24"/>
      <c r="AI101" s="24"/>
      <c r="AJ101" s="24"/>
      <c r="AK101" s="24" t="s">
        <v>178</v>
      </c>
      <c r="AL101" s="413" t="e">
        <f t="shared" si="2"/>
        <v>#VALUE!</v>
      </c>
      <c r="AM101" s="412">
        <f t="shared" si="3"/>
        <v>45673</v>
      </c>
    </row>
    <row r="102" spans="1:39" ht="21.6" customHeight="1">
      <c r="A102" s="24">
        <v>101</v>
      </c>
      <c r="B102" s="24" t="s">
        <v>212</v>
      </c>
      <c r="C102" s="24">
        <v>2025012588</v>
      </c>
      <c r="D102" s="24"/>
      <c r="E102" s="24"/>
      <c r="F102" s="24">
        <v>4652</v>
      </c>
      <c r="G102" s="24" t="s">
        <v>738</v>
      </c>
      <c r="H102" s="24" t="s">
        <v>162</v>
      </c>
      <c r="I102" s="24"/>
      <c r="J102" s="24"/>
      <c r="K102" s="24"/>
      <c r="L102" s="24"/>
      <c r="M102" s="25"/>
      <c r="N102" s="24"/>
      <c r="O102" s="25"/>
      <c r="P102" s="26"/>
      <c r="Q102" s="24" t="s">
        <v>739</v>
      </c>
      <c r="R102" s="24" t="s">
        <v>171</v>
      </c>
      <c r="S102" s="24" t="s">
        <v>115</v>
      </c>
      <c r="T102" s="24">
        <v>1</v>
      </c>
      <c r="U102" s="24" t="s">
        <v>172</v>
      </c>
      <c r="V102" s="24" t="s">
        <v>740</v>
      </c>
      <c r="W102" s="24" t="s">
        <v>741</v>
      </c>
      <c r="X102" s="418">
        <v>45673.659722222219</v>
      </c>
      <c r="Y102" s="24"/>
      <c r="Z102" s="24">
        <v>0.3</v>
      </c>
      <c r="AA102" s="24"/>
      <c r="AB102" s="24" t="s">
        <v>176</v>
      </c>
      <c r="AC102" s="26" t="s">
        <v>248</v>
      </c>
      <c r="AD102" s="24" t="s">
        <v>178</v>
      </c>
      <c r="AE102" s="24"/>
      <c r="AF102" s="24"/>
      <c r="AG102" s="24"/>
      <c r="AH102" s="24"/>
      <c r="AI102" s="24"/>
      <c r="AJ102" s="24"/>
      <c r="AK102" s="24" t="s">
        <v>178</v>
      </c>
      <c r="AL102" s="413" t="e">
        <f t="shared" si="2"/>
        <v>#VALUE!</v>
      </c>
      <c r="AM102" s="412">
        <f t="shared" si="3"/>
        <v>45673</v>
      </c>
    </row>
    <row r="103" spans="1:39" ht="21.6" customHeight="1">
      <c r="A103" s="24">
        <v>102</v>
      </c>
      <c r="B103" s="24" t="s">
        <v>212</v>
      </c>
      <c r="C103" s="24">
        <v>2025012589</v>
      </c>
      <c r="D103" s="24"/>
      <c r="E103" s="24"/>
      <c r="F103" s="24">
        <v>5197</v>
      </c>
      <c r="G103" s="24" t="s">
        <v>742</v>
      </c>
      <c r="H103" s="24" t="s">
        <v>299</v>
      </c>
      <c r="I103" s="24"/>
      <c r="J103" s="24"/>
      <c r="K103" s="24"/>
      <c r="L103" s="24"/>
      <c r="M103" s="25"/>
      <c r="N103" s="24"/>
      <c r="O103" s="25"/>
      <c r="P103" s="26"/>
      <c r="Q103" s="24" t="s">
        <v>743</v>
      </c>
      <c r="R103" s="24" t="s">
        <v>171</v>
      </c>
      <c r="S103" s="24" t="s">
        <v>115</v>
      </c>
      <c r="T103" s="24">
        <v>1</v>
      </c>
      <c r="U103" s="24" t="s">
        <v>172</v>
      </c>
      <c r="V103" s="24" t="s">
        <v>744</v>
      </c>
      <c r="W103" s="24" t="s">
        <v>745</v>
      </c>
      <c r="X103" s="418">
        <v>45673.673611111109</v>
      </c>
      <c r="Y103" s="24"/>
      <c r="Z103" s="24">
        <v>0.3</v>
      </c>
      <c r="AA103" s="24"/>
      <c r="AB103" s="24" t="s">
        <v>176</v>
      </c>
      <c r="AC103" s="26" t="s">
        <v>248</v>
      </c>
      <c r="AD103" s="24" t="s">
        <v>178</v>
      </c>
      <c r="AE103" s="24"/>
      <c r="AF103" s="24"/>
      <c r="AG103" s="24"/>
      <c r="AH103" s="24"/>
      <c r="AI103" s="24"/>
      <c r="AJ103" s="24"/>
      <c r="AK103" s="24" t="s">
        <v>178</v>
      </c>
      <c r="AL103" s="413" t="e">
        <f t="shared" si="2"/>
        <v>#VALUE!</v>
      </c>
      <c r="AM103" s="412">
        <f t="shared" si="3"/>
        <v>45673</v>
      </c>
    </row>
    <row r="104" spans="1:39" ht="21.6" customHeight="1">
      <c r="A104" s="24">
        <v>103</v>
      </c>
      <c r="B104" s="24" t="s">
        <v>212</v>
      </c>
      <c r="C104" s="24">
        <v>2025012593</v>
      </c>
      <c r="D104" s="24"/>
      <c r="E104" s="24"/>
      <c r="F104" s="24">
        <v>2399</v>
      </c>
      <c r="G104" s="24" t="s">
        <v>746</v>
      </c>
      <c r="H104" s="24" t="s">
        <v>162</v>
      </c>
      <c r="I104" s="24"/>
      <c r="J104" s="24"/>
      <c r="K104" s="24"/>
      <c r="L104" s="24"/>
      <c r="M104" s="25"/>
      <c r="N104" s="24"/>
      <c r="O104" s="25"/>
      <c r="P104" s="26"/>
      <c r="Q104" s="24" t="s">
        <v>747</v>
      </c>
      <c r="R104" s="24" t="s">
        <v>171</v>
      </c>
      <c r="S104" s="24" t="s">
        <v>115</v>
      </c>
      <c r="T104" s="24">
        <v>1</v>
      </c>
      <c r="U104" s="24" t="s">
        <v>172</v>
      </c>
      <c r="V104" s="24" t="s">
        <v>748</v>
      </c>
      <c r="W104" s="24" t="s">
        <v>749</v>
      </c>
      <c r="X104" s="418">
        <v>45673.697916666657</v>
      </c>
      <c r="Y104" s="24"/>
      <c r="Z104" s="24">
        <v>0.3</v>
      </c>
      <c r="AA104" s="24"/>
      <c r="AB104" s="24" t="s">
        <v>176</v>
      </c>
      <c r="AC104" s="26" t="s">
        <v>248</v>
      </c>
      <c r="AD104" s="24" t="s">
        <v>178</v>
      </c>
      <c r="AE104" s="24"/>
      <c r="AF104" s="24"/>
      <c r="AG104" s="24"/>
      <c r="AH104" s="24"/>
      <c r="AI104" s="24"/>
      <c r="AJ104" s="24"/>
      <c r="AK104" s="24" t="s">
        <v>178</v>
      </c>
      <c r="AL104" s="413" t="e">
        <f t="shared" si="2"/>
        <v>#VALUE!</v>
      </c>
      <c r="AM104" s="412">
        <f t="shared" si="3"/>
        <v>45673</v>
      </c>
    </row>
    <row r="105" spans="1:39" ht="21.6" customHeight="1">
      <c r="A105" s="24">
        <v>104</v>
      </c>
      <c r="B105" s="24" t="s">
        <v>158</v>
      </c>
      <c r="C105" s="24">
        <v>2025012890</v>
      </c>
      <c r="D105" s="24" t="s">
        <v>750</v>
      </c>
      <c r="E105" s="24" t="s">
        <v>160</v>
      </c>
      <c r="F105" s="24">
        <v>4397</v>
      </c>
      <c r="G105" s="24" t="s">
        <v>592</v>
      </c>
      <c r="H105" s="24" t="s">
        <v>162</v>
      </c>
      <c r="I105" s="24" t="s">
        <v>751</v>
      </c>
      <c r="J105" s="24" t="s">
        <v>318</v>
      </c>
      <c r="K105" s="24" t="s">
        <v>226</v>
      </c>
      <c r="L105" s="24" t="s">
        <v>166</v>
      </c>
      <c r="M105" s="25" t="s">
        <v>167</v>
      </c>
      <c r="N105" s="24">
        <v>2304</v>
      </c>
      <c r="O105" s="25" t="s">
        <v>168</v>
      </c>
      <c r="P105" s="26" t="s">
        <v>752</v>
      </c>
      <c r="Q105" s="24" t="s">
        <v>599</v>
      </c>
      <c r="R105" s="24" t="s">
        <v>171</v>
      </c>
      <c r="S105" s="24" t="s">
        <v>115</v>
      </c>
      <c r="T105" s="24">
        <v>1</v>
      </c>
      <c r="U105" s="24" t="s">
        <v>172</v>
      </c>
      <c r="V105" s="24" t="s">
        <v>753</v>
      </c>
      <c r="W105" s="24" t="s">
        <v>754</v>
      </c>
      <c r="X105" s="418">
        <v>45678.450694444437</v>
      </c>
      <c r="Y105" s="24" t="s">
        <v>755</v>
      </c>
      <c r="Z105" s="24">
        <v>0.5</v>
      </c>
      <c r="AA105" s="24"/>
      <c r="AB105" s="24" t="s">
        <v>176</v>
      </c>
      <c r="AC105" s="26" t="s">
        <v>756</v>
      </c>
      <c r="AD105" s="24"/>
      <c r="AE105" s="24"/>
      <c r="AF105" s="24"/>
      <c r="AG105" s="24"/>
      <c r="AH105" s="24"/>
      <c r="AI105" s="24"/>
      <c r="AJ105" s="24"/>
      <c r="AK105" s="24" t="s">
        <v>178</v>
      </c>
      <c r="AL105" s="413">
        <f t="shared" si="2"/>
        <v>45677</v>
      </c>
      <c r="AM105" s="412">
        <f t="shared" si="3"/>
        <v>45678</v>
      </c>
    </row>
    <row r="106" spans="1:39" ht="21.6" customHeight="1">
      <c r="A106" s="24">
        <v>105</v>
      </c>
      <c r="B106" s="24" t="s">
        <v>158</v>
      </c>
      <c r="C106" s="24">
        <v>2025012980</v>
      </c>
      <c r="D106" s="24" t="s">
        <v>757</v>
      </c>
      <c r="E106" s="24" t="s">
        <v>160</v>
      </c>
      <c r="F106" s="24">
        <v>3853</v>
      </c>
      <c r="G106" s="24" t="s">
        <v>758</v>
      </c>
      <c r="H106" s="24" t="s">
        <v>266</v>
      </c>
      <c r="I106" s="24" t="s">
        <v>759</v>
      </c>
      <c r="J106" s="24" t="s">
        <v>318</v>
      </c>
      <c r="K106" s="24" t="s">
        <v>165</v>
      </c>
      <c r="L106" s="24" t="s">
        <v>268</v>
      </c>
      <c r="M106" s="25" t="s">
        <v>269</v>
      </c>
      <c r="N106" s="24" t="s">
        <v>760</v>
      </c>
      <c r="O106" s="25" t="s">
        <v>761</v>
      </c>
      <c r="P106" s="26" t="s">
        <v>762</v>
      </c>
      <c r="Q106" s="24" t="s">
        <v>763</v>
      </c>
      <c r="R106" s="24" t="s">
        <v>171</v>
      </c>
      <c r="S106" s="24" t="s">
        <v>274</v>
      </c>
      <c r="T106" s="24">
        <v>1</v>
      </c>
      <c r="U106" s="24" t="s">
        <v>172</v>
      </c>
      <c r="V106" s="24" t="s">
        <v>764</v>
      </c>
      <c r="W106" s="24" t="s">
        <v>765</v>
      </c>
      <c r="X106" s="418">
        <v>45677.679166666669</v>
      </c>
      <c r="Y106" s="24" t="s">
        <v>766</v>
      </c>
      <c r="Z106" s="24">
        <v>0.6</v>
      </c>
      <c r="AA106" s="24"/>
      <c r="AB106" s="24" t="s">
        <v>176</v>
      </c>
      <c r="AC106" s="26" t="s">
        <v>767</v>
      </c>
      <c r="AD106" s="24"/>
      <c r="AE106" s="24"/>
      <c r="AF106" s="24"/>
      <c r="AG106" s="24"/>
      <c r="AH106" s="24"/>
      <c r="AI106" s="24"/>
      <c r="AJ106" s="24"/>
      <c r="AK106" s="24" t="s">
        <v>178</v>
      </c>
      <c r="AL106" s="413">
        <f t="shared" si="2"/>
        <v>45677</v>
      </c>
      <c r="AM106" s="412">
        <f t="shared" si="3"/>
        <v>45677</v>
      </c>
    </row>
    <row r="107" spans="1:39" ht="21.6" customHeight="1">
      <c r="A107" s="24">
        <v>106</v>
      </c>
      <c r="B107" s="24" t="s">
        <v>158</v>
      </c>
      <c r="C107" s="24">
        <v>2025013004</v>
      </c>
      <c r="D107" s="24" t="s">
        <v>768</v>
      </c>
      <c r="E107" s="24" t="s">
        <v>160</v>
      </c>
      <c r="F107" s="24">
        <v>4764</v>
      </c>
      <c r="G107" s="24" t="s">
        <v>696</v>
      </c>
      <c r="H107" s="24" t="s">
        <v>636</v>
      </c>
      <c r="I107" s="24" t="s">
        <v>769</v>
      </c>
      <c r="J107" s="24" t="s">
        <v>318</v>
      </c>
      <c r="K107" s="24" t="s">
        <v>165</v>
      </c>
      <c r="L107" s="24" t="s">
        <v>268</v>
      </c>
      <c r="M107" s="25" t="s">
        <v>269</v>
      </c>
      <c r="N107" s="24" t="s">
        <v>270</v>
      </c>
      <c r="O107" s="25" t="s">
        <v>271</v>
      </c>
      <c r="P107" s="26" t="s">
        <v>770</v>
      </c>
      <c r="Q107" s="24" t="s">
        <v>697</v>
      </c>
      <c r="R107" s="24" t="s">
        <v>171</v>
      </c>
      <c r="S107" s="24" t="s">
        <v>115</v>
      </c>
      <c r="T107" s="24">
        <v>1</v>
      </c>
      <c r="U107" s="24" t="s">
        <v>172</v>
      </c>
      <c r="V107" s="24" t="s">
        <v>771</v>
      </c>
      <c r="W107" s="24" t="s">
        <v>772</v>
      </c>
      <c r="X107" s="418">
        <v>45678.591666666667</v>
      </c>
      <c r="Y107" s="24" t="s">
        <v>773</v>
      </c>
      <c r="Z107" s="24">
        <v>0.5</v>
      </c>
      <c r="AA107" s="24"/>
      <c r="AB107" s="24" t="s">
        <v>176</v>
      </c>
      <c r="AC107" s="26" t="s">
        <v>774</v>
      </c>
      <c r="AD107" s="24"/>
      <c r="AE107" s="24"/>
      <c r="AF107" s="24"/>
      <c r="AG107" s="24"/>
      <c r="AH107" s="24"/>
      <c r="AI107" s="24"/>
      <c r="AJ107" s="24"/>
      <c r="AK107" s="24" t="s">
        <v>178</v>
      </c>
      <c r="AL107" s="413">
        <f t="shared" si="2"/>
        <v>45677</v>
      </c>
      <c r="AM107" s="412">
        <f t="shared" si="3"/>
        <v>45678</v>
      </c>
    </row>
    <row r="108" spans="1:39" ht="21.6" customHeight="1">
      <c r="A108" s="24">
        <v>107</v>
      </c>
      <c r="B108" s="24" t="s">
        <v>212</v>
      </c>
      <c r="C108" s="24">
        <v>2025013035</v>
      </c>
      <c r="D108" s="24"/>
      <c r="E108" s="24"/>
      <c r="F108" s="24">
        <v>3853</v>
      </c>
      <c r="G108" s="24" t="s">
        <v>758</v>
      </c>
      <c r="H108" s="24" t="s">
        <v>266</v>
      </c>
      <c r="I108" s="24"/>
      <c r="J108" s="24"/>
      <c r="K108" s="24"/>
      <c r="L108" s="24"/>
      <c r="M108" s="25"/>
      <c r="N108" s="24"/>
      <c r="O108" s="25"/>
      <c r="P108" s="26"/>
      <c r="Q108" s="24" t="s">
        <v>763</v>
      </c>
      <c r="R108" s="24" t="s">
        <v>171</v>
      </c>
      <c r="S108" s="24" t="s">
        <v>274</v>
      </c>
      <c r="T108" s="24">
        <v>1</v>
      </c>
      <c r="U108" s="24" t="s">
        <v>172</v>
      </c>
      <c r="V108" s="24" t="s">
        <v>775</v>
      </c>
      <c r="W108" s="24" t="s">
        <v>765</v>
      </c>
      <c r="X108" s="418">
        <v>45677.679166666669</v>
      </c>
      <c r="Y108" s="24"/>
      <c r="Z108" s="24">
        <v>0.6</v>
      </c>
      <c r="AA108" s="24"/>
      <c r="AB108" s="24" t="s">
        <v>176</v>
      </c>
      <c r="AC108" s="26" t="s">
        <v>248</v>
      </c>
      <c r="AD108" s="24" t="s">
        <v>178</v>
      </c>
      <c r="AE108" s="24"/>
      <c r="AF108" s="24"/>
      <c r="AG108" s="24"/>
      <c r="AH108" s="24"/>
      <c r="AI108" s="24"/>
      <c r="AJ108" s="24"/>
      <c r="AK108" s="24" t="s">
        <v>178</v>
      </c>
      <c r="AL108" s="413" t="e">
        <f t="shared" si="2"/>
        <v>#VALUE!</v>
      </c>
      <c r="AM108" s="412">
        <f t="shared" si="3"/>
        <v>45677</v>
      </c>
    </row>
    <row r="109" spans="1:39" ht="21.6" customHeight="1">
      <c r="A109" s="24">
        <v>108</v>
      </c>
      <c r="B109" s="24" t="s">
        <v>158</v>
      </c>
      <c r="C109" s="24">
        <v>2025013079</v>
      </c>
      <c r="D109" s="24" t="s">
        <v>776</v>
      </c>
      <c r="E109" s="24" t="s">
        <v>160</v>
      </c>
      <c r="F109" s="24">
        <v>3772</v>
      </c>
      <c r="G109" s="24" t="s">
        <v>722</v>
      </c>
      <c r="H109" s="24" t="s">
        <v>162</v>
      </c>
      <c r="I109" s="24" t="s">
        <v>777</v>
      </c>
      <c r="J109" s="24" t="s">
        <v>164</v>
      </c>
      <c r="K109" s="24" t="s">
        <v>226</v>
      </c>
      <c r="L109" s="24" t="s">
        <v>594</v>
      </c>
      <c r="M109" s="25" t="s">
        <v>595</v>
      </c>
      <c r="N109" s="24" t="s">
        <v>596</v>
      </c>
      <c r="O109" s="25" t="s">
        <v>597</v>
      </c>
      <c r="P109" s="26" t="s">
        <v>778</v>
      </c>
      <c r="Q109" s="24" t="s">
        <v>725</v>
      </c>
      <c r="R109" s="24" t="s">
        <v>171</v>
      </c>
      <c r="S109" s="24" t="s">
        <v>115</v>
      </c>
      <c r="T109" s="24">
        <v>1</v>
      </c>
      <c r="U109" s="24" t="s">
        <v>172</v>
      </c>
      <c r="V109" s="24" t="s">
        <v>779</v>
      </c>
      <c r="W109" s="24" t="s">
        <v>780</v>
      </c>
      <c r="X109" s="418">
        <v>45678.465277777781</v>
      </c>
      <c r="Y109" s="24" t="s">
        <v>781</v>
      </c>
      <c r="Z109" s="24">
        <v>0.5</v>
      </c>
      <c r="AA109" s="24"/>
      <c r="AB109" s="24" t="s">
        <v>176</v>
      </c>
      <c r="AC109" s="26" t="s">
        <v>782</v>
      </c>
      <c r="AD109" s="24"/>
      <c r="AE109" s="24"/>
      <c r="AF109" s="24"/>
      <c r="AG109" s="24"/>
      <c r="AH109" s="24"/>
      <c r="AI109" s="24"/>
      <c r="AJ109" s="24"/>
      <c r="AK109" s="24" t="s">
        <v>178</v>
      </c>
      <c r="AL109" s="413">
        <f t="shared" si="2"/>
        <v>45678</v>
      </c>
      <c r="AM109" s="412">
        <f t="shared" si="3"/>
        <v>45678</v>
      </c>
    </row>
    <row r="110" spans="1:39" ht="21.6" customHeight="1">
      <c r="A110" s="24">
        <v>109</v>
      </c>
      <c r="B110" s="24" t="s">
        <v>212</v>
      </c>
      <c r="C110" s="24">
        <v>2025013131</v>
      </c>
      <c r="D110" s="24"/>
      <c r="E110" s="24"/>
      <c r="F110" s="24">
        <v>4005</v>
      </c>
      <c r="G110" s="24" t="s">
        <v>783</v>
      </c>
      <c r="H110" s="24" t="s">
        <v>316</v>
      </c>
      <c r="I110" s="24"/>
      <c r="J110" s="24"/>
      <c r="K110" s="24"/>
      <c r="L110" s="24"/>
      <c r="M110" s="25"/>
      <c r="N110" s="24"/>
      <c r="O110" s="25"/>
      <c r="P110" s="26"/>
      <c r="Q110" s="24" t="s">
        <v>784</v>
      </c>
      <c r="R110" s="24" t="s">
        <v>171</v>
      </c>
      <c r="S110" s="24" t="s">
        <v>110</v>
      </c>
      <c r="T110" s="24">
        <v>1</v>
      </c>
      <c r="U110" s="24" t="s">
        <v>172</v>
      </c>
      <c r="V110" s="24" t="s">
        <v>785</v>
      </c>
      <c r="W110" s="24" t="s">
        <v>786</v>
      </c>
      <c r="X110" s="418">
        <v>45678.5625</v>
      </c>
      <c r="Y110" s="24"/>
      <c r="Z110" s="24">
        <v>0.3</v>
      </c>
      <c r="AA110" s="24"/>
      <c r="AB110" s="24" t="s">
        <v>176</v>
      </c>
      <c r="AC110" s="26" t="s">
        <v>248</v>
      </c>
      <c r="AD110" s="24" t="s">
        <v>178</v>
      </c>
      <c r="AE110" s="24"/>
      <c r="AF110" s="24"/>
      <c r="AG110" s="24"/>
      <c r="AH110" s="24"/>
      <c r="AI110" s="24"/>
      <c r="AJ110" s="24"/>
      <c r="AK110" s="24" t="s">
        <v>178</v>
      </c>
      <c r="AL110" s="413" t="e">
        <f t="shared" si="2"/>
        <v>#VALUE!</v>
      </c>
      <c r="AM110" s="412">
        <f t="shared" si="3"/>
        <v>45678</v>
      </c>
    </row>
    <row r="111" spans="1:39" ht="21.6" customHeight="1">
      <c r="A111" s="24">
        <v>110</v>
      </c>
      <c r="B111" s="24" t="s">
        <v>212</v>
      </c>
      <c r="C111" s="24">
        <v>2025013142</v>
      </c>
      <c r="D111" s="24"/>
      <c r="E111" s="24"/>
      <c r="F111" s="24">
        <v>4656</v>
      </c>
      <c r="G111" s="24" t="s">
        <v>787</v>
      </c>
      <c r="H111" s="24" t="s">
        <v>788</v>
      </c>
      <c r="I111" s="24"/>
      <c r="J111" s="24"/>
      <c r="K111" s="24"/>
      <c r="L111" s="24"/>
      <c r="M111" s="25"/>
      <c r="N111" s="24"/>
      <c r="O111" s="25"/>
      <c r="P111" s="26"/>
      <c r="Q111" s="24" t="s">
        <v>789</v>
      </c>
      <c r="R111" s="24" t="s">
        <v>171</v>
      </c>
      <c r="S111" s="24" t="s">
        <v>110</v>
      </c>
      <c r="T111" s="24">
        <v>1</v>
      </c>
      <c r="U111" s="24" t="s">
        <v>172</v>
      </c>
      <c r="V111" s="24" t="s">
        <v>790</v>
      </c>
      <c r="W111" s="24" t="s">
        <v>791</v>
      </c>
      <c r="X111" s="418">
        <v>45678.583333333343</v>
      </c>
      <c r="Y111" s="24"/>
      <c r="Z111" s="24">
        <v>0.3</v>
      </c>
      <c r="AA111" s="24"/>
      <c r="AB111" s="24" t="s">
        <v>176</v>
      </c>
      <c r="AC111" s="26" t="s">
        <v>248</v>
      </c>
      <c r="AD111" s="24" t="s">
        <v>178</v>
      </c>
      <c r="AE111" s="24"/>
      <c r="AF111" s="24"/>
      <c r="AG111" s="24"/>
      <c r="AH111" s="24"/>
      <c r="AI111" s="24"/>
      <c r="AJ111" s="24"/>
      <c r="AK111" s="24" t="s">
        <v>178</v>
      </c>
      <c r="AL111" s="413" t="e">
        <f t="shared" si="2"/>
        <v>#VALUE!</v>
      </c>
      <c r="AM111" s="412">
        <f t="shared" si="3"/>
        <v>45678</v>
      </c>
    </row>
    <row r="112" spans="1:39" ht="21.6" customHeight="1">
      <c r="A112" s="24">
        <v>111</v>
      </c>
      <c r="B112" s="24" t="s">
        <v>212</v>
      </c>
      <c r="C112" s="24">
        <v>2025013164</v>
      </c>
      <c r="D112" s="24"/>
      <c r="E112" s="24"/>
      <c r="F112" s="24">
        <v>3606</v>
      </c>
      <c r="G112" s="24" t="s">
        <v>792</v>
      </c>
      <c r="H112" s="24" t="s">
        <v>788</v>
      </c>
      <c r="I112" s="24"/>
      <c r="J112" s="24"/>
      <c r="K112" s="24"/>
      <c r="L112" s="24"/>
      <c r="M112" s="25"/>
      <c r="N112" s="24"/>
      <c r="O112" s="25"/>
      <c r="P112" s="26"/>
      <c r="Q112" s="24" t="s">
        <v>793</v>
      </c>
      <c r="R112" s="24" t="s">
        <v>171</v>
      </c>
      <c r="S112" s="24" t="s">
        <v>110</v>
      </c>
      <c r="T112" s="24">
        <v>1</v>
      </c>
      <c r="U112" s="24" t="s">
        <v>172</v>
      </c>
      <c r="V112" s="24" t="s">
        <v>794</v>
      </c>
      <c r="W112" s="24" t="s">
        <v>795</v>
      </c>
      <c r="X112" s="418">
        <v>45678.604166666657</v>
      </c>
      <c r="Y112" s="24"/>
      <c r="Z112" s="24">
        <v>0.3</v>
      </c>
      <c r="AA112" s="24"/>
      <c r="AB112" s="24" t="s">
        <v>176</v>
      </c>
      <c r="AC112" s="26" t="s">
        <v>248</v>
      </c>
      <c r="AD112" s="24" t="s">
        <v>178</v>
      </c>
      <c r="AE112" s="24"/>
      <c r="AF112" s="24"/>
      <c r="AG112" s="24"/>
      <c r="AH112" s="24"/>
      <c r="AI112" s="24"/>
      <c r="AJ112" s="24"/>
      <c r="AK112" s="24" t="s">
        <v>178</v>
      </c>
      <c r="AL112" s="413" t="e">
        <f t="shared" si="2"/>
        <v>#VALUE!</v>
      </c>
      <c r="AM112" s="412">
        <f t="shared" si="3"/>
        <v>45678</v>
      </c>
    </row>
    <row r="113" spans="1:39" ht="21.6" customHeight="1">
      <c r="A113" s="24">
        <v>112</v>
      </c>
      <c r="B113" s="24" t="s">
        <v>158</v>
      </c>
      <c r="C113" s="24">
        <v>2025013268</v>
      </c>
      <c r="D113" s="24" t="s">
        <v>796</v>
      </c>
      <c r="E113" s="24" t="s">
        <v>160</v>
      </c>
      <c r="F113" s="24">
        <v>4057</v>
      </c>
      <c r="G113" s="24" t="s">
        <v>797</v>
      </c>
      <c r="H113" s="24" t="s">
        <v>798</v>
      </c>
      <c r="I113" s="24" t="s">
        <v>799</v>
      </c>
      <c r="J113" s="24" t="s">
        <v>192</v>
      </c>
      <c r="K113" s="24" t="s">
        <v>226</v>
      </c>
      <c r="L113" s="24" t="s">
        <v>800</v>
      </c>
      <c r="M113" s="25" t="s">
        <v>801</v>
      </c>
      <c r="N113" s="24">
        <v>5903</v>
      </c>
      <c r="O113" s="25" t="s">
        <v>802</v>
      </c>
      <c r="P113" s="26" t="s">
        <v>803</v>
      </c>
      <c r="Q113" s="24" t="s">
        <v>804</v>
      </c>
      <c r="R113" s="24" t="s">
        <v>171</v>
      </c>
      <c r="S113" s="24" t="s">
        <v>110</v>
      </c>
      <c r="T113" s="24">
        <v>1</v>
      </c>
      <c r="U113" s="24" t="s">
        <v>172</v>
      </c>
      <c r="V113" s="24" t="s">
        <v>805</v>
      </c>
      <c r="W113" s="24" t="s">
        <v>806</v>
      </c>
      <c r="X113" s="418">
        <v>45679.451388888891</v>
      </c>
      <c r="Y113" s="24" t="s">
        <v>807</v>
      </c>
      <c r="Z113" s="24">
        <v>0.7</v>
      </c>
      <c r="AA113" s="24"/>
      <c r="AB113" s="24" t="s">
        <v>176</v>
      </c>
      <c r="AC113" s="26" t="s">
        <v>808</v>
      </c>
      <c r="AD113" s="24"/>
      <c r="AE113" s="24"/>
      <c r="AF113" s="24"/>
      <c r="AG113" s="24"/>
      <c r="AH113" s="24"/>
      <c r="AI113" s="24"/>
      <c r="AJ113" s="24"/>
      <c r="AK113" s="24" t="s">
        <v>178</v>
      </c>
      <c r="AL113" s="413">
        <f t="shared" si="2"/>
        <v>45679</v>
      </c>
      <c r="AM113" s="412">
        <f t="shared" si="3"/>
        <v>45679</v>
      </c>
    </row>
    <row r="114" spans="1:39" ht="21.6" customHeight="1">
      <c r="A114" s="24">
        <v>113</v>
      </c>
      <c r="B114" s="24" t="s">
        <v>158</v>
      </c>
      <c r="C114" s="24">
        <v>2025013318</v>
      </c>
      <c r="D114" s="24" t="s">
        <v>809</v>
      </c>
      <c r="E114" s="24" t="s">
        <v>160</v>
      </c>
      <c r="F114" s="24">
        <v>3929</v>
      </c>
      <c r="G114" s="24" t="s">
        <v>810</v>
      </c>
      <c r="H114" s="24" t="s">
        <v>299</v>
      </c>
      <c r="I114" s="24" t="s">
        <v>811</v>
      </c>
      <c r="J114" s="24" t="s">
        <v>192</v>
      </c>
      <c r="K114" s="24" t="s">
        <v>226</v>
      </c>
      <c r="L114" s="24" t="s">
        <v>166</v>
      </c>
      <c r="M114" s="25" t="s">
        <v>167</v>
      </c>
      <c r="N114" s="24">
        <v>2304</v>
      </c>
      <c r="O114" s="25" t="s">
        <v>168</v>
      </c>
      <c r="P114" s="26" t="s">
        <v>812</v>
      </c>
      <c r="Q114" s="24" t="s">
        <v>813</v>
      </c>
      <c r="R114" s="24" t="s">
        <v>171</v>
      </c>
      <c r="S114" s="24" t="s">
        <v>115</v>
      </c>
      <c r="T114" s="24">
        <v>1</v>
      </c>
      <c r="U114" s="24" t="s">
        <v>172</v>
      </c>
      <c r="V114" s="24" t="s">
        <v>814</v>
      </c>
      <c r="W114" s="24" t="s">
        <v>815</v>
      </c>
      <c r="X114" s="418">
        <v>45680.444444444453</v>
      </c>
      <c r="Y114" s="24" t="s">
        <v>816</v>
      </c>
      <c r="Z114" s="24">
        <v>0.5</v>
      </c>
      <c r="AA114" s="24"/>
      <c r="AB114" s="24" t="s">
        <v>176</v>
      </c>
      <c r="AC114" s="26" t="s">
        <v>817</v>
      </c>
      <c r="AD114" s="24"/>
      <c r="AE114" s="24"/>
      <c r="AF114" s="24"/>
      <c r="AG114" s="24"/>
      <c r="AH114" s="24"/>
      <c r="AI114" s="24"/>
      <c r="AJ114" s="24"/>
      <c r="AK114" s="24" t="s">
        <v>178</v>
      </c>
      <c r="AL114" s="413">
        <f t="shared" si="2"/>
        <v>45679</v>
      </c>
      <c r="AM114" s="412">
        <f t="shared" si="3"/>
        <v>45680</v>
      </c>
    </row>
    <row r="115" spans="1:39" ht="21.6" customHeight="1">
      <c r="A115" s="24">
        <v>114</v>
      </c>
      <c r="B115" s="24" t="s">
        <v>212</v>
      </c>
      <c r="C115" s="24">
        <v>2025013319</v>
      </c>
      <c r="D115" s="24"/>
      <c r="E115" s="24"/>
      <c r="F115" s="24">
        <v>4057</v>
      </c>
      <c r="G115" s="24" t="s">
        <v>797</v>
      </c>
      <c r="H115" s="24" t="s">
        <v>798</v>
      </c>
      <c r="I115" s="24"/>
      <c r="J115" s="24"/>
      <c r="K115" s="24"/>
      <c r="L115" s="24"/>
      <c r="M115" s="25"/>
      <c r="N115" s="24"/>
      <c r="O115" s="25"/>
      <c r="P115" s="26"/>
      <c r="Q115" s="24" t="s">
        <v>804</v>
      </c>
      <c r="R115" s="24" t="s">
        <v>171</v>
      </c>
      <c r="S115" s="24" t="s">
        <v>110</v>
      </c>
      <c r="T115" s="24">
        <v>1</v>
      </c>
      <c r="U115" s="24" t="s">
        <v>172</v>
      </c>
      <c r="V115" s="24" t="s">
        <v>818</v>
      </c>
      <c r="W115" s="24" t="s">
        <v>819</v>
      </c>
      <c r="X115" s="418">
        <v>45679.465277777781</v>
      </c>
      <c r="Y115" s="24"/>
      <c r="Z115" s="24">
        <v>0.3</v>
      </c>
      <c r="AA115" s="24"/>
      <c r="AB115" s="24" t="s">
        <v>176</v>
      </c>
      <c r="AC115" s="26" t="s">
        <v>248</v>
      </c>
      <c r="AD115" s="24" t="s">
        <v>178</v>
      </c>
      <c r="AE115" s="24"/>
      <c r="AF115" s="24"/>
      <c r="AG115" s="24"/>
      <c r="AH115" s="24"/>
      <c r="AI115" s="24"/>
      <c r="AJ115" s="24"/>
      <c r="AK115" s="24" t="s">
        <v>178</v>
      </c>
      <c r="AL115" s="413" t="e">
        <f t="shared" si="2"/>
        <v>#VALUE!</v>
      </c>
      <c r="AM115" s="412">
        <f t="shared" si="3"/>
        <v>45679</v>
      </c>
    </row>
    <row r="116" spans="1:39" ht="21.6" customHeight="1">
      <c r="A116" s="24">
        <v>115</v>
      </c>
      <c r="B116" s="24" t="s">
        <v>212</v>
      </c>
      <c r="C116" s="24">
        <v>2025013372</v>
      </c>
      <c r="D116" s="24"/>
      <c r="E116" s="24"/>
      <c r="F116" s="24">
        <v>2267</v>
      </c>
      <c r="G116" s="24" t="s">
        <v>820</v>
      </c>
      <c r="H116" s="24" t="s">
        <v>821</v>
      </c>
      <c r="I116" s="24"/>
      <c r="J116" s="24"/>
      <c r="K116" s="24"/>
      <c r="L116" s="24"/>
      <c r="M116" s="25"/>
      <c r="N116" s="24"/>
      <c r="O116" s="25"/>
      <c r="P116" s="26"/>
      <c r="Q116" s="24" t="s">
        <v>822</v>
      </c>
      <c r="R116" s="24" t="s">
        <v>171</v>
      </c>
      <c r="S116" s="24" t="s">
        <v>115</v>
      </c>
      <c r="T116" s="24">
        <v>1</v>
      </c>
      <c r="U116" s="24" t="s">
        <v>172</v>
      </c>
      <c r="V116" s="24" t="s">
        <v>823</v>
      </c>
      <c r="W116" s="24" t="s">
        <v>824</v>
      </c>
      <c r="X116" s="418">
        <v>45679.558333333327</v>
      </c>
      <c r="Y116" s="24"/>
      <c r="Z116" s="24">
        <v>0.3</v>
      </c>
      <c r="AA116" s="24"/>
      <c r="AB116" s="24" t="s">
        <v>176</v>
      </c>
      <c r="AC116" s="26" t="s">
        <v>248</v>
      </c>
      <c r="AD116" s="24" t="s">
        <v>178</v>
      </c>
      <c r="AE116" s="24"/>
      <c r="AF116" s="24"/>
      <c r="AG116" s="24"/>
      <c r="AH116" s="24"/>
      <c r="AI116" s="24"/>
      <c r="AJ116" s="24"/>
      <c r="AK116" s="24" t="s">
        <v>178</v>
      </c>
      <c r="AL116" s="413" t="e">
        <f t="shared" si="2"/>
        <v>#VALUE!</v>
      </c>
      <c r="AM116" s="412">
        <f t="shared" si="3"/>
        <v>45679</v>
      </c>
    </row>
    <row r="117" spans="1:39" ht="21.6" customHeight="1">
      <c r="A117" s="24">
        <v>116</v>
      </c>
      <c r="B117" s="24" t="s">
        <v>212</v>
      </c>
      <c r="C117" s="24">
        <v>2025013378</v>
      </c>
      <c r="D117" s="24"/>
      <c r="E117" s="24"/>
      <c r="F117" s="24">
        <v>4906</v>
      </c>
      <c r="G117" s="24" t="s">
        <v>825</v>
      </c>
      <c r="H117" s="24" t="s">
        <v>821</v>
      </c>
      <c r="I117" s="24"/>
      <c r="J117" s="24"/>
      <c r="K117" s="24"/>
      <c r="L117" s="24"/>
      <c r="M117" s="25"/>
      <c r="N117" s="24"/>
      <c r="O117" s="25"/>
      <c r="P117" s="26"/>
      <c r="Q117" s="24" t="s">
        <v>826</v>
      </c>
      <c r="R117" s="24" t="s">
        <v>171</v>
      </c>
      <c r="S117" s="24" t="s">
        <v>115</v>
      </c>
      <c r="T117" s="24">
        <v>1</v>
      </c>
      <c r="U117" s="24" t="s">
        <v>172</v>
      </c>
      <c r="V117" s="24" t="s">
        <v>827</v>
      </c>
      <c r="W117" s="24" t="s">
        <v>828</v>
      </c>
      <c r="X117" s="418">
        <v>45679.57708333333</v>
      </c>
      <c r="Y117" s="24"/>
      <c r="Z117" s="24">
        <v>0.3</v>
      </c>
      <c r="AA117" s="24"/>
      <c r="AB117" s="24" t="s">
        <v>176</v>
      </c>
      <c r="AC117" s="26" t="s">
        <v>248</v>
      </c>
      <c r="AD117" s="24" t="s">
        <v>178</v>
      </c>
      <c r="AE117" s="24"/>
      <c r="AF117" s="24"/>
      <c r="AG117" s="24"/>
      <c r="AH117" s="24"/>
      <c r="AI117" s="24"/>
      <c r="AJ117" s="24"/>
      <c r="AK117" s="24" t="s">
        <v>178</v>
      </c>
      <c r="AL117" s="413" t="e">
        <f t="shared" si="2"/>
        <v>#VALUE!</v>
      </c>
      <c r="AM117" s="412">
        <f t="shared" si="3"/>
        <v>45679</v>
      </c>
    </row>
    <row r="118" spans="1:39" ht="21.6" customHeight="1">
      <c r="A118" s="24">
        <v>117</v>
      </c>
      <c r="B118" s="24" t="s">
        <v>212</v>
      </c>
      <c r="C118" s="24">
        <v>2025013396</v>
      </c>
      <c r="D118" s="24"/>
      <c r="E118" s="24"/>
      <c r="F118" s="24">
        <v>4845</v>
      </c>
      <c r="G118" s="24" t="s">
        <v>829</v>
      </c>
      <c r="H118" s="24" t="s">
        <v>830</v>
      </c>
      <c r="I118" s="24"/>
      <c r="J118" s="24"/>
      <c r="K118" s="24"/>
      <c r="L118" s="24"/>
      <c r="M118" s="25"/>
      <c r="N118" s="24"/>
      <c r="O118" s="25"/>
      <c r="P118" s="26"/>
      <c r="Q118" s="24" t="s">
        <v>831</v>
      </c>
      <c r="R118" s="24" t="s">
        <v>171</v>
      </c>
      <c r="S118" s="24" t="s">
        <v>115</v>
      </c>
      <c r="T118" s="24">
        <v>1</v>
      </c>
      <c r="U118" s="24" t="s">
        <v>172</v>
      </c>
      <c r="V118" s="24" t="s">
        <v>832</v>
      </c>
      <c r="W118" s="24" t="s">
        <v>833</v>
      </c>
      <c r="X118" s="418">
        <v>45679.604861111111</v>
      </c>
      <c r="Y118" s="24"/>
      <c r="Z118" s="24">
        <v>0.3</v>
      </c>
      <c r="AA118" s="24"/>
      <c r="AB118" s="24" t="s">
        <v>176</v>
      </c>
      <c r="AC118" s="26" t="s">
        <v>248</v>
      </c>
      <c r="AD118" s="24" t="s">
        <v>178</v>
      </c>
      <c r="AE118" s="24"/>
      <c r="AF118" s="24"/>
      <c r="AG118" s="24"/>
      <c r="AH118" s="24"/>
      <c r="AI118" s="24"/>
      <c r="AJ118" s="24"/>
      <c r="AK118" s="24" t="s">
        <v>178</v>
      </c>
      <c r="AL118" s="413" t="e">
        <f t="shared" si="2"/>
        <v>#VALUE!</v>
      </c>
      <c r="AM118" s="412">
        <f t="shared" si="3"/>
        <v>45679</v>
      </c>
    </row>
    <row r="119" spans="1:39" ht="21.6" customHeight="1">
      <c r="A119" s="24">
        <v>118</v>
      </c>
      <c r="B119" s="24" t="s">
        <v>158</v>
      </c>
      <c r="C119" s="24">
        <v>2025013419</v>
      </c>
      <c r="D119" s="24" t="s">
        <v>834</v>
      </c>
      <c r="E119" s="24" t="s">
        <v>160</v>
      </c>
      <c r="F119" s="24">
        <v>3818</v>
      </c>
      <c r="G119" s="24" t="s">
        <v>524</v>
      </c>
      <c r="H119" s="24" t="s">
        <v>266</v>
      </c>
      <c r="I119" s="24" t="s">
        <v>835</v>
      </c>
      <c r="J119" s="24" t="s">
        <v>192</v>
      </c>
      <c r="K119" s="24" t="s">
        <v>165</v>
      </c>
      <c r="L119" s="24" t="s">
        <v>268</v>
      </c>
      <c r="M119" s="25" t="s">
        <v>269</v>
      </c>
      <c r="N119" s="24" t="s">
        <v>270</v>
      </c>
      <c r="O119" s="25" t="s">
        <v>271</v>
      </c>
      <c r="P119" s="26" t="s">
        <v>836</v>
      </c>
      <c r="Q119" s="24" t="s">
        <v>527</v>
      </c>
      <c r="R119" s="24" t="s">
        <v>171</v>
      </c>
      <c r="S119" s="24" t="s">
        <v>274</v>
      </c>
      <c r="T119" s="24">
        <v>1</v>
      </c>
      <c r="U119" s="24" t="s">
        <v>172</v>
      </c>
      <c r="V119" s="24" t="s">
        <v>837</v>
      </c>
      <c r="W119" s="24" t="s">
        <v>838</v>
      </c>
      <c r="X119" s="418">
        <v>45680.678472222222</v>
      </c>
      <c r="Y119" s="24" t="s">
        <v>839</v>
      </c>
      <c r="Z119" s="24">
        <v>0.2</v>
      </c>
      <c r="AA119" s="24"/>
      <c r="AB119" s="24" t="s">
        <v>176</v>
      </c>
      <c r="AC119" s="26" t="s">
        <v>608</v>
      </c>
      <c r="AD119" s="24"/>
      <c r="AE119" s="24"/>
      <c r="AF119" s="24"/>
      <c r="AG119" s="24"/>
      <c r="AH119" s="24"/>
      <c r="AI119" s="24"/>
      <c r="AJ119" s="24"/>
      <c r="AK119" s="24" t="s">
        <v>178</v>
      </c>
      <c r="AL119" s="413">
        <f t="shared" si="2"/>
        <v>45679</v>
      </c>
      <c r="AM119" s="412">
        <f t="shared" si="3"/>
        <v>45680</v>
      </c>
    </row>
    <row r="120" spans="1:39" ht="21.6" customHeight="1">
      <c r="A120" s="24">
        <v>119</v>
      </c>
      <c r="B120" s="24" t="s">
        <v>158</v>
      </c>
      <c r="C120" s="24">
        <v>2025013444</v>
      </c>
      <c r="D120" s="24" t="s">
        <v>840</v>
      </c>
      <c r="E120" s="24" t="s">
        <v>160</v>
      </c>
      <c r="F120" s="24">
        <v>4541</v>
      </c>
      <c r="G120" s="24" t="s">
        <v>841</v>
      </c>
      <c r="H120" s="24" t="s">
        <v>214</v>
      </c>
      <c r="I120" s="24" t="s">
        <v>842</v>
      </c>
      <c r="J120" s="24" t="s">
        <v>192</v>
      </c>
      <c r="K120" s="24" t="s">
        <v>165</v>
      </c>
      <c r="L120" s="24" t="s">
        <v>268</v>
      </c>
      <c r="M120" s="25" t="s">
        <v>269</v>
      </c>
      <c r="N120" s="24" t="s">
        <v>760</v>
      </c>
      <c r="O120" s="25" t="s">
        <v>761</v>
      </c>
      <c r="P120" s="26" t="s">
        <v>843</v>
      </c>
      <c r="Q120" s="24" t="s">
        <v>844</v>
      </c>
      <c r="R120" s="24" t="s">
        <v>171</v>
      </c>
      <c r="S120" s="24" t="s">
        <v>115</v>
      </c>
      <c r="T120" s="24">
        <v>1</v>
      </c>
      <c r="U120" s="24" t="s">
        <v>172</v>
      </c>
      <c r="V120" s="24" t="s">
        <v>845</v>
      </c>
      <c r="W120" s="24" t="s">
        <v>846</v>
      </c>
      <c r="X120" s="418">
        <v>45680.689583333333</v>
      </c>
      <c r="Y120" s="24" t="s">
        <v>847</v>
      </c>
      <c r="Z120" s="24">
        <v>0.9</v>
      </c>
      <c r="AA120" s="24"/>
      <c r="AB120" s="24" t="s">
        <v>176</v>
      </c>
      <c r="AC120" s="26" t="s">
        <v>848</v>
      </c>
      <c r="AD120" s="24"/>
      <c r="AE120" s="24"/>
      <c r="AF120" s="24"/>
      <c r="AG120" s="24"/>
      <c r="AH120" s="24"/>
      <c r="AI120" s="24"/>
      <c r="AJ120" s="24"/>
      <c r="AK120" s="24" t="s">
        <v>178</v>
      </c>
      <c r="AL120" s="413">
        <f t="shared" si="2"/>
        <v>45679</v>
      </c>
      <c r="AM120" s="412">
        <f t="shared" si="3"/>
        <v>45680</v>
      </c>
    </row>
    <row r="121" spans="1:39" ht="21.6" customHeight="1">
      <c r="A121" s="24">
        <v>120</v>
      </c>
      <c r="B121" s="24" t="s">
        <v>158</v>
      </c>
      <c r="C121" s="24">
        <v>2025013598</v>
      </c>
      <c r="D121" s="24" t="s">
        <v>849</v>
      </c>
      <c r="E121" s="24" t="s">
        <v>160</v>
      </c>
      <c r="F121" s="24">
        <v>4218</v>
      </c>
      <c r="G121" s="24" t="s">
        <v>850</v>
      </c>
      <c r="H121" s="24" t="s">
        <v>299</v>
      </c>
      <c r="I121" s="24" t="s">
        <v>851</v>
      </c>
      <c r="J121" s="24" t="s">
        <v>485</v>
      </c>
      <c r="K121" s="24" t="s">
        <v>165</v>
      </c>
      <c r="L121" s="24" t="s">
        <v>166</v>
      </c>
      <c r="M121" s="25" t="s">
        <v>167</v>
      </c>
      <c r="N121" s="24">
        <v>2307</v>
      </c>
      <c r="O121" s="25" t="s">
        <v>335</v>
      </c>
      <c r="P121" s="26" t="s">
        <v>852</v>
      </c>
      <c r="Q121" s="24" t="s">
        <v>853</v>
      </c>
      <c r="R121" s="24" t="s">
        <v>171</v>
      </c>
      <c r="S121" s="24" t="s">
        <v>115</v>
      </c>
      <c r="T121" s="24">
        <v>1</v>
      </c>
      <c r="U121" s="24" t="s">
        <v>172</v>
      </c>
      <c r="V121" s="24" t="s">
        <v>854</v>
      </c>
      <c r="W121" s="24" t="s">
        <v>855</v>
      </c>
      <c r="X121" s="418">
        <v>45680.791666666657</v>
      </c>
      <c r="Y121" s="24" t="s">
        <v>856</v>
      </c>
      <c r="Z121" s="24">
        <v>1</v>
      </c>
      <c r="AA121" s="24"/>
      <c r="AB121" s="24" t="s">
        <v>176</v>
      </c>
      <c r="AC121" s="26" t="s">
        <v>857</v>
      </c>
      <c r="AD121" s="24"/>
      <c r="AE121" s="24"/>
      <c r="AF121" s="24"/>
      <c r="AG121" s="24"/>
      <c r="AH121" s="24"/>
      <c r="AI121" s="24"/>
      <c r="AJ121" s="24"/>
      <c r="AK121" s="24" t="s">
        <v>178</v>
      </c>
      <c r="AL121" s="413">
        <f t="shared" si="2"/>
        <v>45680</v>
      </c>
      <c r="AM121" s="412">
        <f t="shared" si="3"/>
        <v>45680</v>
      </c>
    </row>
    <row r="122" spans="1:39" ht="21.6" customHeight="1">
      <c r="A122" s="24">
        <v>121</v>
      </c>
      <c r="B122" s="24" t="s">
        <v>158</v>
      </c>
      <c r="C122" s="24">
        <v>2025013599</v>
      </c>
      <c r="D122" s="24" t="s">
        <v>858</v>
      </c>
      <c r="E122" s="24" t="s">
        <v>493</v>
      </c>
      <c r="F122" s="24">
        <v>4218</v>
      </c>
      <c r="G122" s="24" t="s">
        <v>850</v>
      </c>
      <c r="H122" s="24" t="s">
        <v>299</v>
      </c>
      <c r="I122" s="24" t="s">
        <v>859</v>
      </c>
      <c r="J122" s="24" t="s">
        <v>485</v>
      </c>
      <c r="K122" s="24" t="s">
        <v>165</v>
      </c>
      <c r="L122" s="24" t="s">
        <v>166</v>
      </c>
      <c r="M122" s="25" t="s">
        <v>167</v>
      </c>
      <c r="N122" s="24">
        <v>2307</v>
      </c>
      <c r="O122" s="25" t="s">
        <v>335</v>
      </c>
      <c r="P122" s="26" t="s">
        <v>860</v>
      </c>
      <c r="Q122" s="24" t="s">
        <v>853</v>
      </c>
      <c r="R122" s="24" t="s">
        <v>171</v>
      </c>
      <c r="S122" s="24" t="s">
        <v>115</v>
      </c>
      <c r="T122" s="24">
        <v>1</v>
      </c>
      <c r="U122" s="24" t="s">
        <v>172</v>
      </c>
      <c r="V122" s="24" t="s">
        <v>861</v>
      </c>
      <c r="W122" s="24" t="s">
        <v>855</v>
      </c>
      <c r="X122" s="418">
        <v>45680.791666666657</v>
      </c>
      <c r="Y122" s="24" t="s">
        <v>862</v>
      </c>
      <c r="Z122" s="24">
        <v>1</v>
      </c>
      <c r="AA122" s="24"/>
      <c r="AB122" s="24" t="s">
        <v>176</v>
      </c>
      <c r="AC122" s="26" t="s">
        <v>857</v>
      </c>
      <c r="AD122" s="24"/>
      <c r="AE122" s="24"/>
      <c r="AF122" s="24"/>
      <c r="AG122" s="24"/>
      <c r="AH122" s="24"/>
      <c r="AI122" s="24"/>
      <c r="AJ122" s="24"/>
      <c r="AK122" s="24" t="s">
        <v>178</v>
      </c>
      <c r="AL122" s="413">
        <f t="shared" si="2"/>
        <v>45680</v>
      </c>
      <c r="AM122" s="412">
        <f t="shared" si="3"/>
        <v>45680</v>
      </c>
    </row>
    <row r="123" spans="1:39" ht="21.6" customHeight="1">
      <c r="A123" s="24">
        <v>122</v>
      </c>
      <c r="B123" s="24" t="s">
        <v>158</v>
      </c>
      <c r="C123" s="24">
        <v>2025013613</v>
      </c>
      <c r="D123" s="24" t="s">
        <v>863</v>
      </c>
      <c r="E123" s="24" t="s">
        <v>160</v>
      </c>
      <c r="F123" s="24">
        <v>4406</v>
      </c>
      <c r="G123" s="24" t="s">
        <v>864</v>
      </c>
      <c r="H123" s="24" t="s">
        <v>266</v>
      </c>
      <c r="I123" s="24" t="s">
        <v>865</v>
      </c>
      <c r="J123" s="24" t="s">
        <v>225</v>
      </c>
      <c r="K123" s="24" t="s">
        <v>226</v>
      </c>
      <c r="L123" s="24" t="s">
        <v>166</v>
      </c>
      <c r="M123" s="25" t="s">
        <v>167</v>
      </c>
      <c r="N123" s="24">
        <v>2307</v>
      </c>
      <c r="O123" s="25" t="s">
        <v>335</v>
      </c>
      <c r="P123" s="26" t="s">
        <v>866</v>
      </c>
      <c r="Q123" s="24" t="s">
        <v>867</v>
      </c>
      <c r="R123" s="24" t="s">
        <v>171</v>
      </c>
      <c r="S123" s="24" t="s">
        <v>274</v>
      </c>
      <c r="T123" s="24">
        <v>1</v>
      </c>
      <c r="U123" s="24" t="s">
        <v>172</v>
      </c>
      <c r="V123" s="24" t="s">
        <v>868</v>
      </c>
      <c r="W123" s="24" t="s">
        <v>869</v>
      </c>
      <c r="X123" s="418">
        <v>45681.663194444453</v>
      </c>
      <c r="Y123" s="24" t="s">
        <v>870</v>
      </c>
      <c r="Z123" s="24">
        <v>0.6</v>
      </c>
      <c r="AA123" s="24"/>
      <c r="AB123" s="24" t="s">
        <v>176</v>
      </c>
      <c r="AC123" s="26" t="s">
        <v>871</v>
      </c>
      <c r="AD123" s="24"/>
      <c r="AE123" s="24"/>
      <c r="AF123" s="24"/>
      <c r="AG123" s="24"/>
      <c r="AH123" s="24"/>
      <c r="AI123" s="24"/>
      <c r="AJ123" s="24"/>
      <c r="AK123" s="24" t="s">
        <v>178</v>
      </c>
      <c r="AL123" s="413">
        <f t="shared" si="2"/>
        <v>45681</v>
      </c>
      <c r="AM123" s="412">
        <f t="shared" si="3"/>
        <v>45681</v>
      </c>
    </row>
    <row r="124" spans="1:39" ht="21.6" customHeight="1">
      <c r="A124" s="24">
        <v>123</v>
      </c>
      <c r="B124" s="24" t="s">
        <v>158</v>
      </c>
      <c r="C124" s="24">
        <v>2025013719</v>
      </c>
      <c r="D124" s="24" t="s">
        <v>872</v>
      </c>
      <c r="E124" s="24" t="s">
        <v>160</v>
      </c>
      <c r="F124" s="24">
        <v>4406</v>
      </c>
      <c r="G124" s="24" t="s">
        <v>864</v>
      </c>
      <c r="H124" s="24" t="s">
        <v>266</v>
      </c>
      <c r="I124" s="24" t="s">
        <v>873</v>
      </c>
      <c r="J124" s="24" t="s">
        <v>225</v>
      </c>
      <c r="K124" s="24" t="s">
        <v>165</v>
      </c>
      <c r="L124" s="24" t="s">
        <v>166</v>
      </c>
      <c r="M124" s="25" t="s">
        <v>167</v>
      </c>
      <c r="N124" s="24">
        <v>2307</v>
      </c>
      <c r="O124" s="25" t="s">
        <v>335</v>
      </c>
      <c r="P124" s="26" t="s">
        <v>874</v>
      </c>
      <c r="Q124" s="24" t="s">
        <v>867</v>
      </c>
      <c r="R124" s="24" t="s">
        <v>171</v>
      </c>
      <c r="S124" s="24" t="s">
        <v>274</v>
      </c>
      <c r="T124" s="24">
        <v>1</v>
      </c>
      <c r="U124" s="24" t="s">
        <v>172</v>
      </c>
      <c r="V124" s="24" t="s">
        <v>875</v>
      </c>
      <c r="W124" s="24" t="s">
        <v>869</v>
      </c>
      <c r="X124" s="418">
        <v>45681.663194444453</v>
      </c>
      <c r="Y124" s="24" t="s">
        <v>876</v>
      </c>
      <c r="Z124" s="24">
        <v>0.6</v>
      </c>
      <c r="AA124" s="24"/>
      <c r="AB124" s="24" t="s">
        <v>176</v>
      </c>
      <c r="AC124" s="26" t="s">
        <v>871</v>
      </c>
      <c r="AD124" s="24"/>
      <c r="AE124" s="24"/>
      <c r="AF124" s="24"/>
      <c r="AG124" s="24"/>
      <c r="AH124" s="24"/>
      <c r="AI124" s="24"/>
      <c r="AJ124" s="24"/>
      <c r="AK124" s="24" t="s">
        <v>178</v>
      </c>
      <c r="AL124" s="413">
        <f t="shared" si="2"/>
        <v>45681</v>
      </c>
      <c r="AM124" s="412">
        <f t="shared" si="3"/>
        <v>45681</v>
      </c>
    </row>
    <row r="125" spans="1:39" ht="21.6" customHeight="1">
      <c r="A125" s="24">
        <v>124</v>
      </c>
      <c r="B125" s="24" t="s">
        <v>212</v>
      </c>
      <c r="C125" s="24">
        <v>2025013721</v>
      </c>
      <c r="D125" s="24"/>
      <c r="E125" s="24"/>
      <c r="F125" s="24">
        <v>4406</v>
      </c>
      <c r="G125" s="24" t="s">
        <v>864</v>
      </c>
      <c r="H125" s="24" t="s">
        <v>266</v>
      </c>
      <c r="I125" s="24"/>
      <c r="J125" s="24"/>
      <c r="K125" s="24"/>
      <c r="L125" s="24"/>
      <c r="M125" s="25"/>
      <c r="N125" s="24"/>
      <c r="O125" s="25"/>
      <c r="P125" s="26"/>
      <c r="Q125" s="24" t="s">
        <v>867</v>
      </c>
      <c r="R125" s="24" t="s">
        <v>171</v>
      </c>
      <c r="S125" s="24" t="s">
        <v>274</v>
      </c>
      <c r="T125" s="24">
        <v>1</v>
      </c>
      <c r="U125" s="24" t="s">
        <v>172</v>
      </c>
      <c r="V125" s="24" t="s">
        <v>877</v>
      </c>
      <c r="W125" s="24" t="s">
        <v>869</v>
      </c>
      <c r="X125" s="418">
        <v>45681.663194444453</v>
      </c>
      <c r="Y125" s="24"/>
      <c r="Z125" s="24">
        <v>0.6</v>
      </c>
      <c r="AA125" s="24"/>
      <c r="AB125" s="24" t="s">
        <v>176</v>
      </c>
      <c r="AC125" s="26" t="s">
        <v>248</v>
      </c>
      <c r="AD125" s="24" t="s">
        <v>178</v>
      </c>
      <c r="AE125" s="24"/>
      <c r="AF125" s="24"/>
      <c r="AG125" s="24"/>
      <c r="AH125" s="24"/>
      <c r="AI125" s="24"/>
      <c r="AJ125" s="24"/>
      <c r="AK125" s="24" t="s">
        <v>178</v>
      </c>
      <c r="AL125" s="413" t="e">
        <f t="shared" si="2"/>
        <v>#VALUE!</v>
      </c>
      <c r="AM125" s="412">
        <f t="shared" si="3"/>
        <v>45681</v>
      </c>
    </row>
    <row r="126" spans="1:39" ht="21.6" customHeight="1">
      <c r="A126" s="24">
        <v>1</v>
      </c>
      <c r="B126" s="24" t="s">
        <v>158</v>
      </c>
      <c r="C126" s="24">
        <v>2025013738</v>
      </c>
      <c r="D126" s="24" t="s">
        <v>878</v>
      </c>
      <c r="E126" s="24" t="s">
        <v>160</v>
      </c>
      <c r="F126" s="24">
        <v>4101</v>
      </c>
      <c r="G126" s="24" t="s">
        <v>879</v>
      </c>
      <c r="H126" s="24" t="s">
        <v>162</v>
      </c>
      <c r="I126" s="24" t="s">
        <v>880</v>
      </c>
      <c r="J126" s="24" t="s">
        <v>301</v>
      </c>
      <c r="K126" s="24" t="s">
        <v>373</v>
      </c>
      <c r="L126" s="24" t="s">
        <v>227</v>
      </c>
      <c r="M126" s="25" t="s">
        <v>228</v>
      </c>
      <c r="N126" s="24">
        <v>2501</v>
      </c>
      <c r="O126" s="25" t="s">
        <v>229</v>
      </c>
      <c r="P126" s="26" t="s">
        <v>881</v>
      </c>
      <c r="Q126" s="24" t="s">
        <v>882</v>
      </c>
      <c r="R126" s="24" t="s">
        <v>171</v>
      </c>
      <c r="S126" s="24" t="s">
        <v>115</v>
      </c>
      <c r="T126" s="24">
        <v>1</v>
      </c>
      <c r="U126" s="24" t="s">
        <v>172</v>
      </c>
      <c r="V126" s="24" t="s">
        <v>883</v>
      </c>
      <c r="W126" s="24" t="s">
        <v>884</v>
      </c>
      <c r="X126" s="418">
        <v>45691.45416666667</v>
      </c>
      <c r="Y126" s="24" t="s">
        <v>885</v>
      </c>
      <c r="Z126" s="24">
        <v>0.5</v>
      </c>
      <c r="AA126" s="24"/>
      <c r="AB126" s="24" t="s">
        <v>176</v>
      </c>
      <c r="AC126" s="26" t="s">
        <v>886</v>
      </c>
      <c r="AD126" s="24"/>
      <c r="AE126" s="24"/>
      <c r="AF126" s="24"/>
      <c r="AG126" s="24"/>
      <c r="AH126" s="24"/>
      <c r="AI126" s="24"/>
      <c r="AJ126" s="24"/>
      <c r="AK126" s="24" t="s">
        <v>178</v>
      </c>
      <c r="AL126" s="413">
        <f t="shared" si="2"/>
        <v>45683</v>
      </c>
      <c r="AM126" s="412">
        <f t="shared" si="3"/>
        <v>45691</v>
      </c>
    </row>
    <row r="127" spans="1:39" ht="21.6" customHeight="1">
      <c r="A127" s="24">
        <v>2</v>
      </c>
      <c r="B127" s="24" t="s">
        <v>158</v>
      </c>
      <c r="C127" s="24">
        <v>2025013757</v>
      </c>
      <c r="D127" s="24" t="s">
        <v>887</v>
      </c>
      <c r="E127" s="24" t="s">
        <v>160</v>
      </c>
      <c r="F127" s="24">
        <v>3147</v>
      </c>
      <c r="G127" s="24" t="s">
        <v>888</v>
      </c>
      <c r="H127" s="24" t="s">
        <v>266</v>
      </c>
      <c r="I127" s="24" t="s">
        <v>889</v>
      </c>
      <c r="J127" s="24" t="s">
        <v>192</v>
      </c>
      <c r="K127" s="24" t="s">
        <v>165</v>
      </c>
      <c r="L127" s="24" t="s">
        <v>319</v>
      </c>
      <c r="M127" s="25" t="s">
        <v>320</v>
      </c>
      <c r="N127" s="24">
        <v>2705</v>
      </c>
      <c r="O127" s="25" t="s">
        <v>890</v>
      </c>
      <c r="P127" s="26" t="s">
        <v>891</v>
      </c>
      <c r="Q127" s="24" t="s">
        <v>892</v>
      </c>
      <c r="R127" s="24" t="s">
        <v>171</v>
      </c>
      <c r="S127" s="24" t="s">
        <v>274</v>
      </c>
      <c r="T127" s="24">
        <v>1</v>
      </c>
      <c r="U127" s="24" t="s">
        <v>172</v>
      </c>
      <c r="V127" s="24" t="s">
        <v>893</v>
      </c>
      <c r="W127" s="24" t="s">
        <v>894</v>
      </c>
      <c r="X127" s="418">
        <v>45692.482638888891</v>
      </c>
      <c r="Y127" s="24" t="s">
        <v>885</v>
      </c>
      <c r="Z127" s="24">
        <v>0.8</v>
      </c>
      <c r="AA127" s="24"/>
      <c r="AB127" s="24" t="s">
        <v>176</v>
      </c>
      <c r="AC127" s="26" t="s">
        <v>895</v>
      </c>
      <c r="AD127" s="24"/>
      <c r="AE127" s="24"/>
      <c r="AF127" s="24"/>
      <c r="AG127" s="24"/>
      <c r="AH127" s="24"/>
      <c r="AI127" s="24"/>
      <c r="AJ127" s="24"/>
      <c r="AK127" s="24" t="s">
        <v>178</v>
      </c>
      <c r="AL127" s="413">
        <f t="shared" si="2"/>
        <v>45686</v>
      </c>
      <c r="AM127" s="412">
        <f t="shared" si="3"/>
        <v>45692</v>
      </c>
    </row>
    <row r="128" spans="1:39" ht="21.6" customHeight="1">
      <c r="A128" s="24">
        <v>3</v>
      </c>
      <c r="B128" s="24" t="s">
        <v>158</v>
      </c>
      <c r="C128" s="24">
        <v>2025020001</v>
      </c>
      <c r="D128" s="24" t="s">
        <v>896</v>
      </c>
      <c r="E128" s="24" t="s">
        <v>493</v>
      </c>
      <c r="F128" s="24">
        <v>5080</v>
      </c>
      <c r="G128" s="24" t="s">
        <v>897</v>
      </c>
      <c r="H128" s="24" t="s">
        <v>898</v>
      </c>
      <c r="I128" s="24" t="s">
        <v>899</v>
      </c>
      <c r="J128" s="24" t="s">
        <v>579</v>
      </c>
      <c r="K128" s="24" t="s">
        <v>419</v>
      </c>
      <c r="L128" s="24" t="s">
        <v>496</v>
      </c>
      <c r="M128" s="25" t="s">
        <v>497</v>
      </c>
      <c r="N128" s="24">
        <v>2405</v>
      </c>
      <c r="O128" s="25" t="s">
        <v>612</v>
      </c>
      <c r="P128" s="26" t="s">
        <v>900</v>
      </c>
      <c r="Q128" s="24" t="s">
        <v>901</v>
      </c>
      <c r="R128" s="24" t="s">
        <v>171</v>
      </c>
      <c r="S128" s="24" t="s">
        <v>110</v>
      </c>
      <c r="T128" s="24">
        <v>1</v>
      </c>
      <c r="U128" s="24" t="s">
        <v>172</v>
      </c>
      <c r="V128" s="24" t="s">
        <v>902</v>
      </c>
      <c r="W128" s="24" t="s">
        <v>903</v>
      </c>
      <c r="X128" s="418">
        <v>45689.541666666657</v>
      </c>
      <c r="Y128" s="24" t="s">
        <v>904</v>
      </c>
      <c r="Z128" s="24">
        <v>1.2</v>
      </c>
      <c r="AA128" s="24"/>
      <c r="AB128" s="24" t="s">
        <v>176</v>
      </c>
      <c r="AC128" s="26" t="s">
        <v>905</v>
      </c>
      <c r="AD128" s="24"/>
      <c r="AE128" s="24"/>
      <c r="AF128" s="24"/>
      <c r="AG128" s="24"/>
      <c r="AH128" s="24"/>
      <c r="AI128" s="24"/>
      <c r="AJ128" s="24"/>
      <c r="AK128" s="24" t="s">
        <v>178</v>
      </c>
      <c r="AL128" s="413">
        <f t="shared" si="2"/>
        <v>45689</v>
      </c>
      <c r="AM128" s="412">
        <f t="shared" si="3"/>
        <v>45689</v>
      </c>
    </row>
    <row r="129" spans="1:39" ht="21.6" customHeight="1">
      <c r="A129" s="24">
        <v>4</v>
      </c>
      <c r="B129" s="24" t="s">
        <v>158</v>
      </c>
      <c r="C129" s="24">
        <v>2025020002</v>
      </c>
      <c r="D129" s="24" t="s">
        <v>906</v>
      </c>
      <c r="E129" s="24" t="s">
        <v>160</v>
      </c>
      <c r="F129" s="24" t="s">
        <v>68</v>
      </c>
      <c r="G129" s="24" t="s">
        <v>161</v>
      </c>
      <c r="H129" s="24" t="s">
        <v>162</v>
      </c>
      <c r="I129" s="24" t="s">
        <v>907</v>
      </c>
      <c r="J129" s="24" t="s">
        <v>579</v>
      </c>
      <c r="K129" s="24" t="s">
        <v>419</v>
      </c>
      <c r="L129" s="24" t="s">
        <v>268</v>
      </c>
      <c r="M129" s="25" t="s">
        <v>269</v>
      </c>
      <c r="N129" s="24" t="s">
        <v>270</v>
      </c>
      <c r="O129" s="25" t="s">
        <v>271</v>
      </c>
      <c r="P129" s="26" t="s">
        <v>908</v>
      </c>
      <c r="Q129" s="24" t="s">
        <v>170</v>
      </c>
      <c r="R129" s="24" t="s">
        <v>171</v>
      </c>
      <c r="S129" s="24" t="s">
        <v>115</v>
      </c>
      <c r="T129" s="24">
        <v>1</v>
      </c>
      <c r="U129" s="24" t="s">
        <v>172</v>
      </c>
      <c r="V129" s="24" t="s">
        <v>909</v>
      </c>
      <c r="W129" s="24" t="s">
        <v>910</v>
      </c>
      <c r="X129" s="418">
        <v>45691.5</v>
      </c>
      <c r="Y129" s="24" t="s">
        <v>885</v>
      </c>
      <c r="Z129" s="24">
        <v>0.5</v>
      </c>
      <c r="AA129" s="24"/>
      <c r="AB129" s="24" t="s">
        <v>176</v>
      </c>
      <c r="AC129" s="26" t="s">
        <v>911</v>
      </c>
      <c r="AD129" s="24"/>
      <c r="AE129" s="24"/>
      <c r="AF129" s="24"/>
      <c r="AG129" s="24"/>
      <c r="AH129" s="24"/>
      <c r="AI129" s="24"/>
      <c r="AJ129" s="24"/>
      <c r="AK129" s="24" t="s">
        <v>178</v>
      </c>
      <c r="AL129" s="413">
        <f t="shared" si="2"/>
        <v>45689</v>
      </c>
      <c r="AM129" s="412">
        <f t="shared" si="3"/>
        <v>45691</v>
      </c>
    </row>
    <row r="130" spans="1:39" ht="21.6" customHeight="1">
      <c r="A130" s="24">
        <v>5</v>
      </c>
      <c r="B130" s="24" t="s">
        <v>158</v>
      </c>
      <c r="C130" s="24">
        <v>2025020004</v>
      </c>
      <c r="D130" s="24" t="s">
        <v>912</v>
      </c>
      <c r="E130" s="24" t="s">
        <v>160</v>
      </c>
      <c r="F130" s="24">
        <v>3227</v>
      </c>
      <c r="G130" s="24" t="s">
        <v>730</v>
      </c>
      <c r="H130" s="24" t="s">
        <v>645</v>
      </c>
      <c r="I130" s="24" t="s">
        <v>913</v>
      </c>
      <c r="J130" s="24" t="s">
        <v>579</v>
      </c>
      <c r="K130" s="24" t="s">
        <v>226</v>
      </c>
      <c r="L130" s="24" t="s">
        <v>268</v>
      </c>
      <c r="M130" s="25" t="s">
        <v>269</v>
      </c>
      <c r="N130" s="24" t="s">
        <v>270</v>
      </c>
      <c r="O130" s="25" t="s">
        <v>271</v>
      </c>
      <c r="P130" s="26" t="s">
        <v>914</v>
      </c>
      <c r="Q130" s="24" t="s">
        <v>731</v>
      </c>
      <c r="R130" s="24" t="s">
        <v>171</v>
      </c>
      <c r="S130" s="24" t="s">
        <v>110</v>
      </c>
      <c r="T130" s="24">
        <v>1</v>
      </c>
      <c r="U130" s="24" t="s">
        <v>172</v>
      </c>
      <c r="V130" s="24" t="s">
        <v>915</v>
      </c>
      <c r="W130" s="24" t="s">
        <v>916</v>
      </c>
      <c r="X130" s="418">
        <v>45691.457638888889</v>
      </c>
      <c r="Y130" s="24" t="s">
        <v>885</v>
      </c>
      <c r="Z130" s="24">
        <v>1</v>
      </c>
      <c r="AA130" s="24"/>
      <c r="AB130" s="24" t="s">
        <v>176</v>
      </c>
      <c r="AC130" s="26" t="s">
        <v>917</v>
      </c>
      <c r="AD130" s="24"/>
      <c r="AE130" s="24"/>
      <c r="AF130" s="24"/>
      <c r="AG130" s="24"/>
      <c r="AH130" s="24"/>
      <c r="AI130" s="24"/>
      <c r="AJ130" s="24"/>
      <c r="AK130" s="24" t="s">
        <v>178</v>
      </c>
      <c r="AL130" s="413">
        <f t="shared" ref="AL130:AL193" si="4">DATEVALUE(TEXT(I130, "yyyy/mm/dd"))</f>
        <v>45689</v>
      </c>
      <c r="AM130" s="412">
        <f t="shared" ref="AM130:AM193" si="5">DATEVALUE(TEXT(X130, "yyyy/mm/dd"))</f>
        <v>45691</v>
      </c>
    </row>
    <row r="131" spans="1:39" ht="21.6" customHeight="1">
      <c r="A131" s="24">
        <v>6</v>
      </c>
      <c r="B131" s="24" t="s">
        <v>158</v>
      </c>
      <c r="C131" s="24">
        <v>2025020013</v>
      </c>
      <c r="D131" s="24" t="s">
        <v>918</v>
      </c>
      <c r="E131" s="24" t="s">
        <v>160</v>
      </c>
      <c r="F131" s="24">
        <v>4529</v>
      </c>
      <c r="G131" s="24" t="s">
        <v>919</v>
      </c>
      <c r="H131" s="24" t="s">
        <v>214</v>
      </c>
      <c r="I131" s="24" t="s">
        <v>920</v>
      </c>
      <c r="J131" s="24" t="s">
        <v>301</v>
      </c>
      <c r="K131" s="24" t="s">
        <v>165</v>
      </c>
      <c r="L131" s="24" t="s">
        <v>921</v>
      </c>
      <c r="M131" s="25" t="s">
        <v>922</v>
      </c>
      <c r="N131" s="24" t="s">
        <v>923</v>
      </c>
      <c r="O131" s="25" t="s">
        <v>924</v>
      </c>
      <c r="P131" s="26" t="s">
        <v>925</v>
      </c>
      <c r="Q131" s="24" t="s">
        <v>926</v>
      </c>
      <c r="R131" s="24" t="s">
        <v>171</v>
      </c>
      <c r="S131" s="24" t="s">
        <v>115</v>
      </c>
      <c r="T131" s="24">
        <v>1</v>
      </c>
      <c r="U131" s="24" t="s">
        <v>172</v>
      </c>
      <c r="V131" s="24" t="s">
        <v>927</v>
      </c>
      <c r="W131" s="24" t="s">
        <v>928</v>
      </c>
      <c r="X131" s="418">
        <v>45692.493750000001</v>
      </c>
      <c r="Y131" s="24" t="s">
        <v>885</v>
      </c>
      <c r="Z131" s="24">
        <v>0.5</v>
      </c>
      <c r="AA131" s="24"/>
      <c r="AB131" s="24" t="s">
        <v>176</v>
      </c>
      <c r="AC131" s="26" t="s">
        <v>929</v>
      </c>
      <c r="AD131" s="24"/>
      <c r="AE131" s="24"/>
      <c r="AF131" s="24"/>
      <c r="AG131" s="24"/>
      <c r="AH131" s="24"/>
      <c r="AI131" s="24"/>
      <c r="AJ131" s="24"/>
      <c r="AK131" s="24" t="s">
        <v>178</v>
      </c>
      <c r="AL131" s="413">
        <f t="shared" si="4"/>
        <v>45690</v>
      </c>
      <c r="AM131" s="412">
        <f t="shared" si="5"/>
        <v>45692</v>
      </c>
    </row>
    <row r="132" spans="1:39" ht="21.6" customHeight="1">
      <c r="A132" s="24">
        <v>7</v>
      </c>
      <c r="B132" s="24" t="s">
        <v>158</v>
      </c>
      <c r="C132" s="24">
        <v>2025020018</v>
      </c>
      <c r="D132" s="24" t="s">
        <v>930</v>
      </c>
      <c r="E132" s="24" t="s">
        <v>160</v>
      </c>
      <c r="F132" s="24">
        <v>4144</v>
      </c>
      <c r="G132" s="24" t="s">
        <v>931</v>
      </c>
      <c r="H132" s="24" t="s">
        <v>316</v>
      </c>
      <c r="I132" s="24" t="s">
        <v>932</v>
      </c>
      <c r="J132" s="24" t="s">
        <v>301</v>
      </c>
      <c r="K132" s="24" t="s">
        <v>165</v>
      </c>
      <c r="L132" s="24" t="s">
        <v>166</v>
      </c>
      <c r="M132" s="25" t="s">
        <v>167</v>
      </c>
      <c r="N132" s="24">
        <v>2307</v>
      </c>
      <c r="O132" s="25" t="s">
        <v>335</v>
      </c>
      <c r="P132" s="26" t="s">
        <v>933</v>
      </c>
      <c r="Q132" s="24" t="s">
        <v>934</v>
      </c>
      <c r="R132" s="24" t="s">
        <v>171</v>
      </c>
      <c r="S132" s="24" t="s">
        <v>110</v>
      </c>
      <c r="T132" s="24">
        <v>1</v>
      </c>
      <c r="U132" s="24" t="s">
        <v>172</v>
      </c>
      <c r="V132" s="24" t="s">
        <v>935</v>
      </c>
      <c r="W132" s="24" t="s">
        <v>936</v>
      </c>
      <c r="X132" s="418">
        <v>45691.486111111109</v>
      </c>
      <c r="Y132" s="24" t="s">
        <v>885</v>
      </c>
      <c r="Z132" s="24">
        <v>0.5</v>
      </c>
      <c r="AA132" s="24"/>
      <c r="AB132" s="24" t="s">
        <v>176</v>
      </c>
      <c r="AC132" s="26" t="s">
        <v>937</v>
      </c>
      <c r="AD132" s="24"/>
      <c r="AE132" s="24"/>
      <c r="AF132" s="24"/>
      <c r="AG132" s="24"/>
      <c r="AH132" s="24"/>
      <c r="AI132" s="24"/>
      <c r="AJ132" s="24"/>
      <c r="AK132" s="24" t="s">
        <v>178</v>
      </c>
      <c r="AL132" s="413">
        <f t="shared" si="4"/>
        <v>45690</v>
      </c>
      <c r="AM132" s="412">
        <f t="shared" si="5"/>
        <v>45691</v>
      </c>
    </row>
    <row r="133" spans="1:39" ht="21.6" customHeight="1">
      <c r="A133" s="24">
        <v>8</v>
      </c>
      <c r="B133" s="24" t="s">
        <v>212</v>
      </c>
      <c r="C133" s="24">
        <v>2025020053</v>
      </c>
      <c r="D133" s="24"/>
      <c r="E133" s="24"/>
      <c r="F133" s="24">
        <v>4101</v>
      </c>
      <c r="G133" s="24" t="s">
        <v>879</v>
      </c>
      <c r="H133" s="24" t="s">
        <v>162</v>
      </c>
      <c r="I133" s="24"/>
      <c r="J133" s="24"/>
      <c r="K133" s="24"/>
      <c r="L133" s="24"/>
      <c r="M133" s="25"/>
      <c r="N133" s="24"/>
      <c r="O133" s="25"/>
      <c r="P133" s="26"/>
      <c r="Q133" s="24" t="s">
        <v>882</v>
      </c>
      <c r="R133" s="24" t="s">
        <v>171</v>
      </c>
      <c r="S133" s="24" t="s">
        <v>115</v>
      </c>
      <c r="T133" s="24">
        <v>1</v>
      </c>
      <c r="U133" s="24" t="s">
        <v>172</v>
      </c>
      <c r="V133" s="24" t="s">
        <v>938</v>
      </c>
      <c r="W133" s="24" t="s">
        <v>939</v>
      </c>
      <c r="X133" s="418">
        <v>45691.489583333343</v>
      </c>
      <c r="Y133" s="24"/>
      <c r="Z133" s="24">
        <v>1</v>
      </c>
      <c r="AA133" s="24"/>
      <c r="AB133" s="24" t="s">
        <v>176</v>
      </c>
      <c r="AC133" s="26" t="s">
        <v>248</v>
      </c>
      <c r="AD133" s="24" t="s">
        <v>178</v>
      </c>
      <c r="AE133" s="24"/>
      <c r="AF133" s="24"/>
      <c r="AG133" s="24"/>
      <c r="AH133" s="24"/>
      <c r="AI133" s="24"/>
      <c r="AJ133" s="24"/>
      <c r="AK133" s="24" t="s">
        <v>178</v>
      </c>
      <c r="AL133" s="413" t="e">
        <f t="shared" si="4"/>
        <v>#VALUE!</v>
      </c>
      <c r="AM133" s="412">
        <f t="shared" si="5"/>
        <v>45691</v>
      </c>
    </row>
    <row r="134" spans="1:39" ht="21.6" customHeight="1">
      <c r="A134" s="24">
        <v>9</v>
      </c>
      <c r="B134" s="24" t="s">
        <v>212</v>
      </c>
      <c r="C134" s="24">
        <v>2025020056</v>
      </c>
      <c r="D134" s="24"/>
      <c r="E134" s="24"/>
      <c r="F134" s="24" t="s">
        <v>68</v>
      </c>
      <c r="G134" s="24" t="s">
        <v>161</v>
      </c>
      <c r="H134" s="24" t="s">
        <v>162</v>
      </c>
      <c r="I134" s="24"/>
      <c r="J134" s="24"/>
      <c r="K134" s="24"/>
      <c r="L134" s="24"/>
      <c r="M134" s="25"/>
      <c r="N134" s="24"/>
      <c r="O134" s="25"/>
      <c r="P134" s="26"/>
      <c r="Q134" s="24" t="s">
        <v>170</v>
      </c>
      <c r="R134" s="24" t="s">
        <v>171</v>
      </c>
      <c r="S134" s="24" t="s">
        <v>115</v>
      </c>
      <c r="T134" s="24">
        <v>1</v>
      </c>
      <c r="U134" s="24" t="s">
        <v>172</v>
      </c>
      <c r="V134" s="24" t="s">
        <v>940</v>
      </c>
      <c r="W134" s="24" t="s">
        <v>941</v>
      </c>
      <c r="X134" s="418">
        <v>45691.513888888891</v>
      </c>
      <c r="Y134" s="24"/>
      <c r="Z134" s="24">
        <v>0.3</v>
      </c>
      <c r="AA134" s="24"/>
      <c r="AB134" s="24" t="s">
        <v>176</v>
      </c>
      <c r="AC134" s="26" t="s">
        <v>248</v>
      </c>
      <c r="AD134" s="24" t="s">
        <v>178</v>
      </c>
      <c r="AE134" s="24"/>
      <c r="AF134" s="24"/>
      <c r="AG134" s="24"/>
      <c r="AH134" s="24"/>
      <c r="AI134" s="24"/>
      <c r="AJ134" s="24"/>
      <c r="AK134" s="24" t="s">
        <v>178</v>
      </c>
      <c r="AL134" s="413" t="e">
        <f t="shared" si="4"/>
        <v>#VALUE!</v>
      </c>
      <c r="AM134" s="412">
        <f t="shared" si="5"/>
        <v>45691</v>
      </c>
    </row>
    <row r="135" spans="1:39" ht="21.6" customHeight="1">
      <c r="A135" s="24">
        <v>10</v>
      </c>
      <c r="B135" s="24" t="s">
        <v>212</v>
      </c>
      <c r="C135" s="24">
        <v>2025020063</v>
      </c>
      <c r="D135" s="24"/>
      <c r="E135" s="24"/>
      <c r="F135" s="24">
        <v>4144</v>
      </c>
      <c r="G135" s="24" t="s">
        <v>931</v>
      </c>
      <c r="H135" s="24" t="s">
        <v>316</v>
      </c>
      <c r="I135" s="24"/>
      <c r="J135" s="24"/>
      <c r="K135" s="24"/>
      <c r="L135" s="24"/>
      <c r="M135" s="25"/>
      <c r="N135" s="24"/>
      <c r="O135" s="25"/>
      <c r="P135" s="26"/>
      <c r="Q135" s="24" t="s">
        <v>934</v>
      </c>
      <c r="R135" s="24" t="s">
        <v>171</v>
      </c>
      <c r="S135" s="24" t="s">
        <v>110</v>
      </c>
      <c r="T135" s="24">
        <v>1</v>
      </c>
      <c r="U135" s="24" t="s">
        <v>172</v>
      </c>
      <c r="V135" s="24" t="s">
        <v>942</v>
      </c>
      <c r="W135" s="24" t="s">
        <v>943</v>
      </c>
      <c r="X135" s="418">
        <v>45691.5625</v>
      </c>
      <c r="Y135" s="24"/>
      <c r="Z135" s="24">
        <v>0.5</v>
      </c>
      <c r="AA135" s="24"/>
      <c r="AB135" s="24" t="s">
        <v>176</v>
      </c>
      <c r="AC135" s="26" t="s">
        <v>248</v>
      </c>
      <c r="AD135" s="24" t="s">
        <v>178</v>
      </c>
      <c r="AE135" s="24"/>
      <c r="AF135" s="24"/>
      <c r="AG135" s="24"/>
      <c r="AH135" s="24"/>
      <c r="AI135" s="24"/>
      <c r="AJ135" s="24"/>
      <c r="AK135" s="24" t="s">
        <v>178</v>
      </c>
      <c r="AL135" s="413" t="e">
        <f t="shared" si="4"/>
        <v>#VALUE!</v>
      </c>
      <c r="AM135" s="412">
        <f t="shared" si="5"/>
        <v>45691</v>
      </c>
    </row>
    <row r="136" spans="1:39" ht="21.6" customHeight="1">
      <c r="A136" s="24">
        <v>11</v>
      </c>
      <c r="B136" s="24" t="s">
        <v>212</v>
      </c>
      <c r="C136" s="24">
        <v>2025020198</v>
      </c>
      <c r="D136" s="24"/>
      <c r="E136" s="24"/>
      <c r="F136" s="24">
        <v>3359</v>
      </c>
      <c r="G136" s="24" t="s">
        <v>944</v>
      </c>
      <c r="H136" s="24" t="s">
        <v>162</v>
      </c>
      <c r="I136" s="24"/>
      <c r="J136" s="24"/>
      <c r="K136" s="24"/>
      <c r="L136" s="24"/>
      <c r="M136" s="25"/>
      <c r="N136" s="24"/>
      <c r="O136" s="25"/>
      <c r="P136" s="26"/>
      <c r="Q136" s="24" t="s">
        <v>945</v>
      </c>
      <c r="R136" s="24" t="s">
        <v>171</v>
      </c>
      <c r="S136" s="24" t="s">
        <v>115</v>
      </c>
      <c r="T136" s="24">
        <v>1</v>
      </c>
      <c r="U136" s="24" t="s">
        <v>172</v>
      </c>
      <c r="V136" s="24" t="s">
        <v>946</v>
      </c>
      <c r="W136" s="24" t="s">
        <v>947</v>
      </c>
      <c r="X136" s="418">
        <v>45691.614583333343</v>
      </c>
      <c r="Y136" s="24"/>
      <c r="Z136" s="24">
        <v>0.3</v>
      </c>
      <c r="AA136" s="24"/>
      <c r="AB136" s="24" t="s">
        <v>176</v>
      </c>
      <c r="AC136" s="26" t="s">
        <v>248</v>
      </c>
      <c r="AD136" s="24" t="s">
        <v>178</v>
      </c>
      <c r="AE136" s="24"/>
      <c r="AF136" s="24"/>
      <c r="AG136" s="24"/>
      <c r="AH136" s="24"/>
      <c r="AI136" s="24"/>
      <c r="AJ136" s="24"/>
      <c r="AK136" s="24" t="s">
        <v>178</v>
      </c>
      <c r="AL136" s="413" t="e">
        <f t="shared" si="4"/>
        <v>#VALUE!</v>
      </c>
      <c r="AM136" s="412">
        <f t="shared" si="5"/>
        <v>45691</v>
      </c>
    </row>
    <row r="137" spans="1:39" ht="21.6" customHeight="1">
      <c r="A137" s="24">
        <v>12</v>
      </c>
      <c r="B137" s="24" t="s">
        <v>212</v>
      </c>
      <c r="C137" s="24">
        <v>2025020214</v>
      </c>
      <c r="D137" s="24"/>
      <c r="E137" s="24"/>
      <c r="F137" s="24" t="s">
        <v>67</v>
      </c>
      <c r="G137" s="24" t="s">
        <v>948</v>
      </c>
      <c r="H137" s="24" t="s">
        <v>162</v>
      </c>
      <c r="I137" s="24"/>
      <c r="J137" s="24"/>
      <c r="K137" s="24"/>
      <c r="L137" s="24"/>
      <c r="M137" s="25"/>
      <c r="N137" s="24"/>
      <c r="O137" s="25"/>
      <c r="P137" s="26"/>
      <c r="Q137" s="24" t="s">
        <v>949</v>
      </c>
      <c r="R137" s="24" t="s">
        <v>171</v>
      </c>
      <c r="S137" s="24" t="s">
        <v>115</v>
      </c>
      <c r="T137" s="24">
        <v>1</v>
      </c>
      <c r="U137" s="24" t="s">
        <v>172</v>
      </c>
      <c r="V137" s="24" t="s">
        <v>950</v>
      </c>
      <c r="W137" s="24" t="s">
        <v>951</v>
      </c>
      <c r="X137" s="418">
        <v>45691.65</v>
      </c>
      <c r="Y137" s="24"/>
      <c r="Z137" s="24">
        <v>0.4</v>
      </c>
      <c r="AA137" s="24"/>
      <c r="AB137" s="24" t="s">
        <v>176</v>
      </c>
      <c r="AC137" s="26" t="s">
        <v>248</v>
      </c>
      <c r="AD137" s="24" t="s">
        <v>178</v>
      </c>
      <c r="AE137" s="24"/>
      <c r="AF137" s="24"/>
      <c r="AG137" s="24"/>
      <c r="AH137" s="24"/>
      <c r="AI137" s="24"/>
      <c r="AJ137" s="24"/>
      <c r="AK137" s="24" t="s">
        <v>178</v>
      </c>
      <c r="AL137" s="413" t="e">
        <f t="shared" si="4"/>
        <v>#VALUE!</v>
      </c>
      <c r="AM137" s="412">
        <f t="shared" si="5"/>
        <v>45691</v>
      </c>
    </row>
    <row r="138" spans="1:39" ht="21.6" customHeight="1">
      <c r="A138" s="24">
        <v>13</v>
      </c>
      <c r="B138" s="24" t="s">
        <v>212</v>
      </c>
      <c r="C138" s="24">
        <v>2025020219</v>
      </c>
      <c r="D138" s="24"/>
      <c r="E138" s="24"/>
      <c r="F138" s="24">
        <v>4977</v>
      </c>
      <c r="G138" s="24" t="s">
        <v>952</v>
      </c>
      <c r="H138" s="24" t="s">
        <v>162</v>
      </c>
      <c r="I138" s="24"/>
      <c r="J138" s="24"/>
      <c r="K138" s="24"/>
      <c r="L138" s="24"/>
      <c r="M138" s="25"/>
      <c r="N138" s="24"/>
      <c r="O138" s="25"/>
      <c r="P138" s="26"/>
      <c r="Q138" s="24" t="s">
        <v>953</v>
      </c>
      <c r="R138" s="24" t="s">
        <v>171</v>
      </c>
      <c r="S138" s="24" t="s">
        <v>115</v>
      </c>
      <c r="T138" s="24">
        <v>1</v>
      </c>
      <c r="U138" s="24" t="s">
        <v>172</v>
      </c>
      <c r="V138" s="24" t="s">
        <v>954</v>
      </c>
      <c r="W138" s="24" t="s">
        <v>955</v>
      </c>
      <c r="X138" s="418">
        <v>45691.67083333333</v>
      </c>
      <c r="Y138" s="24"/>
      <c r="Z138" s="24">
        <v>12.4</v>
      </c>
      <c r="AA138" s="24"/>
      <c r="AB138" s="24" t="s">
        <v>176</v>
      </c>
      <c r="AC138" s="26" t="s">
        <v>248</v>
      </c>
      <c r="AD138" s="24" t="s">
        <v>178</v>
      </c>
      <c r="AE138" s="24"/>
      <c r="AF138" s="24"/>
      <c r="AG138" s="24"/>
      <c r="AH138" s="24"/>
      <c r="AI138" s="24"/>
      <c r="AJ138" s="24"/>
      <c r="AK138" s="24" t="s">
        <v>178</v>
      </c>
      <c r="AL138" s="413" t="e">
        <f t="shared" si="4"/>
        <v>#VALUE!</v>
      </c>
      <c r="AM138" s="412">
        <f t="shared" si="5"/>
        <v>45691</v>
      </c>
    </row>
    <row r="139" spans="1:39" ht="21.6" customHeight="1">
      <c r="A139" s="24">
        <v>14</v>
      </c>
      <c r="B139" s="24" t="s">
        <v>212</v>
      </c>
      <c r="C139" s="24">
        <v>2025020298</v>
      </c>
      <c r="D139" s="24"/>
      <c r="E139" s="24"/>
      <c r="F139" s="24">
        <v>3147</v>
      </c>
      <c r="G139" s="24" t="s">
        <v>888</v>
      </c>
      <c r="H139" s="24" t="s">
        <v>266</v>
      </c>
      <c r="I139" s="24"/>
      <c r="J139" s="24"/>
      <c r="K139" s="24"/>
      <c r="L139" s="24"/>
      <c r="M139" s="25"/>
      <c r="N139" s="24"/>
      <c r="O139" s="25"/>
      <c r="P139" s="26"/>
      <c r="Q139" s="24" t="s">
        <v>892</v>
      </c>
      <c r="R139" s="24" t="s">
        <v>171</v>
      </c>
      <c r="S139" s="24" t="s">
        <v>274</v>
      </c>
      <c r="T139" s="24">
        <v>1</v>
      </c>
      <c r="U139" s="24" t="s">
        <v>172</v>
      </c>
      <c r="V139" s="24" t="s">
        <v>956</v>
      </c>
      <c r="W139" s="24" t="s">
        <v>894</v>
      </c>
      <c r="X139" s="418">
        <v>45692.482638888891</v>
      </c>
      <c r="Y139" s="24"/>
      <c r="Z139" s="24">
        <v>0.8</v>
      </c>
      <c r="AA139" s="24"/>
      <c r="AB139" s="24" t="s">
        <v>176</v>
      </c>
      <c r="AC139" s="26" t="s">
        <v>248</v>
      </c>
      <c r="AD139" s="24" t="s">
        <v>178</v>
      </c>
      <c r="AE139" s="24"/>
      <c r="AF139" s="24"/>
      <c r="AG139" s="24"/>
      <c r="AH139" s="24"/>
      <c r="AI139" s="24"/>
      <c r="AJ139" s="24"/>
      <c r="AK139" s="24" t="s">
        <v>178</v>
      </c>
      <c r="AL139" s="413" t="e">
        <f t="shared" si="4"/>
        <v>#VALUE!</v>
      </c>
      <c r="AM139" s="412">
        <f t="shared" si="5"/>
        <v>45692</v>
      </c>
    </row>
    <row r="140" spans="1:39" ht="21.6" customHeight="1">
      <c r="A140" s="24">
        <v>15</v>
      </c>
      <c r="B140" s="24" t="s">
        <v>212</v>
      </c>
      <c r="C140" s="24">
        <v>2025020307</v>
      </c>
      <c r="D140" s="24"/>
      <c r="E140" s="24"/>
      <c r="F140" s="24">
        <v>4529</v>
      </c>
      <c r="G140" s="24" t="s">
        <v>919</v>
      </c>
      <c r="H140" s="24" t="s">
        <v>214</v>
      </c>
      <c r="I140" s="24"/>
      <c r="J140" s="24"/>
      <c r="K140" s="24"/>
      <c r="L140" s="24"/>
      <c r="M140" s="25"/>
      <c r="N140" s="24"/>
      <c r="O140" s="25"/>
      <c r="P140" s="26"/>
      <c r="Q140" s="24" t="s">
        <v>926</v>
      </c>
      <c r="R140" s="24" t="s">
        <v>171</v>
      </c>
      <c r="S140" s="24" t="s">
        <v>115</v>
      </c>
      <c r="T140" s="24">
        <v>1</v>
      </c>
      <c r="U140" s="24" t="s">
        <v>172</v>
      </c>
      <c r="V140" s="24" t="s">
        <v>957</v>
      </c>
      <c r="W140" s="24" t="s">
        <v>958</v>
      </c>
      <c r="X140" s="418">
        <v>45692.496527777781</v>
      </c>
      <c r="Y140" s="24"/>
      <c r="Z140" s="24">
        <v>0.4</v>
      </c>
      <c r="AA140" s="24"/>
      <c r="AB140" s="24" t="s">
        <v>176</v>
      </c>
      <c r="AC140" s="26" t="s">
        <v>248</v>
      </c>
      <c r="AD140" s="24" t="s">
        <v>178</v>
      </c>
      <c r="AE140" s="24"/>
      <c r="AF140" s="24"/>
      <c r="AG140" s="24"/>
      <c r="AH140" s="24"/>
      <c r="AI140" s="24"/>
      <c r="AJ140" s="24"/>
      <c r="AK140" s="24" t="s">
        <v>178</v>
      </c>
      <c r="AL140" s="413" t="e">
        <f t="shared" si="4"/>
        <v>#VALUE!</v>
      </c>
      <c r="AM140" s="412">
        <f t="shared" si="5"/>
        <v>45692</v>
      </c>
    </row>
    <row r="141" spans="1:39" ht="21.6" customHeight="1">
      <c r="A141" s="24">
        <v>16</v>
      </c>
      <c r="B141" s="24" t="s">
        <v>212</v>
      </c>
      <c r="C141" s="24">
        <v>2025020340</v>
      </c>
      <c r="D141" s="24"/>
      <c r="E141" s="24"/>
      <c r="F141" s="24">
        <v>2749</v>
      </c>
      <c r="G141" s="24" t="s">
        <v>959</v>
      </c>
      <c r="H141" s="24" t="s">
        <v>214</v>
      </c>
      <c r="I141" s="24"/>
      <c r="J141" s="24"/>
      <c r="K141" s="24"/>
      <c r="L141" s="24"/>
      <c r="M141" s="25"/>
      <c r="N141" s="24"/>
      <c r="O141" s="25"/>
      <c r="P141" s="26"/>
      <c r="Q141" s="24" t="s">
        <v>960</v>
      </c>
      <c r="R141" s="24" t="s">
        <v>171</v>
      </c>
      <c r="S141" s="24" t="s">
        <v>115</v>
      </c>
      <c r="T141" s="24">
        <v>1</v>
      </c>
      <c r="U141" s="24" t="s">
        <v>172</v>
      </c>
      <c r="V141" s="24" t="s">
        <v>961</v>
      </c>
      <c r="W141" s="24" t="s">
        <v>962</v>
      </c>
      <c r="X141" s="418">
        <v>45692.55</v>
      </c>
      <c r="Y141" s="24"/>
      <c r="Z141" s="24">
        <v>0.4</v>
      </c>
      <c r="AA141" s="24"/>
      <c r="AB141" s="24" t="s">
        <v>176</v>
      </c>
      <c r="AC141" s="26" t="s">
        <v>248</v>
      </c>
      <c r="AD141" s="24" t="s">
        <v>178</v>
      </c>
      <c r="AE141" s="24"/>
      <c r="AF141" s="24"/>
      <c r="AG141" s="24"/>
      <c r="AH141" s="24"/>
      <c r="AI141" s="24"/>
      <c r="AJ141" s="24"/>
      <c r="AK141" s="24" t="s">
        <v>178</v>
      </c>
      <c r="AL141" s="413" t="e">
        <f t="shared" si="4"/>
        <v>#VALUE!</v>
      </c>
      <c r="AM141" s="412">
        <f t="shared" si="5"/>
        <v>45692</v>
      </c>
    </row>
    <row r="142" spans="1:39" ht="21.6" customHeight="1">
      <c r="A142" s="24">
        <v>17</v>
      </c>
      <c r="B142" s="24" t="s">
        <v>212</v>
      </c>
      <c r="C142" s="24">
        <v>2025020347</v>
      </c>
      <c r="D142" s="24"/>
      <c r="E142" s="24"/>
      <c r="F142" s="24">
        <v>4511</v>
      </c>
      <c r="G142" s="24" t="s">
        <v>963</v>
      </c>
      <c r="H142" s="24" t="s">
        <v>214</v>
      </c>
      <c r="I142" s="24"/>
      <c r="J142" s="24"/>
      <c r="K142" s="24"/>
      <c r="L142" s="24"/>
      <c r="M142" s="25"/>
      <c r="N142" s="24"/>
      <c r="O142" s="25"/>
      <c r="P142" s="26"/>
      <c r="Q142" s="24" t="s">
        <v>964</v>
      </c>
      <c r="R142" s="24" t="s">
        <v>171</v>
      </c>
      <c r="S142" s="24" t="s">
        <v>115</v>
      </c>
      <c r="T142" s="24">
        <v>1</v>
      </c>
      <c r="U142" s="24" t="s">
        <v>172</v>
      </c>
      <c r="V142" s="24" t="s">
        <v>965</v>
      </c>
      <c r="W142" s="24" t="s">
        <v>966</v>
      </c>
      <c r="X142" s="418">
        <v>45692.577777777777</v>
      </c>
      <c r="Y142" s="24"/>
      <c r="Z142" s="24">
        <v>0.4</v>
      </c>
      <c r="AA142" s="24"/>
      <c r="AB142" s="24" t="s">
        <v>176</v>
      </c>
      <c r="AC142" s="26" t="s">
        <v>248</v>
      </c>
      <c r="AD142" s="24" t="s">
        <v>178</v>
      </c>
      <c r="AE142" s="24"/>
      <c r="AF142" s="24"/>
      <c r="AG142" s="24"/>
      <c r="AH142" s="24"/>
      <c r="AI142" s="24"/>
      <c r="AJ142" s="24"/>
      <c r="AK142" s="24" t="s">
        <v>178</v>
      </c>
      <c r="AL142" s="413" t="e">
        <f t="shared" si="4"/>
        <v>#VALUE!</v>
      </c>
      <c r="AM142" s="412">
        <f t="shared" si="5"/>
        <v>45692</v>
      </c>
    </row>
    <row r="143" spans="1:39" ht="21.6" customHeight="1">
      <c r="A143" s="24">
        <v>18</v>
      </c>
      <c r="B143" s="24" t="s">
        <v>158</v>
      </c>
      <c r="C143" s="24">
        <v>2025020351</v>
      </c>
      <c r="D143" s="24" t="s">
        <v>967</v>
      </c>
      <c r="E143" s="24" t="s">
        <v>160</v>
      </c>
      <c r="F143" s="24">
        <v>4406</v>
      </c>
      <c r="G143" s="24" t="s">
        <v>864</v>
      </c>
      <c r="H143" s="24" t="s">
        <v>266</v>
      </c>
      <c r="I143" s="24" t="s">
        <v>968</v>
      </c>
      <c r="J143" s="24" t="s">
        <v>164</v>
      </c>
      <c r="K143" s="24" t="s">
        <v>165</v>
      </c>
      <c r="L143" s="24" t="s">
        <v>166</v>
      </c>
      <c r="M143" s="25" t="s">
        <v>167</v>
      </c>
      <c r="N143" s="24">
        <v>2307</v>
      </c>
      <c r="O143" s="25" t="s">
        <v>335</v>
      </c>
      <c r="P143" s="26" t="s">
        <v>969</v>
      </c>
      <c r="Q143" s="24" t="s">
        <v>867</v>
      </c>
      <c r="R143" s="24" t="s">
        <v>171</v>
      </c>
      <c r="S143" s="24" t="s">
        <v>274</v>
      </c>
      <c r="T143" s="24">
        <v>1</v>
      </c>
      <c r="U143" s="24" t="s">
        <v>172</v>
      </c>
      <c r="V143" s="24" t="s">
        <v>970</v>
      </c>
      <c r="W143" s="24" t="s">
        <v>971</v>
      </c>
      <c r="X143" s="418">
        <v>45692.702777777777</v>
      </c>
      <c r="Y143" s="24" t="s">
        <v>972</v>
      </c>
      <c r="Z143" s="24">
        <v>0.5</v>
      </c>
      <c r="AA143" s="24"/>
      <c r="AB143" s="24" t="s">
        <v>176</v>
      </c>
      <c r="AC143" s="26" t="s">
        <v>973</v>
      </c>
      <c r="AD143" s="24"/>
      <c r="AE143" s="24"/>
      <c r="AF143" s="24"/>
      <c r="AG143" s="24"/>
      <c r="AH143" s="24"/>
      <c r="AI143" s="24"/>
      <c r="AJ143" s="24"/>
      <c r="AK143" s="24" t="s">
        <v>178</v>
      </c>
      <c r="AL143" s="413">
        <f t="shared" si="4"/>
        <v>45692</v>
      </c>
      <c r="AM143" s="412">
        <f t="shared" si="5"/>
        <v>45692</v>
      </c>
    </row>
    <row r="144" spans="1:39" ht="21.6" customHeight="1">
      <c r="A144" s="24">
        <v>19</v>
      </c>
      <c r="B144" s="24" t="s">
        <v>158</v>
      </c>
      <c r="C144" s="24">
        <v>2025020352</v>
      </c>
      <c r="D144" s="24" t="s">
        <v>974</v>
      </c>
      <c r="E144" s="24" t="s">
        <v>160</v>
      </c>
      <c r="F144" s="24">
        <v>4406</v>
      </c>
      <c r="G144" s="24" t="s">
        <v>864</v>
      </c>
      <c r="H144" s="24" t="s">
        <v>266</v>
      </c>
      <c r="I144" s="24" t="s">
        <v>975</v>
      </c>
      <c r="J144" s="24" t="s">
        <v>164</v>
      </c>
      <c r="K144" s="24" t="s">
        <v>165</v>
      </c>
      <c r="L144" s="24" t="s">
        <v>166</v>
      </c>
      <c r="M144" s="25" t="s">
        <v>167</v>
      </c>
      <c r="N144" s="24">
        <v>2307</v>
      </c>
      <c r="O144" s="25" t="s">
        <v>335</v>
      </c>
      <c r="P144" s="26" t="s">
        <v>976</v>
      </c>
      <c r="Q144" s="24" t="s">
        <v>867</v>
      </c>
      <c r="R144" s="24" t="s">
        <v>171</v>
      </c>
      <c r="S144" s="24" t="s">
        <v>274</v>
      </c>
      <c r="T144" s="24">
        <v>1</v>
      </c>
      <c r="U144" s="24" t="s">
        <v>172</v>
      </c>
      <c r="V144" s="24" t="s">
        <v>977</v>
      </c>
      <c r="W144" s="24" t="s">
        <v>971</v>
      </c>
      <c r="X144" s="418">
        <v>45692.702777777777</v>
      </c>
      <c r="Y144" s="24" t="s">
        <v>978</v>
      </c>
      <c r="Z144" s="24">
        <v>0.5</v>
      </c>
      <c r="AA144" s="24"/>
      <c r="AB144" s="24" t="s">
        <v>176</v>
      </c>
      <c r="AC144" s="26" t="s">
        <v>973</v>
      </c>
      <c r="AD144" s="24"/>
      <c r="AE144" s="24"/>
      <c r="AF144" s="24"/>
      <c r="AG144" s="24"/>
      <c r="AH144" s="24"/>
      <c r="AI144" s="24"/>
      <c r="AJ144" s="24"/>
      <c r="AK144" s="24" t="s">
        <v>178</v>
      </c>
      <c r="AL144" s="413">
        <f t="shared" si="4"/>
        <v>45692</v>
      </c>
      <c r="AM144" s="412">
        <f t="shared" si="5"/>
        <v>45692</v>
      </c>
    </row>
    <row r="145" spans="1:39" ht="21.6" customHeight="1">
      <c r="A145" s="24">
        <v>20</v>
      </c>
      <c r="B145" s="24" t="s">
        <v>212</v>
      </c>
      <c r="C145" s="24">
        <v>2025020389</v>
      </c>
      <c r="D145" s="24"/>
      <c r="E145" s="24"/>
      <c r="F145" s="24">
        <v>2237</v>
      </c>
      <c r="G145" s="24" t="s">
        <v>979</v>
      </c>
      <c r="H145" s="24" t="s">
        <v>898</v>
      </c>
      <c r="I145" s="24"/>
      <c r="J145" s="24"/>
      <c r="K145" s="24"/>
      <c r="L145" s="24"/>
      <c r="M145" s="25"/>
      <c r="N145" s="24"/>
      <c r="O145" s="25"/>
      <c r="P145" s="26"/>
      <c r="Q145" s="24" t="s">
        <v>980</v>
      </c>
      <c r="R145" s="24" t="s">
        <v>171</v>
      </c>
      <c r="S145" s="24" t="s">
        <v>115</v>
      </c>
      <c r="T145" s="24">
        <v>1</v>
      </c>
      <c r="U145" s="24" t="s">
        <v>172</v>
      </c>
      <c r="V145" s="24" t="s">
        <v>981</v>
      </c>
      <c r="W145" s="24" t="s">
        <v>982</v>
      </c>
      <c r="X145" s="418">
        <v>45692.638194444437</v>
      </c>
      <c r="Y145" s="24"/>
      <c r="Z145" s="24">
        <v>0.3</v>
      </c>
      <c r="AA145" s="24"/>
      <c r="AB145" s="24" t="s">
        <v>176</v>
      </c>
      <c r="AC145" s="26" t="s">
        <v>248</v>
      </c>
      <c r="AD145" s="24" t="s">
        <v>178</v>
      </c>
      <c r="AE145" s="24"/>
      <c r="AF145" s="24"/>
      <c r="AG145" s="24"/>
      <c r="AH145" s="24"/>
      <c r="AI145" s="24"/>
      <c r="AJ145" s="24"/>
      <c r="AK145" s="24" t="s">
        <v>178</v>
      </c>
      <c r="AL145" s="413" t="e">
        <f t="shared" si="4"/>
        <v>#VALUE!</v>
      </c>
      <c r="AM145" s="412">
        <f t="shared" si="5"/>
        <v>45692</v>
      </c>
    </row>
    <row r="146" spans="1:39" ht="21.6" customHeight="1">
      <c r="A146" s="24">
        <v>21</v>
      </c>
      <c r="B146" s="24" t="s">
        <v>212</v>
      </c>
      <c r="C146" s="24">
        <v>2025020400</v>
      </c>
      <c r="D146" s="24"/>
      <c r="E146" s="24"/>
      <c r="F146" s="24">
        <v>3921</v>
      </c>
      <c r="G146" s="24" t="s">
        <v>983</v>
      </c>
      <c r="H146" s="24" t="s">
        <v>645</v>
      </c>
      <c r="I146" s="24"/>
      <c r="J146" s="24"/>
      <c r="K146" s="24"/>
      <c r="L146" s="24"/>
      <c r="M146" s="25"/>
      <c r="N146" s="24"/>
      <c r="O146" s="25"/>
      <c r="P146" s="26"/>
      <c r="Q146" s="24" t="s">
        <v>984</v>
      </c>
      <c r="R146" s="24" t="s">
        <v>171</v>
      </c>
      <c r="S146" s="24" t="s">
        <v>110</v>
      </c>
      <c r="T146" s="24">
        <v>1</v>
      </c>
      <c r="U146" s="24" t="s">
        <v>172</v>
      </c>
      <c r="V146" s="24" t="s">
        <v>985</v>
      </c>
      <c r="W146" s="24" t="s">
        <v>986</v>
      </c>
      <c r="X146" s="418">
        <v>45692.645833333343</v>
      </c>
      <c r="Y146" s="24"/>
      <c r="Z146" s="24">
        <v>0.3</v>
      </c>
      <c r="AA146" s="24"/>
      <c r="AB146" s="24" t="s">
        <v>176</v>
      </c>
      <c r="AC146" s="26" t="s">
        <v>248</v>
      </c>
      <c r="AD146" s="24" t="s">
        <v>178</v>
      </c>
      <c r="AE146" s="24"/>
      <c r="AF146" s="24"/>
      <c r="AG146" s="24"/>
      <c r="AH146" s="24"/>
      <c r="AI146" s="24"/>
      <c r="AJ146" s="24"/>
      <c r="AK146" s="24" t="s">
        <v>178</v>
      </c>
      <c r="AL146" s="413" t="e">
        <f t="shared" si="4"/>
        <v>#VALUE!</v>
      </c>
      <c r="AM146" s="412">
        <f t="shared" si="5"/>
        <v>45692</v>
      </c>
    </row>
    <row r="147" spans="1:39" ht="21.6" customHeight="1">
      <c r="A147" s="24">
        <v>22</v>
      </c>
      <c r="B147" s="24" t="s">
        <v>212</v>
      </c>
      <c r="C147" s="24">
        <v>2025020412</v>
      </c>
      <c r="D147" s="24"/>
      <c r="E147" s="24"/>
      <c r="F147" s="24">
        <v>4316</v>
      </c>
      <c r="G147" s="24" t="s">
        <v>987</v>
      </c>
      <c r="H147" s="24" t="s">
        <v>645</v>
      </c>
      <c r="I147" s="24"/>
      <c r="J147" s="24"/>
      <c r="K147" s="24"/>
      <c r="L147" s="24"/>
      <c r="M147" s="25"/>
      <c r="N147" s="24"/>
      <c r="O147" s="25"/>
      <c r="P147" s="26"/>
      <c r="Q147" s="24" t="s">
        <v>988</v>
      </c>
      <c r="R147" s="24" t="s">
        <v>171</v>
      </c>
      <c r="S147" s="24" t="s">
        <v>110</v>
      </c>
      <c r="T147" s="24">
        <v>1</v>
      </c>
      <c r="U147" s="24" t="s">
        <v>172</v>
      </c>
      <c r="V147" s="24" t="s">
        <v>989</v>
      </c>
      <c r="W147" s="24" t="s">
        <v>990</v>
      </c>
      <c r="X147" s="418">
        <v>45692.666666666657</v>
      </c>
      <c r="Y147" s="24"/>
      <c r="Z147" s="24">
        <v>0.3</v>
      </c>
      <c r="AA147" s="24"/>
      <c r="AB147" s="24" t="s">
        <v>176</v>
      </c>
      <c r="AC147" s="26" t="s">
        <v>248</v>
      </c>
      <c r="AD147" s="24" t="s">
        <v>178</v>
      </c>
      <c r="AE147" s="24"/>
      <c r="AF147" s="24"/>
      <c r="AG147" s="24"/>
      <c r="AH147" s="24"/>
      <c r="AI147" s="24"/>
      <c r="AJ147" s="24"/>
      <c r="AK147" s="24" t="s">
        <v>178</v>
      </c>
      <c r="AL147" s="413" t="e">
        <f t="shared" si="4"/>
        <v>#VALUE!</v>
      </c>
      <c r="AM147" s="412">
        <f t="shared" si="5"/>
        <v>45692</v>
      </c>
    </row>
    <row r="148" spans="1:39" ht="21.6" customHeight="1">
      <c r="A148" s="24">
        <v>23</v>
      </c>
      <c r="B148" s="24" t="s">
        <v>212</v>
      </c>
      <c r="C148" s="24">
        <v>2025020415</v>
      </c>
      <c r="D148" s="24"/>
      <c r="E148" s="24"/>
      <c r="F148" s="24">
        <v>4844</v>
      </c>
      <c r="G148" s="24" t="s">
        <v>991</v>
      </c>
      <c r="H148" s="24" t="s">
        <v>898</v>
      </c>
      <c r="I148" s="24"/>
      <c r="J148" s="24"/>
      <c r="K148" s="24"/>
      <c r="L148" s="24"/>
      <c r="M148" s="25"/>
      <c r="N148" s="24"/>
      <c r="O148" s="25"/>
      <c r="P148" s="26"/>
      <c r="Q148" s="24" t="s">
        <v>992</v>
      </c>
      <c r="R148" s="24" t="s">
        <v>171</v>
      </c>
      <c r="S148" s="24" t="s">
        <v>115</v>
      </c>
      <c r="T148" s="24">
        <v>1</v>
      </c>
      <c r="U148" s="24" t="s">
        <v>172</v>
      </c>
      <c r="V148" s="24" t="s">
        <v>993</v>
      </c>
      <c r="W148" s="24" t="s">
        <v>990</v>
      </c>
      <c r="X148" s="418">
        <v>45692.668749999997</v>
      </c>
      <c r="Y148" s="24"/>
      <c r="Z148" s="24">
        <v>0.4</v>
      </c>
      <c r="AA148" s="24"/>
      <c r="AB148" s="24" t="s">
        <v>176</v>
      </c>
      <c r="AC148" s="26" t="s">
        <v>248</v>
      </c>
      <c r="AD148" s="24" t="s">
        <v>178</v>
      </c>
      <c r="AE148" s="24"/>
      <c r="AF148" s="24"/>
      <c r="AG148" s="24"/>
      <c r="AH148" s="24"/>
      <c r="AI148" s="24"/>
      <c r="AJ148" s="24"/>
      <c r="AK148" s="24" t="s">
        <v>178</v>
      </c>
      <c r="AL148" s="413" t="e">
        <f t="shared" si="4"/>
        <v>#VALUE!</v>
      </c>
      <c r="AM148" s="412">
        <f t="shared" si="5"/>
        <v>45692</v>
      </c>
    </row>
    <row r="149" spans="1:39" ht="21.6" customHeight="1">
      <c r="A149" s="24">
        <v>24</v>
      </c>
      <c r="B149" s="24" t="s">
        <v>158</v>
      </c>
      <c r="C149" s="24">
        <v>2025020474</v>
      </c>
      <c r="D149" s="24" t="s">
        <v>994</v>
      </c>
      <c r="E149" s="24" t="s">
        <v>160</v>
      </c>
      <c r="F149" s="24">
        <v>4511</v>
      </c>
      <c r="G149" s="24" t="s">
        <v>963</v>
      </c>
      <c r="H149" s="24" t="s">
        <v>214</v>
      </c>
      <c r="I149" s="24" t="s">
        <v>995</v>
      </c>
      <c r="J149" s="24" t="s">
        <v>164</v>
      </c>
      <c r="K149" s="24" t="s">
        <v>373</v>
      </c>
      <c r="L149" s="24" t="s">
        <v>800</v>
      </c>
      <c r="M149" s="25" t="s">
        <v>801</v>
      </c>
      <c r="N149" s="24">
        <v>5901</v>
      </c>
      <c r="O149" s="25" t="s">
        <v>255</v>
      </c>
      <c r="P149" s="26" t="s">
        <v>996</v>
      </c>
      <c r="Q149" s="24" t="s">
        <v>964</v>
      </c>
      <c r="R149" s="24" t="s">
        <v>171</v>
      </c>
      <c r="S149" s="24" t="s">
        <v>115</v>
      </c>
      <c r="T149" s="24">
        <v>1</v>
      </c>
      <c r="U149" s="24" t="s">
        <v>172</v>
      </c>
      <c r="V149" s="24" t="s">
        <v>997</v>
      </c>
      <c r="W149" s="24" t="s">
        <v>998</v>
      </c>
      <c r="X149" s="418">
        <v>45693.484027777777</v>
      </c>
      <c r="Y149" s="24" t="s">
        <v>999</v>
      </c>
      <c r="Z149" s="24">
        <v>0.5</v>
      </c>
      <c r="AA149" s="24"/>
      <c r="AB149" s="24" t="s">
        <v>176</v>
      </c>
      <c r="AC149" s="26" t="s">
        <v>1000</v>
      </c>
      <c r="AD149" s="24"/>
      <c r="AE149" s="24"/>
      <c r="AF149" s="24"/>
      <c r="AG149" s="24"/>
      <c r="AH149" s="24"/>
      <c r="AI149" s="24"/>
      <c r="AJ149" s="24"/>
      <c r="AK149" s="24" t="s">
        <v>178</v>
      </c>
      <c r="AL149" s="413">
        <f t="shared" si="4"/>
        <v>45692</v>
      </c>
      <c r="AM149" s="412">
        <f t="shared" si="5"/>
        <v>45693</v>
      </c>
    </row>
    <row r="150" spans="1:39" ht="21.6" customHeight="1">
      <c r="A150" s="24">
        <v>25</v>
      </c>
      <c r="B150" s="24" t="s">
        <v>158</v>
      </c>
      <c r="C150" s="24">
        <v>2025020487</v>
      </c>
      <c r="D150" s="24" t="s">
        <v>1001</v>
      </c>
      <c r="E150" s="24" t="s">
        <v>160</v>
      </c>
      <c r="F150" s="24" t="s">
        <v>73</v>
      </c>
      <c r="G150" s="24" t="s">
        <v>1002</v>
      </c>
      <c r="H150" s="24" t="s">
        <v>162</v>
      </c>
      <c r="I150" s="24" t="s">
        <v>1003</v>
      </c>
      <c r="J150" s="24" t="s">
        <v>164</v>
      </c>
      <c r="K150" s="24" t="s">
        <v>373</v>
      </c>
      <c r="L150" s="24" t="s">
        <v>193</v>
      </c>
      <c r="M150" s="25" t="s">
        <v>194</v>
      </c>
      <c r="N150" s="24" t="s">
        <v>195</v>
      </c>
      <c r="O150" s="25" t="s">
        <v>196</v>
      </c>
      <c r="P150" s="26" t="s">
        <v>1004</v>
      </c>
      <c r="Q150" s="24" t="s">
        <v>1005</v>
      </c>
      <c r="R150" s="24" t="s">
        <v>171</v>
      </c>
      <c r="S150" s="24" t="s">
        <v>115</v>
      </c>
      <c r="T150" s="24">
        <v>1</v>
      </c>
      <c r="U150" s="24" t="s">
        <v>172</v>
      </c>
      <c r="V150" s="24" t="s">
        <v>1006</v>
      </c>
      <c r="W150" s="24" t="s">
        <v>1007</v>
      </c>
      <c r="X150" s="418">
        <v>45693.625</v>
      </c>
      <c r="Y150" s="24" t="s">
        <v>1008</v>
      </c>
      <c r="Z150" s="24">
        <v>0.5</v>
      </c>
      <c r="AA150" s="24"/>
      <c r="AB150" s="24" t="s">
        <v>176</v>
      </c>
      <c r="AC150" s="26" t="s">
        <v>1009</v>
      </c>
      <c r="AD150" s="24"/>
      <c r="AE150" s="24"/>
      <c r="AF150" s="24"/>
      <c r="AG150" s="24"/>
      <c r="AH150" s="24"/>
      <c r="AI150" s="24"/>
      <c r="AJ150" s="24"/>
      <c r="AK150" s="24" t="s">
        <v>178</v>
      </c>
      <c r="AL150" s="413">
        <f t="shared" si="4"/>
        <v>45692</v>
      </c>
      <c r="AM150" s="412">
        <f t="shared" si="5"/>
        <v>45693</v>
      </c>
    </row>
    <row r="151" spans="1:39" ht="21.6" customHeight="1">
      <c r="A151" s="24">
        <v>26</v>
      </c>
      <c r="B151" s="24" t="s">
        <v>212</v>
      </c>
      <c r="C151" s="24">
        <v>2025020533</v>
      </c>
      <c r="D151" s="24"/>
      <c r="E151" s="24"/>
      <c r="F151" s="24">
        <v>4538</v>
      </c>
      <c r="G151" s="24" t="s">
        <v>1010</v>
      </c>
      <c r="H151" s="24" t="s">
        <v>798</v>
      </c>
      <c r="I151" s="24"/>
      <c r="J151" s="24"/>
      <c r="K151" s="24"/>
      <c r="L151" s="24"/>
      <c r="M151" s="25"/>
      <c r="N151" s="24"/>
      <c r="O151" s="25"/>
      <c r="P151" s="26"/>
      <c r="Q151" s="24" t="s">
        <v>1011</v>
      </c>
      <c r="R151" s="24" t="s">
        <v>171</v>
      </c>
      <c r="S151" s="24" t="s">
        <v>110</v>
      </c>
      <c r="T151" s="24">
        <v>1</v>
      </c>
      <c r="U151" s="24" t="s">
        <v>172</v>
      </c>
      <c r="V151" s="24" t="s">
        <v>1012</v>
      </c>
      <c r="W151" s="24" t="s">
        <v>1013</v>
      </c>
      <c r="X151" s="418">
        <v>45693.479166666657</v>
      </c>
      <c r="Y151" s="24"/>
      <c r="Z151" s="24">
        <v>0.5</v>
      </c>
      <c r="AA151" s="24"/>
      <c r="AB151" s="24" t="s">
        <v>176</v>
      </c>
      <c r="AC151" s="26" t="s">
        <v>248</v>
      </c>
      <c r="AD151" s="24" t="s">
        <v>178</v>
      </c>
      <c r="AE151" s="24"/>
      <c r="AF151" s="24"/>
      <c r="AG151" s="24"/>
      <c r="AH151" s="24"/>
      <c r="AI151" s="24"/>
      <c r="AJ151" s="24"/>
      <c r="AK151" s="24" t="s">
        <v>178</v>
      </c>
      <c r="AL151" s="413" t="e">
        <f t="shared" si="4"/>
        <v>#VALUE!</v>
      </c>
      <c r="AM151" s="412">
        <f t="shared" si="5"/>
        <v>45693</v>
      </c>
    </row>
    <row r="152" spans="1:39" ht="21.6" customHeight="1">
      <c r="A152" s="24">
        <v>27</v>
      </c>
      <c r="B152" s="24" t="s">
        <v>212</v>
      </c>
      <c r="C152" s="24">
        <v>2025020548</v>
      </c>
      <c r="D152" s="24"/>
      <c r="E152" s="24"/>
      <c r="F152" s="24">
        <v>3878</v>
      </c>
      <c r="G152" s="24" t="s">
        <v>1014</v>
      </c>
      <c r="H152" s="24" t="s">
        <v>798</v>
      </c>
      <c r="I152" s="24"/>
      <c r="J152" s="24"/>
      <c r="K152" s="24"/>
      <c r="L152" s="24"/>
      <c r="M152" s="25"/>
      <c r="N152" s="24"/>
      <c r="O152" s="25"/>
      <c r="P152" s="26"/>
      <c r="Q152" s="24" t="s">
        <v>1015</v>
      </c>
      <c r="R152" s="24" t="s">
        <v>171</v>
      </c>
      <c r="S152" s="24" t="s">
        <v>110</v>
      </c>
      <c r="T152" s="24">
        <v>1</v>
      </c>
      <c r="U152" s="24" t="s">
        <v>172</v>
      </c>
      <c r="V152" s="24" t="s">
        <v>1016</v>
      </c>
      <c r="W152" s="24" t="s">
        <v>1017</v>
      </c>
      <c r="X152" s="418">
        <v>45693.496527777781</v>
      </c>
      <c r="Y152" s="24"/>
      <c r="Z152" s="24">
        <v>0.3</v>
      </c>
      <c r="AA152" s="24"/>
      <c r="AB152" s="24" t="s">
        <v>176</v>
      </c>
      <c r="AC152" s="26" t="s">
        <v>248</v>
      </c>
      <c r="AD152" s="24" t="s">
        <v>178</v>
      </c>
      <c r="AE152" s="24"/>
      <c r="AF152" s="24"/>
      <c r="AG152" s="24"/>
      <c r="AH152" s="24"/>
      <c r="AI152" s="24"/>
      <c r="AJ152" s="24"/>
      <c r="AK152" s="24" t="s">
        <v>178</v>
      </c>
      <c r="AL152" s="413" t="e">
        <f t="shared" si="4"/>
        <v>#VALUE!</v>
      </c>
      <c r="AM152" s="412">
        <f t="shared" si="5"/>
        <v>45693</v>
      </c>
    </row>
    <row r="153" spans="1:39" ht="21.6" customHeight="1">
      <c r="A153" s="24">
        <v>28</v>
      </c>
      <c r="B153" s="24" t="s">
        <v>212</v>
      </c>
      <c r="C153" s="24">
        <v>2025020549</v>
      </c>
      <c r="D153" s="24"/>
      <c r="E153" s="24"/>
      <c r="F153" s="24">
        <v>4514</v>
      </c>
      <c r="G153" s="24" t="s">
        <v>1018</v>
      </c>
      <c r="H153" s="24" t="s">
        <v>798</v>
      </c>
      <c r="I153" s="24"/>
      <c r="J153" s="24"/>
      <c r="K153" s="24"/>
      <c r="L153" s="24"/>
      <c r="M153" s="25"/>
      <c r="N153" s="24"/>
      <c r="O153" s="25"/>
      <c r="P153" s="26"/>
      <c r="Q153" s="24" t="s">
        <v>1019</v>
      </c>
      <c r="R153" s="24" t="s">
        <v>171</v>
      </c>
      <c r="S153" s="24" t="s">
        <v>110</v>
      </c>
      <c r="T153" s="24">
        <v>1</v>
      </c>
      <c r="U153" s="24" t="s">
        <v>172</v>
      </c>
      <c r="V153" s="24" t="s">
        <v>1020</v>
      </c>
      <c r="W153" s="24" t="s">
        <v>1021</v>
      </c>
      <c r="X153" s="418">
        <v>45693.548611111109</v>
      </c>
      <c r="Y153" s="24"/>
      <c r="Z153" s="24">
        <v>12.3</v>
      </c>
      <c r="AA153" s="24"/>
      <c r="AB153" s="24" t="s">
        <v>176</v>
      </c>
      <c r="AC153" s="26" t="s">
        <v>248</v>
      </c>
      <c r="AD153" s="24" t="s">
        <v>178</v>
      </c>
      <c r="AE153" s="24"/>
      <c r="AF153" s="24"/>
      <c r="AG153" s="24"/>
      <c r="AH153" s="24"/>
      <c r="AI153" s="24"/>
      <c r="AJ153" s="24"/>
      <c r="AK153" s="24" t="s">
        <v>178</v>
      </c>
      <c r="AL153" s="413" t="e">
        <f t="shared" si="4"/>
        <v>#VALUE!</v>
      </c>
      <c r="AM153" s="412">
        <f t="shared" si="5"/>
        <v>45693</v>
      </c>
    </row>
    <row r="154" spans="1:39" ht="21.6" customHeight="1">
      <c r="A154" s="24">
        <v>29</v>
      </c>
      <c r="B154" s="24" t="s">
        <v>212</v>
      </c>
      <c r="C154" s="24">
        <v>2025020709</v>
      </c>
      <c r="D154" s="24"/>
      <c r="E154" s="24"/>
      <c r="F154" s="24">
        <v>4083</v>
      </c>
      <c r="G154" s="24" t="s">
        <v>1022</v>
      </c>
      <c r="H154" s="24" t="s">
        <v>162</v>
      </c>
      <c r="I154" s="24"/>
      <c r="J154" s="24"/>
      <c r="K154" s="24"/>
      <c r="L154" s="24"/>
      <c r="M154" s="25"/>
      <c r="N154" s="24"/>
      <c r="O154" s="25"/>
      <c r="P154" s="26"/>
      <c r="Q154" s="24" t="s">
        <v>1023</v>
      </c>
      <c r="R154" s="24" t="s">
        <v>171</v>
      </c>
      <c r="S154" s="24" t="s">
        <v>115</v>
      </c>
      <c r="T154" s="24">
        <v>1</v>
      </c>
      <c r="U154" s="24" t="s">
        <v>172</v>
      </c>
      <c r="V154" s="24" t="s">
        <v>1024</v>
      </c>
      <c r="W154" s="24" t="s">
        <v>1025</v>
      </c>
      <c r="X154" s="418">
        <v>45694.472222222219</v>
      </c>
      <c r="Y154" s="24"/>
      <c r="Z154" s="24">
        <v>0.4</v>
      </c>
      <c r="AA154" s="24"/>
      <c r="AB154" s="24" t="s">
        <v>176</v>
      </c>
      <c r="AC154" s="26" t="s">
        <v>248</v>
      </c>
      <c r="AD154" s="24" t="s">
        <v>178</v>
      </c>
      <c r="AE154" s="24"/>
      <c r="AF154" s="24"/>
      <c r="AG154" s="24"/>
      <c r="AH154" s="24"/>
      <c r="AI154" s="24"/>
      <c r="AJ154" s="24"/>
      <c r="AK154" s="24" t="s">
        <v>178</v>
      </c>
      <c r="AL154" s="413" t="e">
        <f t="shared" si="4"/>
        <v>#VALUE!</v>
      </c>
      <c r="AM154" s="412">
        <f t="shared" si="5"/>
        <v>45694</v>
      </c>
    </row>
    <row r="155" spans="1:39" ht="21.6" customHeight="1">
      <c r="A155" s="24">
        <v>30</v>
      </c>
      <c r="B155" s="24" t="s">
        <v>158</v>
      </c>
      <c r="C155" s="24">
        <v>2025020766</v>
      </c>
      <c r="D155" s="24" t="s">
        <v>1026</v>
      </c>
      <c r="E155" s="24" t="s">
        <v>160</v>
      </c>
      <c r="F155" s="24">
        <v>4977</v>
      </c>
      <c r="G155" s="24" t="s">
        <v>952</v>
      </c>
      <c r="H155" s="24" t="s">
        <v>162</v>
      </c>
      <c r="I155" s="24" t="s">
        <v>1027</v>
      </c>
      <c r="J155" s="24" t="s">
        <v>485</v>
      </c>
      <c r="K155" s="24" t="s">
        <v>165</v>
      </c>
      <c r="L155" s="24" t="s">
        <v>1028</v>
      </c>
      <c r="M155" s="25" t="s">
        <v>1029</v>
      </c>
      <c r="N155" s="24" t="s">
        <v>1030</v>
      </c>
      <c r="O155" s="25" t="s">
        <v>1031</v>
      </c>
      <c r="P155" s="26" t="s">
        <v>1032</v>
      </c>
      <c r="Q155" s="24" t="s">
        <v>953</v>
      </c>
      <c r="R155" s="24" t="s">
        <v>171</v>
      </c>
      <c r="S155" s="24" t="s">
        <v>115</v>
      </c>
      <c r="T155" s="24">
        <v>1</v>
      </c>
      <c r="U155" s="24" t="s">
        <v>172</v>
      </c>
      <c r="V155" s="24" t="s">
        <v>1033</v>
      </c>
      <c r="W155" s="24" t="s">
        <v>1034</v>
      </c>
      <c r="X155" s="418">
        <v>45695.496527777781</v>
      </c>
      <c r="Y155" s="24" t="s">
        <v>1035</v>
      </c>
      <c r="Z155" s="24">
        <v>0.9</v>
      </c>
      <c r="AA155" s="24"/>
      <c r="AB155" s="24" t="s">
        <v>176</v>
      </c>
      <c r="AC155" s="26" t="s">
        <v>1036</v>
      </c>
      <c r="AD155" s="24"/>
      <c r="AE155" s="24"/>
      <c r="AF155" s="24"/>
      <c r="AG155" s="24"/>
      <c r="AH155" s="24"/>
      <c r="AI155" s="24"/>
      <c r="AJ155" s="24"/>
      <c r="AK155" s="24" t="s">
        <v>178</v>
      </c>
      <c r="AL155" s="413">
        <f t="shared" si="4"/>
        <v>45694</v>
      </c>
      <c r="AM155" s="412">
        <f t="shared" si="5"/>
        <v>45695</v>
      </c>
    </row>
    <row r="156" spans="1:39" ht="21.6" customHeight="1">
      <c r="A156" s="24">
        <v>31</v>
      </c>
      <c r="B156" s="24" t="s">
        <v>212</v>
      </c>
      <c r="C156" s="24">
        <v>2025020964</v>
      </c>
      <c r="D156" s="24"/>
      <c r="E156" s="24"/>
      <c r="F156" s="24" t="s">
        <v>58</v>
      </c>
      <c r="G156" s="24" t="s">
        <v>1037</v>
      </c>
      <c r="H156" s="24" t="s">
        <v>316</v>
      </c>
      <c r="I156" s="24"/>
      <c r="J156" s="24"/>
      <c r="K156" s="24"/>
      <c r="L156" s="24"/>
      <c r="M156" s="25"/>
      <c r="N156" s="24"/>
      <c r="O156" s="25"/>
      <c r="P156" s="26"/>
      <c r="Q156" s="24" t="s">
        <v>1038</v>
      </c>
      <c r="R156" s="24" t="s">
        <v>171</v>
      </c>
      <c r="S156" s="24" t="s">
        <v>110</v>
      </c>
      <c r="T156" s="24">
        <v>1</v>
      </c>
      <c r="U156" s="24" t="s">
        <v>172</v>
      </c>
      <c r="V156" s="24" t="s">
        <v>1039</v>
      </c>
      <c r="W156" s="24" t="s">
        <v>1040</v>
      </c>
      <c r="X156" s="418">
        <v>45695.583333333343</v>
      </c>
      <c r="Y156" s="24"/>
      <c r="Z156" s="24">
        <v>0.5</v>
      </c>
      <c r="AA156" s="24"/>
      <c r="AB156" s="24" t="s">
        <v>176</v>
      </c>
      <c r="AC156" s="26" t="s">
        <v>248</v>
      </c>
      <c r="AD156" s="24" t="s">
        <v>178</v>
      </c>
      <c r="AE156" s="24"/>
      <c r="AF156" s="24"/>
      <c r="AG156" s="24"/>
      <c r="AH156" s="24"/>
      <c r="AI156" s="24"/>
      <c r="AJ156" s="24"/>
      <c r="AK156" s="24" t="s">
        <v>178</v>
      </c>
      <c r="AL156" s="413" t="e">
        <f t="shared" si="4"/>
        <v>#VALUE!</v>
      </c>
      <c r="AM156" s="412">
        <f t="shared" si="5"/>
        <v>45695</v>
      </c>
    </row>
    <row r="157" spans="1:39" ht="21.6" customHeight="1">
      <c r="A157" s="24">
        <v>32</v>
      </c>
      <c r="B157" s="24" t="s">
        <v>212</v>
      </c>
      <c r="C157" s="24">
        <v>2025020970</v>
      </c>
      <c r="D157" s="24"/>
      <c r="E157" s="24"/>
      <c r="F157" s="24">
        <v>2109</v>
      </c>
      <c r="G157" s="24" t="s">
        <v>1041</v>
      </c>
      <c r="H157" s="24" t="s">
        <v>316</v>
      </c>
      <c r="I157" s="24"/>
      <c r="J157" s="24"/>
      <c r="K157" s="24"/>
      <c r="L157" s="24"/>
      <c r="M157" s="25"/>
      <c r="N157" s="24"/>
      <c r="O157" s="25"/>
      <c r="P157" s="26"/>
      <c r="Q157" s="24" t="s">
        <v>1042</v>
      </c>
      <c r="R157" s="24" t="s">
        <v>171</v>
      </c>
      <c r="S157" s="24" t="s">
        <v>110</v>
      </c>
      <c r="T157" s="24">
        <v>1</v>
      </c>
      <c r="U157" s="24" t="s">
        <v>172</v>
      </c>
      <c r="V157" s="24" t="s">
        <v>1043</v>
      </c>
      <c r="W157" s="24" t="s">
        <v>1044</v>
      </c>
      <c r="X157" s="418">
        <v>45695.604166666657</v>
      </c>
      <c r="Y157" s="24"/>
      <c r="Z157" s="24">
        <v>0.3</v>
      </c>
      <c r="AA157" s="24"/>
      <c r="AB157" s="24" t="s">
        <v>176</v>
      </c>
      <c r="AC157" s="26" t="s">
        <v>248</v>
      </c>
      <c r="AD157" s="24" t="s">
        <v>178</v>
      </c>
      <c r="AE157" s="24"/>
      <c r="AF157" s="24"/>
      <c r="AG157" s="24"/>
      <c r="AH157" s="24"/>
      <c r="AI157" s="24"/>
      <c r="AJ157" s="24"/>
      <c r="AK157" s="24" t="s">
        <v>178</v>
      </c>
      <c r="AL157" s="413" t="e">
        <f t="shared" si="4"/>
        <v>#VALUE!</v>
      </c>
      <c r="AM157" s="412">
        <f t="shared" si="5"/>
        <v>45695</v>
      </c>
    </row>
    <row r="158" spans="1:39" ht="21.6" customHeight="1">
      <c r="A158" s="24">
        <v>33</v>
      </c>
      <c r="B158" s="24" t="s">
        <v>212</v>
      </c>
      <c r="C158" s="24">
        <v>2025020975</v>
      </c>
      <c r="D158" s="24"/>
      <c r="E158" s="24"/>
      <c r="F158" s="24" t="s">
        <v>73</v>
      </c>
      <c r="G158" s="24" t="s">
        <v>1002</v>
      </c>
      <c r="H158" s="24" t="s">
        <v>162</v>
      </c>
      <c r="I158" s="24"/>
      <c r="J158" s="24"/>
      <c r="K158" s="24"/>
      <c r="L158" s="24"/>
      <c r="M158" s="25"/>
      <c r="N158" s="24"/>
      <c r="O158" s="25"/>
      <c r="P158" s="26"/>
      <c r="Q158" s="24" t="s">
        <v>1005</v>
      </c>
      <c r="R158" s="24" t="s">
        <v>171</v>
      </c>
      <c r="S158" s="24" t="s">
        <v>115</v>
      </c>
      <c r="T158" s="24">
        <v>1</v>
      </c>
      <c r="U158" s="24" t="s">
        <v>172</v>
      </c>
      <c r="V158" s="24" t="s">
        <v>1045</v>
      </c>
      <c r="W158" s="24" t="s">
        <v>1046</v>
      </c>
      <c r="X158" s="418">
        <v>45695.611805555563</v>
      </c>
      <c r="Y158" s="24"/>
      <c r="Z158" s="24">
        <v>0.4</v>
      </c>
      <c r="AA158" s="24"/>
      <c r="AB158" s="24" t="s">
        <v>176</v>
      </c>
      <c r="AC158" s="26" t="s">
        <v>248</v>
      </c>
      <c r="AD158" s="24" t="s">
        <v>178</v>
      </c>
      <c r="AE158" s="24"/>
      <c r="AF158" s="24"/>
      <c r="AG158" s="24"/>
      <c r="AH158" s="24"/>
      <c r="AI158" s="24"/>
      <c r="AJ158" s="24"/>
      <c r="AK158" s="24" t="s">
        <v>178</v>
      </c>
      <c r="AL158" s="413" t="e">
        <f t="shared" si="4"/>
        <v>#VALUE!</v>
      </c>
      <c r="AM158" s="412">
        <f t="shared" si="5"/>
        <v>45695</v>
      </c>
    </row>
    <row r="159" spans="1:39" ht="21.6" customHeight="1">
      <c r="A159" s="24">
        <v>34</v>
      </c>
      <c r="B159" s="24" t="s">
        <v>212</v>
      </c>
      <c r="C159" s="24">
        <v>2025020977</v>
      </c>
      <c r="D159" s="24"/>
      <c r="E159" s="24"/>
      <c r="F159" s="24">
        <v>4208</v>
      </c>
      <c r="G159" s="24" t="s">
        <v>1047</v>
      </c>
      <c r="H159" s="24" t="s">
        <v>316</v>
      </c>
      <c r="I159" s="24"/>
      <c r="J159" s="24"/>
      <c r="K159" s="24"/>
      <c r="L159" s="24"/>
      <c r="M159" s="25"/>
      <c r="N159" s="24"/>
      <c r="O159" s="25"/>
      <c r="P159" s="26"/>
      <c r="Q159" s="24" t="s">
        <v>1048</v>
      </c>
      <c r="R159" s="24" t="s">
        <v>171</v>
      </c>
      <c r="S159" s="24" t="s">
        <v>110</v>
      </c>
      <c r="T159" s="24">
        <v>1</v>
      </c>
      <c r="U159" s="24" t="s">
        <v>172</v>
      </c>
      <c r="V159" s="24" t="s">
        <v>1049</v>
      </c>
      <c r="W159" s="24" t="s">
        <v>1050</v>
      </c>
      <c r="X159" s="418">
        <v>45695.618055555547</v>
      </c>
      <c r="Y159" s="24"/>
      <c r="Z159" s="24">
        <v>0.3</v>
      </c>
      <c r="AA159" s="24"/>
      <c r="AB159" s="24" t="s">
        <v>176</v>
      </c>
      <c r="AC159" s="26" t="s">
        <v>248</v>
      </c>
      <c r="AD159" s="24" t="s">
        <v>178</v>
      </c>
      <c r="AE159" s="24"/>
      <c r="AF159" s="24"/>
      <c r="AG159" s="24"/>
      <c r="AH159" s="24"/>
      <c r="AI159" s="24"/>
      <c r="AJ159" s="24"/>
      <c r="AK159" s="24" t="s">
        <v>178</v>
      </c>
      <c r="AL159" s="413" t="e">
        <f t="shared" si="4"/>
        <v>#VALUE!</v>
      </c>
      <c r="AM159" s="412">
        <f t="shared" si="5"/>
        <v>45695</v>
      </c>
    </row>
    <row r="160" spans="1:39" ht="21.6" customHeight="1">
      <c r="A160" s="24">
        <v>35</v>
      </c>
      <c r="B160" s="24" t="s">
        <v>212</v>
      </c>
      <c r="C160" s="24">
        <v>2025020981</v>
      </c>
      <c r="D160" s="24"/>
      <c r="E160" s="24"/>
      <c r="F160" s="24" t="s">
        <v>71</v>
      </c>
      <c r="G160" s="24" t="s">
        <v>1051</v>
      </c>
      <c r="H160" s="24" t="s">
        <v>162</v>
      </c>
      <c r="I160" s="24"/>
      <c r="J160" s="24"/>
      <c r="K160" s="24"/>
      <c r="L160" s="24"/>
      <c r="M160" s="25"/>
      <c r="N160" s="24"/>
      <c r="O160" s="25"/>
      <c r="P160" s="26"/>
      <c r="Q160" s="24" t="s">
        <v>1052</v>
      </c>
      <c r="R160" s="24" t="s">
        <v>171</v>
      </c>
      <c r="S160" s="24" t="s">
        <v>115</v>
      </c>
      <c r="T160" s="24">
        <v>1</v>
      </c>
      <c r="U160" s="24" t="s">
        <v>172</v>
      </c>
      <c r="V160" s="24" t="s">
        <v>1053</v>
      </c>
      <c r="W160" s="24" t="s">
        <v>1054</v>
      </c>
      <c r="X160" s="418">
        <v>45695.630555555559</v>
      </c>
      <c r="Y160" s="24"/>
      <c r="Z160" s="24">
        <v>0.3</v>
      </c>
      <c r="AA160" s="24"/>
      <c r="AB160" s="24" t="s">
        <v>176</v>
      </c>
      <c r="AC160" s="26" t="s">
        <v>248</v>
      </c>
      <c r="AD160" s="24" t="s">
        <v>178</v>
      </c>
      <c r="AE160" s="24"/>
      <c r="AF160" s="24"/>
      <c r="AG160" s="24"/>
      <c r="AH160" s="24"/>
      <c r="AI160" s="24"/>
      <c r="AJ160" s="24"/>
      <c r="AK160" s="24" t="s">
        <v>178</v>
      </c>
      <c r="AL160" s="413" t="e">
        <f t="shared" si="4"/>
        <v>#VALUE!</v>
      </c>
      <c r="AM160" s="412">
        <f t="shared" si="5"/>
        <v>45695</v>
      </c>
    </row>
    <row r="161" spans="1:39" ht="21.6" customHeight="1">
      <c r="A161" s="24">
        <v>36</v>
      </c>
      <c r="B161" s="24" t="s">
        <v>212</v>
      </c>
      <c r="C161" s="24">
        <v>2025020983</v>
      </c>
      <c r="D161" s="24"/>
      <c r="E161" s="24"/>
      <c r="F161" s="24">
        <v>2743</v>
      </c>
      <c r="G161" s="24" t="s">
        <v>1055</v>
      </c>
      <c r="H161" s="24" t="s">
        <v>316</v>
      </c>
      <c r="I161" s="24"/>
      <c r="J161" s="24"/>
      <c r="K161" s="24"/>
      <c r="L161" s="24"/>
      <c r="M161" s="25"/>
      <c r="N161" s="24"/>
      <c r="O161" s="25"/>
      <c r="P161" s="26"/>
      <c r="Q161" s="24" t="s">
        <v>1056</v>
      </c>
      <c r="R161" s="24" t="s">
        <v>171</v>
      </c>
      <c r="S161" s="24" t="s">
        <v>110</v>
      </c>
      <c r="T161" s="24">
        <v>1</v>
      </c>
      <c r="U161" s="24" t="s">
        <v>172</v>
      </c>
      <c r="V161" s="24" t="s">
        <v>1057</v>
      </c>
      <c r="W161" s="24" t="s">
        <v>1058</v>
      </c>
      <c r="X161" s="418">
        <v>45695.635416666657</v>
      </c>
      <c r="Y161" s="24"/>
      <c r="Z161" s="24">
        <v>0.3</v>
      </c>
      <c r="AA161" s="24"/>
      <c r="AB161" s="24" t="s">
        <v>176</v>
      </c>
      <c r="AC161" s="26" t="s">
        <v>248</v>
      </c>
      <c r="AD161" s="24" t="s">
        <v>178</v>
      </c>
      <c r="AE161" s="24"/>
      <c r="AF161" s="24"/>
      <c r="AG161" s="24"/>
      <c r="AH161" s="24"/>
      <c r="AI161" s="24"/>
      <c r="AJ161" s="24"/>
      <c r="AK161" s="24" t="s">
        <v>178</v>
      </c>
      <c r="AL161" s="413" t="e">
        <f t="shared" si="4"/>
        <v>#VALUE!</v>
      </c>
      <c r="AM161" s="412">
        <f t="shared" si="5"/>
        <v>45695</v>
      </c>
    </row>
    <row r="162" spans="1:39" ht="21.6" customHeight="1">
      <c r="A162" s="24">
        <v>37</v>
      </c>
      <c r="B162" s="24" t="s">
        <v>212</v>
      </c>
      <c r="C162" s="24">
        <v>2025020993</v>
      </c>
      <c r="D162" s="24"/>
      <c r="E162" s="24"/>
      <c r="F162" s="24">
        <v>3785</v>
      </c>
      <c r="G162" s="24" t="s">
        <v>1059</v>
      </c>
      <c r="H162" s="24" t="s">
        <v>316</v>
      </c>
      <c r="I162" s="24"/>
      <c r="J162" s="24"/>
      <c r="K162" s="24"/>
      <c r="L162" s="24"/>
      <c r="M162" s="25"/>
      <c r="N162" s="24"/>
      <c r="O162" s="25"/>
      <c r="P162" s="26"/>
      <c r="Q162" s="24" t="s">
        <v>1060</v>
      </c>
      <c r="R162" s="24" t="s">
        <v>171</v>
      </c>
      <c r="S162" s="24" t="s">
        <v>110</v>
      </c>
      <c r="T162" s="24">
        <v>1</v>
      </c>
      <c r="U162" s="24" t="s">
        <v>172</v>
      </c>
      <c r="V162" s="24" t="s">
        <v>1061</v>
      </c>
      <c r="W162" s="24" t="s">
        <v>1062</v>
      </c>
      <c r="X162" s="418">
        <v>45695.652777777781</v>
      </c>
      <c r="Y162" s="24"/>
      <c r="Z162" s="24">
        <v>0.3</v>
      </c>
      <c r="AA162" s="24"/>
      <c r="AB162" s="24" t="s">
        <v>176</v>
      </c>
      <c r="AC162" s="26" t="s">
        <v>248</v>
      </c>
      <c r="AD162" s="24" t="s">
        <v>178</v>
      </c>
      <c r="AE162" s="24"/>
      <c r="AF162" s="24"/>
      <c r="AG162" s="24"/>
      <c r="AH162" s="24"/>
      <c r="AI162" s="24"/>
      <c r="AJ162" s="24"/>
      <c r="AK162" s="24" t="s">
        <v>178</v>
      </c>
      <c r="AL162" s="413" t="e">
        <f t="shared" si="4"/>
        <v>#VALUE!</v>
      </c>
      <c r="AM162" s="412">
        <f t="shared" si="5"/>
        <v>45695</v>
      </c>
    </row>
    <row r="163" spans="1:39" ht="21.6" customHeight="1">
      <c r="A163" s="24">
        <v>38</v>
      </c>
      <c r="B163" s="24" t="s">
        <v>212</v>
      </c>
      <c r="C163" s="24">
        <v>2025020998</v>
      </c>
      <c r="D163" s="24"/>
      <c r="E163" s="24"/>
      <c r="F163" s="24">
        <v>4698</v>
      </c>
      <c r="G163" s="24" t="s">
        <v>1063</v>
      </c>
      <c r="H163" s="24" t="s">
        <v>162</v>
      </c>
      <c r="I163" s="24"/>
      <c r="J163" s="24"/>
      <c r="K163" s="24"/>
      <c r="L163" s="24"/>
      <c r="M163" s="25"/>
      <c r="N163" s="24"/>
      <c r="O163" s="25"/>
      <c r="P163" s="26"/>
      <c r="Q163" s="24" t="s">
        <v>1064</v>
      </c>
      <c r="R163" s="24" t="s">
        <v>171</v>
      </c>
      <c r="S163" s="24" t="s">
        <v>115</v>
      </c>
      <c r="T163" s="24">
        <v>1</v>
      </c>
      <c r="U163" s="24" t="s">
        <v>172</v>
      </c>
      <c r="V163" s="24" t="s">
        <v>1065</v>
      </c>
      <c r="W163" s="24" t="s">
        <v>1066</v>
      </c>
      <c r="X163" s="418">
        <v>45695.669444444437</v>
      </c>
      <c r="Y163" s="24"/>
      <c r="Z163" s="24">
        <v>0.3</v>
      </c>
      <c r="AA163" s="24"/>
      <c r="AB163" s="24" t="s">
        <v>176</v>
      </c>
      <c r="AC163" s="26" t="s">
        <v>248</v>
      </c>
      <c r="AD163" s="24" t="s">
        <v>178</v>
      </c>
      <c r="AE163" s="24"/>
      <c r="AF163" s="24"/>
      <c r="AG163" s="24"/>
      <c r="AH163" s="24"/>
      <c r="AI163" s="24"/>
      <c r="AJ163" s="24"/>
      <c r="AK163" s="24" t="s">
        <v>178</v>
      </c>
      <c r="AL163" s="413" t="e">
        <f t="shared" si="4"/>
        <v>#VALUE!</v>
      </c>
      <c r="AM163" s="412">
        <f t="shared" si="5"/>
        <v>45695</v>
      </c>
    </row>
    <row r="164" spans="1:39" ht="21.6" customHeight="1">
      <c r="A164" s="24">
        <v>39</v>
      </c>
      <c r="B164" s="24" t="s">
        <v>158</v>
      </c>
      <c r="C164" s="24">
        <v>2025021030</v>
      </c>
      <c r="D164" s="24" t="s">
        <v>1067</v>
      </c>
      <c r="E164" s="24" t="s">
        <v>160</v>
      </c>
      <c r="F164" s="24">
        <v>3921</v>
      </c>
      <c r="G164" s="24" t="s">
        <v>983</v>
      </c>
      <c r="H164" s="24" t="s">
        <v>645</v>
      </c>
      <c r="I164" s="24" t="s">
        <v>1068</v>
      </c>
      <c r="J164" s="24" t="s">
        <v>225</v>
      </c>
      <c r="K164" s="24" t="s">
        <v>373</v>
      </c>
      <c r="L164" s="24" t="s">
        <v>800</v>
      </c>
      <c r="M164" s="25" t="s">
        <v>801</v>
      </c>
      <c r="N164" s="24">
        <v>5903</v>
      </c>
      <c r="O164" s="25" t="s">
        <v>802</v>
      </c>
      <c r="P164" s="26" t="s">
        <v>1069</v>
      </c>
      <c r="Q164" s="24" t="s">
        <v>984</v>
      </c>
      <c r="R164" s="24" t="s">
        <v>171</v>
      </c>
      <c r="S164" s="24" t="s">
        <v>110</v>
      </c>
      <c r="T164" s="24">
        <v>1</v>
      </c>
      <c r="U164" s="24" t="s">
        <v>172</v>
      </c>
      <c r="V164" s="24" t="s">
        <v>1070</v>
      </c>
      <c r="W164" s="24" t="s">
        <v>1071</v>
      </c>
      <c r="X164" s="418">
        <v>45696.498611111107</v>
      </c>
      <c r="Y164" s="24" t="s">
        <v>1072</v>
      </c>
      <c r="Z164" s="24">
        <v>1</v>
      </c>
      <c r="AA164" s="24"/>
      <c r="AB164" s="24" t="s">
        <v>176</v>
      </c>
      <c r="AC164" s="26" t="s">
        <v>1073</v>
      </c>
      <c r="AD164" s="24"/>
      <c r="AE164" s="24"/>
      <c r="AF164" s="24"/>
      <c r="AG164" s="24"/>
      <c r="AH164" s="24"/>
      <c r="AI164" s="24"/>
      <c r="AJ164" s="24"/>
      <c r="AK164" s="24" t="s">
        <v>178</v>
      </c>
      <c r="AL164" s="413">
        <f t="shared" si="4"/>
        <v>45695</v>
      </c>
      <c r="AM164" s="412">
        <f t="shared" si="5"/>
        <v>45696</v>
      </c>
    </row>
    <row r="165" spans="1:39" ht="21.6" customHeight="1">
      <c r="A165" s="24">
        <v>40</v>
      </c>
      <c r="B165" s="24" t="s">
        <v>158</v>
      </c>
      <c r="C165" s="24">
        <v>2025021089</v>
      </c>
      <c r="D165" s="24" t="s">
        <v>1074</v>
      </c>
      <c r="E165" s="24" t="s">
        <v>160</v>
      </c>
      <c r="F165" s="24">
        <v>4005</v>
      </c>
      <c r="G165" s="24" t="s">
        <v>783</v>
      </c>
      <c r="H165" s="24" t="s">
        <v>316</v>
      </c>
      <c r="I165" s="24" t="s">
        <v>1075</v>
      </c>
      <c r="J165" s="24" t="s">
        <v>579</v>
      </c>
      <c r="K165" s="24" t="s">
        <v>226</v>
      </c>
      <c r="L165" s="24" t="s">
        <v>800</v>
      </c>
      <c r="M165" s="25" t="s">
        <v>801</v>
      </c>
      <c r="N165" s="24">
        <v>5901</v>
      </c>
      <c r="O165" s="25" t="s">
        <v>255</v>
      </c>
      <c r="P165" s="26" t="s">
        <v>1076</v>
      </c>
      <c r="Q165" s="24" t="s">
        <v>784</v>
      </c>
      <c r="R165" s="24" t="s">
        <v>171</v>
      </c>
      <c r="S165" s="24" t="s">
        <v>110</v>
      </c>
      <c r="T165" s="24">
        <v>1</v>
      </c>
      <c r="U165" s="24" t="s">
        <v>172</v>
      </c>
      <c r="V165" s="24" t="s">
        <v>1077</v>
      </c>
      <c r="W165" s="24" t="s">
        <v>1078</v>
      </c>
      <c r="X165" s="418">
        <v>45696.635416666657</v>
      </c>
      <c r="Y165" s="24" t="s">
        <v>1079</v>
      </c>
      <c r="Z165" s="24">
        <v>0.8</v>
      </c>
      <c r="AA165" s="24"/>
      <c r="AB165" s="24" t="s">
        <v>176</v>
      </c>
      <c r="AC165" s="26" t="s">
        <v>1080</v>
      </c>
      <c r="AD165" s="24"/>
      <c r="AE165" s="24"/>
      <c r="AF165" s="24"/>
      <c r="AG165" s="24"/>
      <c r="AH165" s="24"/>
      <c r="AI165" s="24"/>
      <c r="AJ165" s="24"/>
      <c r="AK165" s="24" t="s">
        <v>178</v>
      </c>
      <c r="AL165" s="413">
        <f t="shared" si="4"/>
        <v>45696</v>
      </c>
      <c r="AM165" s="412">
        <f t="shared" si="5"/>
        <v>45696</v>
      </c>
    </row>
    <row r="166" spans="1:39" ht="21.6" customHeight="1">
      <c r="A166" s="24">
        <v>41</v>
      </c>
      <c r="B166" s="24" t="s">
        <v>158</v>
      </c>
      <c r="C166" s="24">
        <v>2025021109</v>
      </c>
      <c r="D166" s="24" t="s">
        <v>1081</v>
      </c>
      <c r="E166" s="24" t="s">
        <v>160</v>
      </c>
      <c r="F166" s="24">
        <v>4167</v>
      </c>
      <c r="G166" s="24" t="s">
        <v>1082</v>
      </c>
      <c r="H166" s="24" t="s">
        <v>266</v>
      </c>
      <c r="I166" s="24" t="s">
        <v>1083</v>
      </c>
      <c r="J166" s="24" t="s">
        <v>579</v>
      </c>
      <c r="K166" s="24" t="s">
        <v>165</v>
      </c>
      <c r="L166" s="24" t="s">
        <v>166</v>
      </c>
      <c r="M166" s="25" t="s">
        <v>167</v>
      </c>
      <c r="N166" s="24">
        <v>2307</v>
      </c>
      <c r="O166" s="25" t="s">
        <v>335</v>
      </c>
      <c r="P166" s="26" t="s">
        <v>1084</v>
      </c>
      <c r="Q166" s="24" t="s">
        <v>1085</v>
      </c>
      <c r="R166" s="24" t="s">
        <v>171</v>
      </c>
      <c r="S166" s="24" t="s">
        <v>274</v>
      </c>
      <c r="T166" s="24">
        <v>1</v>
      </c>
      <c r="U166" s="24" t="s">
        <v>172</v>
      </c>
      <c r="V166" s="24" t="s">
        <v>1086</v>
      </c>
      <c r="W166" s="24" t="s">
        <v>1087</v>
      </c>
      <c r="X166" s="418">
        <v>45698.701388888891</v>
      </c>
      <c r="Y166" s="24" t="s">
        <v>1088</v>
      </c>
      <c r="Z166" s="24">
        <v>2.2000000000000002</v>
      </c>
      <c r="AA166" s="24"/>
      <c r="AB166" s="24" t="s">
        <v>176</v>
      </c>
      <c r="AC166" s="26" t="s">
        <v>1089</v>
      </c>
      <c r="AD166" s="24"/>
      <c r="AE166" s="24"/>
      <c r="AF166" s="24"/>
      <c r="AG166" s="24"/>
      <c r="AH166" s="24"/>
      <c r="AI166" s="24"/>
      <c r="AJ166" s="24"/>
      <c r="AK166" s="24" t="s">
        <v>178</v>
      </c>
      <c r="AL166" s="413">
        <f t="shared" si="4"/>
        <v>45696</v>
      </c>
      <c r="AM166" s="412">
        <f t="shared" si="5"/>
        <v>45698</v>
      </c>
    </row>
    <row r="167" spans="1:39" ht="21.6" customHeight="1">
      <c r="A167" s="24">
        <v>42</v>
      </c>
      <c r="B167" s="24" t="s">
        <v>158</v>
      </c>
      <c r="C167" s="24">
        <v>2025021120</v>
      </c>
      <c r="D167" s="24" t="s">
        <v>1090</v>
      </c>
      <c r="E167" s="24" t="s">
        <v>160</v>
      </c>
      <c r="F167" s="24">
        <v>4856</v>
      </c>
      <c r="G167" s="24" t="s">
        <v>417</v>
      </c>
      <c r="H167" s="24" t="s">
        <v>316</v>
      </c>
      <c r="I167" s="24" t="s">
        <v>1091</v>
      </c>
      <c r="J167" s="24" t="s">
        <v>301</v>
      </c>
      <c r="K167" s="24" t="s">
        <v>419</v>
      </c>
      <c r="L167" s="24" t="s">
        <v>268</v>
      </c>
      <c r="M167" s="25" t="s">
        <v>269</v>
      </c>
      <c r="N167" s="24" t="s">
        <v>541</v>
      </c>
      <c r="O167" s="25" t="s">
        <v>542</v>
      </c>
      <c r="P167" s="26" t="s">
        <v>1092</v>
      </c>
      <c r="Q167" s="24" t="s">
        <v>421</v>
      </c>
      <c r="R167" s="24" t="s">
        <v>171</v>
      </c>
      <c r="S167" s="24" t="s">
        <v>110</v>
      </c>
      <c r="T167" s="24">
        <v>1</v>
      </c>
      <c r="U167" s="24" t="s">
        <v>172</v>
      </c>
      <c r="V167" s="24" t="s">
        <v>1093</v>
      </c>
      <c r="W167" s="24" t="s">
        <v>1094</v>
      </c>
      <c r="X167" s="418">
        <v>45698.524305555547</v>
      </c>
      <c r="Y167" s="24" t="s">
        <v>1095</v>
      </c>
      <c r="Z167" s="24">
        <v>1.1000000000000001</v>
      </c>
      <c r="AA167" s="24"/>
      <c r="AB167" s="24" t="s">
        <v>176</v>
      </c>
      <c r="AC167" s="26" t="s">
        <v>1096</v>
      </c>
      <c r="AD167" s="24"/>
      <c r="AE167" s="24"/>
      <c r="AF167" s="24"/>
      <c r="AG167" s="24"/>
      <c r="AH167" s="24"/>
      <c r="AI167" s="24"/>
      <c r="AJ167" s="24"/>
      <c r="AK167" s="24" t="s">
        <v>178</v>
      </c>
      <c r="AL167" s="413">
        <f t="shared" si="4"/>
        <v>45697</v>
      </c>
      <c r="AM167" s="412">
        <f t="shared" si="5"/>
        <v>45698</v>
      </c>
    </row>
    <row r="168" spans="1:39" ht="21.6" customHeight="1">
      <c r="A168" s="24">
        <v>43</v>
      </c>
      <c r="B168" s="24" t="s">
        <v>158</v>
      </c>
      <c r="C168" s="24">
        <v>2025021173</v>
      </c>
      <c r="D168" s="24" t="s">
        <v>1097</v>
      </c>
      <c r="E168" s="24" t="s">
        <v>493</v>
      </c>
      <c r="F168" s="24">
        <v>3183</v>
      </c>
      <c r="G168" s="24" t="s">
        <v>1098</v>
      </c>
      <c r="H168" s="24" t="s">
        <v>266</v>
      </c>
      <c r="I168" s="24" t="s">
        <v>1099</v>
      </c>
      <c r="J168" s="24" t="s">
        <v>318</v>
      </c>
      <c r="K168" s="24" t="s">
        <v>226</v>
      </c>
      <c r="L168" s="24" t="s">
        <v>496</v>
      </c>
      <c r="M168" s="25" t="s">
        <v>497</v>
      </c>
      <c r="N168" s="24">
        <v>2405</v>
      </c>
      <c r="O168" s="25" t="s">
        <v>612</v>
      </c>
      <c r="P168" s="26" t="s">
        <v>1100</v>
      </c>
      <c r="Q168" s="24" t="s">
        <v>1101</v>
      </c>
      <c r="R168" s="24" t="s">
        <v>171</v>
      </c>
      <c r="S168" s="24" t="s">
        <v>274</v>
      </c>
      <c r="T168" s="24">
        <v>1</v>
      </c>
      <c r="U168" s="24" t="s">
        <v>172</v>
      </c>
      <c r="V168" s="24" t="s">
        <v>1102</v>
      </c>
      <c r="W168" s="24" t="s">
        <v>1103</v>
      </c>
      <c r="X168" s="418">
        <v>45698.604166666657</v>
      </c>
      <c r="Y168" s="24" t="s">
        <v>1104</v>
      </c>
      <c r="Z168" s="24">
        <v>1.5</v>
      </c>
      <c r="AA168" s="24"/>
      <c r="AB168" s="24" t="s">
        <v>176</v>
      </c>
      <c r="AC168" s="26" t="s">
        <v>1105</v>
      </c>
      <c r="AD168" s="24"/>
      <c r="AE168" s="24"/>
      <c r="AF168" s="24"/>
      <c r="AG168" s="24"/>
      <c r="AH168" s="24"/>
      <c r="AI168" s="24"/>
      <c r="AJ168" s="24"/>
      <c r="AK168" s="24" t="s">
        <v>178</v>
      </c>
      <c r="AL168" s="413">
        <f t="shared" si="4"/>
        <v>45698</v>
      </c>
      <c r="AM168" s="412">
        <f t="shared" si="5"/>
        <v>45698</v>
      </c>
    </row>
    <row r="169" spans="1:39" ht="21.6" customHeight="1">
      <c r="A169" s="24">
        <v>44</v>
      </c>
      <c r="B169" s="24" t="s">
        <v>212</v>
      </c>
      <c r="C169" s="24">
        <v>2025021255</v>
      </c>
      <c r="D169" s="24"/>
      <c r="E169" s="24"/>
      <c r="F169" s="24">
        <v>3183</v>
      </c>
      <c r="G169" s="24" t="s">
        <v>1098</v>
      </c>
      <c r="H169" s="24" t="s">
        <v>266</v>
      </c>
      <c r="I169" s="24"/>
      <c r="J169" s="24"/>
      <c r="K169" s="24"/>
      <c r="L169" s="24"/>
      <c r="M169" s="25"/>
      <c r="N169" s="24"/>
      <c r="O169" s="25"/>
      <c r="P169" s="26"/>
      <c r="Q169" s="24" t="s">
        <v>1101</v>
      </c>
      <c r="R169" s="24" t="s">
        <v>171</v>
      </c>
      <c r="S169" s="24" t="s">
        <v>274</v>
      </c>
      <c r="T169" s="24">
        <v>1</v>
      </c>
      <c r="U169" s="24" t="s">
        <v>172</v>
      </c>
      <c r="V169" s="24" t="s">
        <v>1106</v>
      </c>
      <c r="W169" s="24" t="s">
        <v>1107</v>
      </c>
      <c r="X169" s="418">
        <v>45698.604166666657</v>
      </c>
      <c r="Y169" s="24"/>
      <c r="Z169" s="24">
        <v>0.3</v>
      </c>
      <c r="AA169" s="24"/>
      <c r="AB169" s="24" t="s">
        <v>176</v>
      </c>
      <c r="AC169" s="26" t="s">
        <v>248</v>
      </c>
      <c r="AD169" s="24" t="s">
        <v>178</v>
      </c>
      <c r="AE169" s="24"/>
      <c r="AF169" s="24"/>
      <c r="AG169" s="24"/>
      <c r="AH169" s="24"/>
      <c r="AI169" s="24"/>
      <c r="AJ169" s="24"/>
      <c r="AK169" s="24" t="s">
        <v>178</v>
      </c>
      <c r="AL169" s="413" t="e">
        <f t="shared" si="4"/>
        <v>#VALUE!</v>
      </c>
      <c r="AM169" s="412">
        <f t="shared" si="5"/>
        <v>45698</v>
      </c>
    </row>
    <row r="170" spans="1:39" ht="21.6" customHeight="1">
      <c r="A170" s="24">
        <v>45</v>
      </c>
      <c r="B170" s="24" t="s">
        <v>212</v>
      </c>
      <c r="C170" s="24">
        <v>2025021288</v>
      </c>
      <c r="D170" s="24"/>
      <c r="E170" s="24"/>
      <c r="F170" s="24">
        <v>4167</v>
      </c>
      <c r="G170" s="24" t="s">
        <v>1082</v>
      </c>
      <c r="H170" s="24" t="s">
        <v>266</v>
      </c>
      <c r="I170" s="24"/>
      <c r="J170" s="24"/>
      <c r="K170" s="24"/>
      <c r="L170" s="24"/>
      <c r="M170" s="25"/>
      <c r="N170" s="24"/>
      <c r="O170" s="25"/>
      <c r="P170" s="26"/>
      <c r="Q170" s="24" t="s">
        <v>1085</v>
      </c>
      <c r="R170" s="24" t="s">
        <v>171</v>
      </c>
      <c r="S170" s="24" t="s">
        <v>274</v>
      </c>
      <c r="T170" s="24">
        <v>1</v>
      </c>
      <c r="U170" s="24" t="s">
        <v>172</v>
      </c>
      <c r="V170" s="24" t="s">
        <v>1108</v>
      </c>
      <c r="W170" s="24" t="s">
        <v>1087</v>
      </c>
      <c r="X170" s="418">
        <v>45698.701388888891</v>
      </c>
      <c r="Y170" s="24"/>
      <c r="Z170" s="24">
        <v>2.2000000000000002</v>
      </c>
      <c r="AA170" s="24"/>
      <c r="AB170" s="24" t="s">
        <v>176</v>
      </c>
      <c r="AC170" s="26" t="s">
        <v>248</v>
      </c>
      <c r="AD170" s="24" t="s">
        <v>178</v>
      </c>
      <c r="AE170" s="24"/>
      <c r="AF170" s="24"/>
      <c r="AG170" s="24"/>
      <c r="AH170" s="24"/>
      <c r="AI170" s="24"/>
      <c r="AJ170" s="24"/>
      <c r="AK170" s="24" t="s">
        <v>178</v>
      </c>
      <c r="AL170" s="413" t="e">
        <f t="shared" si="4"/>
        <v>#VALUE!</v>
      </c>
      <c r="AM170" s="412">
        <f t="shared" si="5"/>
        <v>45698</v>
      </c>
    </row>
    <row r="171" spans="1:39" ht="21.6" customHeight="1">
      <c r="A171" s="24">
        <v>46</v>
      </c>
      <c r="B171" s="24" t="s">
        <v>158</v>
      </c>
      <c r="C171" s="24">
        <v>2025021381</v>
      </c>
      <c r="D171" s="24" t="s">
        <v>1109</v>
      </c>
      <c r="E171" s="24" t="s">
        <v>160</v>
      </c>
      <c r="F171" s="24">
        <v>2318</v>
      </c>
      <c r="G171" s="24" t="s">
        <v>1110</v>
      </c>
      <c r="H171" s="24" t="s">
        <v>214</v>
      </c>
      <c r="I171" s="24" t="s">
        <v>1111</v>
      </c>
      <c r="J171" s="24" t="s">
        <v>164</v>
      </c>
      <c r="K171" s="24" t="s">
        <v>165</v>
      </c>
      <c r="L171" s="24" t="s">
        <v>227</v>
      </c>
      <c r="M171" s="25" t="s">
        <v>228</v>
      </c>
      <c r="N171" s="24">
        <v>2501</v>
      </c>
      <c r="O171" s="25" t="s">
        <v>229</v>
      </c>
      <c r="P171" s="26" t="s">
        <v>1112</v>
      </c>
      <c r="Q171" s="24" t="s">
        <v>1113</v>
      </c>
      <c r="R171" s="24" t="s">
        <v>171</v>
      </c>
      <c r="S171" s="24" t="s">
        <v>115</v>
      </c>
      <c r="T171" s="24">
        <v>1</v>
      </c>
      <c r="U171" s="24" t="s">
        <v>172</v>
      </c>
      <c r="V171" s="24" t="s">
        <v>1114</v>
      </c>
      <c r="W171" s="24" t="s">
        <v>1115</v>
      </c>
      <c r="X171" s="418">
        <v>45700.520833333343</v>
      </c>
      <c r="Y171" s="24" t="s">
        <v>1116</v>
      </c>
      <c r="Z171" s="24">
        <v>1</v>
      </c>
      <c r="AA171" s="24"/>
      <c r="AB171" s="24" t="s">
        <v>176</v>
      </c>
      <c r="AC171" s="26" t="s">
        <v>1117</v>
      </c>
      <c r="AD171" s="24"/>
      <c r="AE171" s="24"/>
      <c r="AF171" s="24"/>
      <c r="AG171" s="24"/>
      <c r="AH171" s="24"/>
      <c r="AI171" s="24"/>
      <c r="AJ171" s="24"/>
      <c r="AK171" s="24" t="s">
        <v>178</v>
      </c>
      <c r="AL171" s="413">
        <f t="shared" si="4"/>
        <v>45699</v>
      </c>
      <c r="AM171" s="412">
        <f t="shared" si="5"/>
        <v>45700</v>
      </c>
    </row>
    <row r="172" spans="1:39" ht="21.6" customHeight="1">
      <c r="A172" s="24">
        <v>47</v>
      </c>
      <c r="B172" s="24" t="s">
        <v>212</v>
      </c>
      <c r="C172" s="24">
        <v>2025021398</v>
      </c>
      <c r="D172" s="24"/>
      <c r="E172" s="24"/>
      <c r="F172" s="24">
        <v>4243</v>
      </c>
      <c r="G172" s="24" t="s">
        <v>1118</v>
      </c>
      <c r="H172" s="24" t="s">
        <v>636</v>
      </c>
      <c r="I172" s="24"/>
      <c r="J172" s="24"/>
      <c r="K172" s="24"/>
      <c r="L172" s="24"/>
      <c r="M172" s="25"/>
      <c r="N172" s="24"/>
      <c r="O172" s="25"/>
      <c r="P172" s="26"/>
      <c r="Q172" s="24" t="s">
        <v>1119</v>
      </c>
      <c r="R172" s="24" t="s">
        <v>171</v>
      </c>
      <c r="S172" s="24" t="s">
        <v>115</v>
      </c>
      <c r="T172" s="24">
        <v>1</v>
      </c>
      <c r="U172" s="24" t="s">
        <v>172</v>
      </c>
      <c r="V172" s="24" t="s">
        <v>1120</v>
      </c>
      <c r="W172" s="24" t="s">
        <v>1121</v>
      </c>
      <c r="X172" s="418">
        <v>45699.638194444437</v>
      </c>
      <c r="Y172" s="24"/>
      <c r="Z172" s="24">
        <v>0.4</v>
      </c>
      <c r="AA172" s="24"/>
      <c r="AB172" s="24" t="s">
        <v>176</v>
      </c>
      <c r="AC172" s="26" t="s">
        <v>248</v>
      </c>
      <c r="AD172" s="24" t="s">
        <v>178</v>
      </c>
      <c r="AE172" s="24"/>
      <c r="AF172" s="24"/>
      <c r="AG172" s="24"/>
      <c r="AH172" s="24"/>
      <c r="AI172" s="24"/>
      <c r="AJ172" s="24"/>
      <c r="AK172" s="24" t="s">
        <v>178</v>
      </c>
      <c r="AL172" s="413" t="e">
        <f t="shared" si="4"/>
        <v>#VALUE!</v>
      </c>
      <c r="AM172" s="412">
        <f t="shared" si="5"/>
        <v>45699</v>
      </c>
    </row>
    <row r="173" spans="1:39" ht="21.6" customHeight="1">
      <c r="A173" s="24">
        <v>48</v>
      </c>
      <c r="B173" s="24" t="s">
        <v>212</v>
      </c>
      <c r="C173" s="24">
        <v>2025021419</v>
      </c>
      <c r="D173" s="24"/>
      <c r="E173" s="24"/>
      <c r="F173" s="24">
        <v>3458</v>
      </c>
      <c r="G173" s="24" t="s">
        <v>1122</v>
      </c>
      <c r="H173" s="24" t="s">
        <v>636</v>
      </c>
      <c r="I173" s="24"/>
      <c r="J173" s="24"/>
      <c r="K173" s="24"/>
      <c r="L173" s="24"/>
      <c r="M173" s="25"/>
      <c r="N173" s="24"/>
      <c r="O173" s="25"/>
      <c r="P173" s="26"/>
      <c r="Q173" s="24" t="s">
        <v>1123</v>
      </c>
      <c r="R173" s="24" t="s">
        <v>171</v>
      </c>
      <c r="S173" s="24" t="s">
        <v>115</v>
      </c>
      <c r="T173" s="24">
        <v>1</v>
      </c>
      <c r="U173" s="24" t="s">
        <v>172</v>
      </c>
      <c r="V173" s="24" t="s">
        <v>1124</v>
      </c>
      <c r="W173" s="24" t="s">
        <v>1125</v>
      </c>
      <c r="X173" s="418">
        <v>45699.676388888889</v>
      </c>
      <c r="Y173" s="24"/>
      <c r="Z173" s="24">
        <v>0.3</v>
      </c>
      <c r="AA173" s="24"/>
      <c r="AB173" s="24" t="s">
        <v>176</v>
      </c>
      <c r="AC173" s="26" t="s">
        <v>248</v>
      </c>
      <c r="AD173" s="24" t="s">
        <v>178</v>
      </c>
      <c r="AE173" s="24"/>
      <c r="AF173" s="24"/>
      <c r="AG173" s="24"/>
      <c r="AH173" s="24"/>
      <c r="AI173" s="24"/>
      <c r="AJ173" s="24"/>
      <c r="AK173" s="24" t="s">
        <v>178</v>
      </c>
      <c r="AL173" s="413" t="e">
        <f t="shared" si="4"/>
        <v>#VALUE!</v>
      </c>
      <c r="AM173" s="412">
        <f t="shared" si="5"/>
        <v>45699</v>
      </c>
    </row>
    <row r="174" spans="1:39" ht="21.6" customHeight="1">
      <c r="A174" s="24">
        <v>49</v>
      </c>
      <c r="B174" s="24" t="s">
        <v>158</v>
      </c>
      <c r="C174" s="24">
        <v>2025021427</v>
      </c>
      <c r="D174" s="24" t="s">
        <v>1126</v>
      </c>
      <c r="E174" s="24" t="s">
        <v>160</v>
      </c>
      <c r="F174" s="24">
        <v>4194</v>
      </c>
      <c r="G174" s="24" t="s">
        <v>1127</v>
      </c>
      <c r="H174" s="24" t="s">
        <v>316</v>
      </c>
      <c r="I174" s="24" t="s">
        <v>1128</v>
      </c>
      <c r="J174" s="24" t="s">
        <v>164</v>
      </c>
      <c r="K174" s="24" t="s">
        <v>165</v>
      </c>
      <c r="L174" s="24" t="s">
        <v>1129</v>
      </c>
      <c r="M174" s="25" t="s">
        <v>1130</v>
      </c>
      <c r="N174" s="24">
        <v>6003</v>
      </c>
      <c r="O174" s="25" t="s">
        <v>802</v>
      </c>
      <c r="P174" s="26" t="s">
        <v>1131</v>
      </c>
      <c r="Q174" s="24" t="s">
        <v>1132</v>
      </c>
      <c r="R174" s="24" t="s">
        <v>171</v>
      </c>
      <c r="S174" s="24" t="s">
        <v>110</v>
      </c>
      <c r="T174" s="24">
        <v>1</v>
      </c>
      <c r="U174" s="24" t="s">
        <v>172</v>
      </c>
      <c r="V174" s="24" t="s">
        <v>1133</v>
      </c>
      <c r="W174" s="24" t="s">
        <v>1134</v>
      </c>
      <c r="X174" s="418">
        <v>45700.583333333343</v>
      </c>
      <c r="Y174" s="24" t="s">
        <v>1135</v>
      </c>
      <c r="Z174" s="24">
        <v>0.5</v>
      </c>
      <c r="AA174" s="24"/>
      <c r="AB174" s="24" t="s">
        <v>176</v>
      </c>
      <c r="AC174" s="26" t="s">
        <v>1136</v>
      </c>
      <c r="AD174" s="24"/>
      <c r="AE174" s="24"/>
      <c r="AF174" s="24"/>
      <c r="AG174" s="24"/>
      <c r="AH174" s="24"/>
      <c r="AI174" s="24"/>
      <c r="AJ174" s="24"/>
      <c r="AK174" s="24" t="s">
        <v>178</v>
      </c>
      <c r="AL174" s="413">
        <f t="shared" si="4"/>
        <v>45699</v>
      </c>
      <c r="AM174" s="412">
        <f t="shared" si="5"/>
        <v>45700</v>
      </c>
    </row>
    <row r="175" spans="1:39" ht="21.6" customHeight="1">
      <c r="A175" s="24">
        <v>50</v>
      </c>
      <c r="B175" s="24" t="s">
        <v>212</v>
      </c>
      <c r="C175" s="24">
        <v>2025021470</v>
      </c>
      <c r="D175" s="24"/>
      <c r="E175" s="24"/>
      <c r="F175" s="24">
        <v>2318</v>
      </c>
      <c r="G175" s="24" t="s">
        <v>1110</v>
      </c>
      <c r="H175" s="24" t="s">
        <v>214</v>
      </c>
      <c r="I175" s="24"/>
      <c r="J175" s="24"/>
      <c r="K175" s="24"/>
      <c r="L175" s="24"/>
      <c r="M175" s="25"/>
      <c r="N175" s="24"/>
      <c r="O175" s="25"/>
      <c r="P175" s="26"/>
      <c r="Q175" s="24" t="s">
        <v>1113</v>
      </c>
      <c r="R175" s="24" t="s">
        <v>171</v>
      </c>
      <c r="S175" s="24" t="s">
        <v>115</v>
      </c>
      <c r="T175" s="24">
        <v>1</v>
      </c>
      <c r="U175" s="24" t="s">
        <v>172</v>
      </c>
      <c r="V175" s="24" t="s">
        <v>1137</v>
      </c>
      <c r="W175" s="24" t="s">
        <v>1138</v>
      </c>
      <c r="X175" s="418">
        <v>45700.472916666673</v>
      </c>
      <c r="Y175" s="24"/>
      <c r="Z175" s="24">
        <v>0.4</v>
      </c>
      <c r="AA175" s="24"/>
      <c r="AB175" s="24" t="s">
        <v>176</v>
      </c>
      <c r="AC175" s="26" t="s">
        <v>248</v>
      </c>
      <c r="AD175" s="24" t="s">
        <v>178</v>
      </c>
      <c r="AE175" s="24"/>
      <c r="AF175" s="24"/>
      <c r="AG175" s="24"/>
      <c r="AH175" s="24"/>
      <c r="AI175" s="24"/>
      <c r="AJ175" s="24"/>
      <c r="AK175" s="24" t="s">
        <v>178</v>
      </c>
      <c r="AL175" s="413" t="e">
        <f t="shared" si="4"/>
        <v>#VALUE!</v>
      </c>
      <c r="AM175" s="412">
        <f t="shared" si="5"/>
        <v>45700</v>
      </c>
    </row>
    <row r="176" spans="1:39" ht="21.6" customHeight="1">
      <c r="A176" s="24">
        <v>51</v>
      </c>
      <c r="B176" s="24" t="s">
        <v>212</v>
      </c>
      <c r="C176" s="24">
        <v>2025021514</v>
      </c>
      <c r="D176" s="24"/>
      <c r="E176" s="24"/>
      <c r="F176" s="24">
        <v>4194</v>
      </c>
      <c r="G176" s="24" t="s">
        <v>1127</v>
      </c>
      <c r="H176" s="24" t="s">
        <v>316</v>
      </c>
      <c r="I176" s="24"/>
      <c r="J176" s="24"/>
      <c r="K176" s="24"/>
      <c r="L176" s="24"/>
      <c r="M176" s="25"/>
      <c r="N176" s="24"/>
      <c r="O176" s="25"/>
      <c r="P176" s="26"/>
      <c r="Q176" s="24" t="s">
        <v>1132</v>
      </c>
      <c r="R176" s="24" t="s">
        <v>171</v>
      </c>
      <c r="S176" s="24" t="s">
        <v>110</v>
      </c>
      <c r="T176" s="24">
        <v>1</v>
      </c>
      <c r="U176" s="24" t="s">
        <v>172</v>
      </c>
      <c r="V176" s="24" t="s">
        <v>1139</v>
      </c>
      <c r="W176" s="24" t="s">
        <v>1140</v>
      </c>
      <c r="X176" s="418">
        <v>45700.604166666657</v>
      </c>
      <c r="Y176" s="24"/>
      <c r="Z176" s="24">
        <v>0.5</v>
      </c>
      <c r="AA176" s="24"/>
      <c r="AB176" s="24" t="s">
        <v>176</v>
      </c>
      <c r="AC176" s="26" t="s">
        <v>248</v>
      </c>
      <c r="AD176" s="24" t="s">
        <v>178</v>
      </c>
      <c r="AE176" s="24"/>
      <c r="AF176" s="24"/>
      <c r="AG176" s="24"/>
      <c r="AH176" s="24"/>
      <c r="AI176" s="24"/>
      <c r="AJ176" s="24"/>
      <c r="AK176" s="24" t="s">
        <v>178</v>
      </c>
      <c r="AL176" s="413" t="e">
        <f t="shared" si="4"/>
        <v>#VALUE!</v>
      </c>
      <c r="AM176" s="412">
        <f t="shared" si="5"/>
        <v>45700</v>
      </c>
    </row>
    <row r="177" spans="1:39" ht="21.6" customHeight="1">
      <c r="A177" s="24">
        <v>52</v>
      </c>
      <c r="B177" s="24" t="s">
        <v>158</v>
      </c>
      <c r="C177" s="24">
        <v>2025021529</v>
      </c>
      <c r="D177" s="24" t="s">
        <v>1141</v>
      </c>
      <c r="E177" s="24" t="s">
        <v>160</v>
      </c>
      <c r="F177" s="24">
        <v>4844</v>
      </c>
      <c r="G177" s="24" t="s">
        <v>991</v>
      </c>
      <c r="H177" s="24" t="s">
        <v>898</v>
      </c>
      <c r="I177" s="24" t="s">
        <v>1142</v>
      </c>
      <c r="J177" s="24" t="s">
        <v>192</v>
      </c>
      <c r="K177" s="24" t="s">
        <v>165</v>
      </c>
      <c r="L177" s="24" t="s">
        <v>1143</v>
      </c>
      <c r="M177" s="25" t="s">
        <v>1144</v>
      </c>
      <c r="N177" s="24">
        <v>3404</v>
      </c>
      <c r="O177" s="25" t="s">
        <v>1145</v>
      </c>
      <c r="P177" s="26" t="s">
        <v>1146</v>
      </c>
      <c r="Q177" s="24" t="s">
        <v>992</v>
      </c>
      <c r="R177" s="24" t="s">
        <v>171</v>
      </c>
      <c r="S177" s="24" t="s">
        <v>115</v>
      </c>
      <c r="T177" s="24">
        <v>1</v>
      </c>
      <c r="U177" s="24" t="s">
        <v>172</v>
      </c>
      <c r="V177" s="24" t="s">
        <v>1147</v>
      </c>
      <c r="W177" s="24" t="s">
        <v>1148</v>
      </c>
      <c r="X177" s="418">
        <v>45700.64166666667</v>
      </c>
      <c r="Y177" s="24" t="s">
        <v>1149</v>
      </c>
      <c r="Z177" s="24">
        <v>0.5</v>
      </c>
      <c r="AA177" s="24"/>
      <c r="AB177" s="24" t="s">
        <v>176</v>
      </c>
      <c r="AC177" s="26" t="s">
        <v>1150</v>
      </c>
      <c r="AD177" s="24"/>
      <c r="AE177" s="24"/>
      <c r="AF177" s="24"/>
      <c r="AG177" s="24"/>
      <c r="AH177" s="24"/>
      <c r="AI177" s="24"/>
      <c r="AJ177" s="24"/>
      <c r="AK177" s="24" t="s">
        <v>178</v>
      </c>
      <c r="AL177" s="413">
        <f t="shared" si="4"/>
        <v>45700</v>
      </c>
      <c r="AM177" s="412">
        <f t="shared" si="5"/>
        <v>45700</v>
      </c>
    </row>
    <row r="178" spans="1:39" ht="21.6" customHeight="1">
      <c r="A178" s="24">
        <v>53</v>
      </c>
      <c r="B178" s="24" t="s">
        <v>158</v>
      </c>
      <c r="C178" s="24">
        <v>2025021558</v>
      </c>
      <c r="D178" s="24" t="s">
        <v>1151</v>
      </c>
      <c r="E178" s="24" t="s">
        <v>160</v>
      </c>
      <c r="F178" s="24">
        <v>2221</v>
      </c>
      <c r="G178" s="24" t="s">
        <v>1152</v>
      </c>
      <c r="H178" s="24" t="s">
        <v>266</v>
      </c>
      <c r="I178" s="24" t="s">
        <v>1153</v>
      </c>
      <c r="J178" s="24" t="s">
        <v>485</v>
      </c>
      <c r="K178" s="24" t="s">
        <v>226</v>
      </c>
      <c r="L178" s="24" t="s">
        <v>800</v>
      </c>
      <c r="M178" s="25" t="s">
        <v>801</v>
      </c>
      <c r="N178" s="24">
        <v>5902</v>
      </c>
      <c r="O178" s="25" t="s">
        <v>1154</v>
      </c>
      <c r="P178" s="26" t="s">
        <v>1155</v>
      </c>
      <c r="Q178" s="24" t="s">
        <v>1156</v>
      </c>
      <c r="R178" s="24" t="s">
        <v>171</v>
      </c>
      <c r="S178" s="24" t="s">
        <v>274</v>
      </c>
      <c r="T178" s="24">
        <v>1</v>
      </c>
      <c r="U178" s="24" t="s">
        <v>172</v>
      </c>
      <c r="V178" s="24" t="s">
        <v>1157</v>
      </c>
      <c r="W178" s="24" t="s">
        <v>1158</v>
      </c>
      <c r="X178" s="418">
        <v>45702.470833333333</v>
      </c>
      <c r="Y178" s="24" t="s">
        <v>1159</v>
      </c>
      <c r="Z178" s="24">
        <v>0.4</v>
      </c>
      <c r="AA178" s="24"/>
      <c r="AB178" s="24" t="s">
        <v>176</v>
      </c>
      <c r="AC178" s="26" t="s">
        <v>1160</v>
      </c>
      <c r="AD178" s="24"/>
      <c r="AE178" s="24"/>
      <c r="AF178" s="24"/>
      <c r="AG178" s="24"/>
      <c r="AH178" s="24"/>
      <c r="AI178" s="24"/>
      <c r="AJ178" s="24"/>
      <c r="AK178" s="24" t="s">
        <v>178</v>
      </c>
      <c r="AL178" s="413">
        <f t="shared" si="4"/>
        <v>45701</v>
      </c>
      <c r="AM178" s="412">
        <f t="shared" si="5"/>
        <v>45702</v>
      </c>
    </row>
    <row r="179" spans="1:39" ht="21.6" customHeight="1">
      <c r="A179" s="24">
        <v>54</v>
      </c>
      <c r="B179" s="24" t="s">
        <v>158</v>
      </c>
      <c r="C179" s="24">
        <v>2025021577</v>
      </c>
      <c r="D179" s="24" t="s">
        <v>1161</v>
      </c>
      <c r="E179" s="24" t="s">
        <v>160</v>
      </c>
      <c r="F179" s="24">
        <v>3741</v>
      </c>
      <c r="G179" s="24" t="s">
        <v>1162</v>
      </c>
      <c r="H179" s="24" t="s">
        <v>162</v>
      </c>
      <c r="I179" s="24" t="s">
        <v>1163</v>
      </c>
      <c r="J179" s="24" t="s">
        <v>485</v>
      </c>
      <c r="K179" s="24" t="s">
        <v>226</v>
      </c>
      <c r="L179" s="24" t="s">
        <v>1028</v>
      </c>
      <c r="M179" s="25" t="s">
        <v>1029</v>
      </c>
      <c r="N179" s="24" t="s">
        <v>1030</v>
      </c>
      <c r="O179" s="25" t="s">
        <v>1031</v>
      </c>
      <c r="P179" s="26" t="s">
        <v>1164</v>
      </c>
      <c r="Q179" s="24" t="s">
        <v>1165</v>
      </c>
      <c r="R179" s="24" t="s">
        <v>171</v>
      </c>
      <c r="S179" s="24" t="s">
        <v>115</v>
      </c>
      <c r="T179" s="24">
        <v>1</v>
      </c>
      <c r="U179" s="24" t="s">
        <v>172</v>
      </c>
      <c r="V179" s="24" t="s">
        <v>1166</v>
      </c>
      <c r="W179" s="24" t="s">
        <v>1167</v>
      </c>
      <c r="X179" s="418">
        <v>45701.510416666657</v>
      </c>
      <c r="Y179" s="24" t="s">
        <v>1168</v>
      </c>
      <c r="Z179" s="24">
        <v>0.3</v>
      </c>
      <c r="AA179" s="24"/>
      <c r="AB179" s="24" t="s">
        <v>176</v>
      </c>
      <c r="AC179" s="26" t="s">
        <v>1169</v>
      </c>
      <c r="AD179" s="24"/>
      <c r="AE179" s="24"/>
      <c r="AF179" s="24"/>
      <c r="AG179" s="24"/>
      <c r="AH179" s="24"/>
      <c r="AI179" s="24"/>
      <c r="AJ179" s="24"/>
      <c r="AK179" s="24" t="s">
        <v>178</v>
      </c>
      <c r="AL179" s="413">
        <f t="shared" si="4"/>
        <v>45701</v>
      </c>
      <c r="AM179" s="412">
        <f t="shared" si="5"/>
        <v>45701</v>
      </c>
    </row>
    <row r="180" spans="1:39" ht="21.6" customHeight="1">
      <c r="A180" s="24">
        <v>55</v>
      </c>
      <c r="B180" s="24" t="s">
        <v>158</v>
      </c>
      <c r="C180" s="24">
        <v>2025021581</v>
      </c>
      <c r="D180" s="24" t="s">
        <v>1170</v>
      </c>
      <c r="E180" s="24" t="s">
        <v>160</v>
      </c>
      <c r="F180" s="24">
        <v>3362</v>
      </c>
      <c r="G180" s="24" t="s">
        <v>190</v>
      </c>
      <c r="H180" s="24" t="s">
        <v>162</v>
      </c>
      <c r="I180" s="24" t="s">
        <v>1171</v>
      </c>
      <c r="J180" s="24" t="s">
        <v>485</v>
      </c>
      <c r="K180" s="24" t="s">
        <v>226</v>
      </c>
      <c r="L180" s="24" t="s">
        <v>268</v>
      </c>
      <c r="M180" s="25" t="s">
        <v>269</v>
      </c>
      <c r="N180" s="24" t="s">
        <v>1172</v>
      </c>
      <c r="O180" s="25" t="s">
        <v>802</v>
      </c>
      <c r="P180" s="26" t="s">
        <v>1173</v>
      </c>
      <c r="Q180" s="24" t="s">
        <v>198</v>
      </c>
      <c r="R180" s="24" t="s">
        <v>171</v>
      </c>
      <c r="S180" s="24" t="s">
        <v>115</v>
      </c>
      <c r="T180" s="24">
        <v>1</v>
      </c>
      <c r="U180" s="24" t="s">
        <v>172</v>
      </c>
      <c r="V180" s="24" t="s">
        <v>1174</v>
      </c>
      <c r="W180" s="24" t="s">
        <v>1175</v>
      </c>
      <c r="X180" s="418">
        <v>45702.456944444442</v>
      </c>
      <c r="Y180" s="24" t="s">
        <v>1176</v>
      </c>
      <c r="Z180" s="24">
        <v>0.5</v>
      </c>
      <c r="AA180" s="24"/>
      <c r="AB180" s="24" t="s">
        <v>176</v>
      </c>
      <c r="AC180" s="26" t="s">
        <v>1177</v>
      </c>
      <c r="AD180" s="24"/>
      <c r="AE180" s="24"/>
      <c r="AF180" s="24"/>
      <c r="AG180" s="24"/>
      <c r="AH180" s="24"/>
      <c r="AI180" s="24"/>
      <c r="AJ180" s="24"/>
      <c r="AK180" s="24" t="s">
        <v>178</v>
      </c>
      <c r="AL180" s="413">
        <f t="shared" si="4"/>
        <v>45701</v>
      </c>
      <c r="AM180" s="412">
        <f t="shared" si="5"/>
        <v>45702</v>
      </c>
    </row>
    <row r="181" spans="1:39" ht="21.6" customHeight="1">
      <c r="A181" s="24">
        <v>56</v>
      </c>
      <c r="B181" s="24" t="s">
        <v>212</v>
      </c>
      <c r="C181" s="24">
        <v>2025021597</v>
      </c>
      <c r="D181" s="24"/>
      <c r="E181" s="24"/>
      <c r="F181" s="24">
        <v>2935</v>
      </c>
      <c r="G181" s="24" t="s">
        <v>1178</v>
      </c>
      <c r="H181" s="24" t="s">
        <v>162</v>
      </c>
      <c r="I181" s="24"/>
      <c r="J181" s="24"/>
      <c r="K181" s="24"/>
      <c r="L181" s="24"/>
      <c r="M181" s="25"/>
      <c r="N181" s="24"/>
      <c r="O181" s="25"/>
      <c r="P181" s="26"/>
      <c r="Q181" s="24" t="s">
        <v>1179</v>
      </c>
      <c r="R181" s="24" t="s">
        <v>171</v>
      </c>
      <c r="S181" s="24" t="s">
        <v>115</v>
      </c>
      <c r="T181" s="24">
        <v>1</v>
      </c>
      <c r="U181" s="24" t="s">
        <v>172</v>
      </c>
      <c r="V181" s="24" t="s">
        <v>1180</v>
      </c>
      <c r="W181" s="24" t="s">
        <v>1181</v>
      </c>
      <c r="X181" s="418">
        <v>45701.501388888893</v>
      </c>
      <c r="Y181" s="24"/>
      <c r="Z181" s="24">
        <v>0.5</v>
      </c>
      <c r="AA181" s="24"/>
      <c r="AB181" s="24" t="s">
        <v>176</v>
      </c>
      <c r="AC181" s="26" t="s">
        <v>248</v>
      </c>
      <c r="AD181" s="24" t="s">
        <v>178</v>
      </c>
      <c r="AE181" s="24"/>
      <c r="AF181" s="24"/>
      <c r="AG181" s="24"/>
      <c r="AH181" s="24"/>
      <c r="AI181" s="24"/>
      <c r="AJ181" s="24"/>
      <c r="AK181" s="24" t="s">
        <v>178</v>
      </c>
      <c r="AL181" s="413" t="e">
        <f t="shared" si="4"/>
        <v>#VALUE!</v>
      </c>
      <c r="AM181" s="412">
        <f t="shared" si="5"/>
        <v>45701</v>
      </c>
    </row>
    <row r="182" spans="1:39" ht="21.6" customHeight="1">
      <c r="A182" s="24">
        <v>57</v>
      </c>
      <c r="B182" s="24" t="s">
        <v>212</v>
      </c>
      <c r="C182" s="24">
        <v>2025021600</v>
      </c>
      <c r="D182" s="24"/>
      <c r="E182" s="24"/>
      <c r="F182" s="24">
        <v>3741</v>
      </c>
      <c r="G182" s="24" t="s">
        <v>1162</v>
      </c>
      <c r="H182" s="24" t="s">
        <v>162</v>
      </c>
      <c r="I182" s="24"/>
      <c r="J182" s="24"/>
      <c r="K182" s="24"/>
      <c r="L182" s="24"/>
      <c r="M182" s="25"/>
      <c r="N182" s="24"/>
      <c r="O182" s="25"/>
      <c r="P182" s="26"/>
      <c r="Q182" s="24" t="s">
        <v>1165</v>
      </c>
      <c r="R182" s="24" t="s">
        <v>171</v>
      </c>
      <c r="S182" s="24" t="s">
        <v>115</v>
      </c>
      <c r="T182" s="24">
        <v>1</v>
      </c>
      <c r="U182" s="24" t="s">
        <v>172</v>
      </c>
      <c r="V182" s="24" t="s">
        <v>1182</v>
      </c>
      <c r="W182" s="24" t="s">
        <v>1183</v>
      </c>
      <c r="X182" s="418">
        <v>45701.539583333331</v>
      </c>
      <c r="Y182" s="24"/>
      <c r="Z182" s="24">
        <v>0.5</v>
      </c>
      <c r="AA182" s="24"/>
      <c r="AB182" s="24" t="s">
        <v>176</v>
      </c>
      <c r="AC182" s="26" t="s">
        <v>248</v>
      </c>
      <c r="AD182" s="24" t="s">
        <v>178</v>
      </c>
      <c r="AE182" s="24"/>
      <c r="AF182" s="24"/>
      <c r="AG182" s="24"/>
      <c r="AH182" s="24"/>
      <c r="AI182" s="24"/>
      <c r="AJ182" s="24"/>
      <c r="AK182" s="24" t="s">
        <v>178</v>
      </c>
      <c r="AL182" s="413" t="e">
        <f t="shared" si="4"/>
        <v>#VALUE!</v>
      </c>
      <c r="AM182" s="412">
        <f t="shared" si="5"/>
        <v>45701</v>
      </c>
    </row>
    <row r="183" spans="1:39" ht="21.6" customHeight="1">
      <c r="A183" s="24">
        <v>58</v>
      </c>
      <c r="B183" s="24" t="s">
        <v>158</v>
      </c>
      <c r="C183" s="24">
        <v>2025021601</v>
      </c>
      <c r="D183" s="24" t="s">
        <v>1184</v>
      </c>
      <c r="E183" s="24" t="s">
        <v>160</v>
      </c>
      <c r="F183" s="24">
        <v>5003</v>
      </c>
      <c r="G183" s="24" t="s">
        <v>734</v>
      </c>
      <c r="H183" s="24" t="s">
        <v>645</v>
      </c>
      <c r="I183" s="24" t="s">
        <v>1185</v>
      </c>
      <c r="J183" s="24" t="s">
        <v>485</v>
      </c>
      <c r="K183" s="24" t="s">
        <v>165</v>
      </c>
      <c r="L183" s="24" t="s">
        <v>181</v>
      </c>
      <c r="M183" s="25" t="s">
        <v>182</v>
      </c>
      <c r="N183" s="24">
        <v>5804</v>
      </c>
      <c r="O183" s="25" t="s">
        <v>239</v>
      </c>
      <c r="P183" s="26" t="s">
        <v>1186</v>
      </c>
      <c r="Q183" s="24" t="s">
        <v>735</v>
      </c>
      <c r="R183" s="24" t="s">
        <v>171</v>
      </c>
      <c r="S183" s="24" t="s">
        <v>110</v>
      </c>
      <c r="T183" s="24">
        <v>1</v>
      </c>
      <c r="U183" s="24" t="s">
        <v>172</v>
      </c>
      <c r="V183" s="24" t="s">
        <v>1187</v>
      </c>
      <c r="W183" s="24" t="s">
        <v>1188</v>
      </c>
      <c r="X183" s="418">
        <v>45701.634722222218</v>
      </c>
      <c r="Y183" s="24" t="s">
        <v>1189</v>
      </c>
      <c r="Z183" s="24">
        <v>0.5</v>
      </c>
      <c r="AA183" s="24"/>
      <c r="AB183" s="24" t="s">
        <v>176</v>
      </c>
      <c r="AC183" s="26" t="s">
        <v>1190</v>
      </c>
      <c r="AD183" s="24"/>
      <c r="AE183" s="24"/>
      <c r="AF183" s="24"/>
      <c r="AG183" s="24"/>
      <c r="AH183" s="24"/>
      <c r="AI183" s="24"/>
      <c r="AJ183" s="24"/>
      <c r="AK183" s="24" t="s">
        <v>178</v>
      </c>
      <c r="AL183" s="413">
        <f t="shared" si="4"/>
        <v>45701</v>
      </c>
      <c r="AM183" s="412">
        <f t="shared" si="5"/>
        <v>45701</v>
      </c>
    </row>
    <row r="184" spans="1:39" ht="21.6" customHeight="1">
      <c r="A184" s="24">
        <v>59</v>
      </c>
      <c r="B184" s="24" t="s">
        <v>212</v>
      </c>
      <c r="C184" s="24">
        <v>2025021665</v>
      </c>
      <c r="D184" s="24"/>
      <c r="E184" s="24"/>
      <c r="F184" s="24">
        <v>2042</v>
      </c>
      <c r="G184" s="24" t="s">
        <v>1191</v>
      </c>
      <c r="H184" s="24" t="s">
        <v>162</v>
      </c>
      <c r="I184" s="24"/>
      <c r="J184" s="24"/>
      <c r="K184" s="24"/>
      <c r="L184" s="24"/>
      <c r="M184" s="25"/>
      <c r="N184" s="24"/>
      <c r="O184" s="25"/>
      <c r="P184" s="26"/>
      <c r="Q184" s="24" t="s">
        <v>1192</v>
      </c>
      <c r="R184" s="24" t="s">
        <v>171</v>
      </c>
      <c r="S184" s="24" t="s">
        <v>115</v>
      </c>
      <c r="T184" s="24">
        <v>1</v>
      </c>
      <c r="U184" s="24" t="s">
        <v>172</v>
      </c>
      <c r="V184" s="24" t="s">
        <v>1193</v>
      </c>
      <c r="W184" s="24" t="s">
        <v>1194</v>
      </c>
      <c r="X184" s="418">
        <v>45701.588194444441</v>
      </c>
      <c r="Y184" s="24"/>
      <c r="Z184" s="24">
        <v>0.3</v>
      </c>
      <c r="AA184" s="24"/>
      <c r="AB184" s="24" t="s">
        <v>176</v>
      </c>
      <c r="AC184" s="26" t="s">
        <v>248</v>
      </c>
      <c r="AD184" s="24" t="s">
        <v>178</v>
      </c>
      <c r="AE184" s="24"/>
      <c r="AF184" s="24"/>
      <c r="AG184" s="24"/>
      <c r="AH184" s="24"/>
      <c r="AI184" s="24"/>
      <c r="AJ184" s="24"/>
      <c r="AK184" s="24" t="s">
        <v>178</v>
      </c>
      <c r="AL184" s="413" t="e">
        <f t="shared" si="4"/>
        <v>#VALUE!</v>
      </c>
      <c r="AM184" s="412">
        <f t="shared" si="5"/>
        <v>45701</v>
      </c>
    </row>
    <row r="185" spans="1:39" ht="21.6" customHeight="1">
      <c r="A185" s="24">
        <v>60</v>
      </c>
      <c r="B185" s="24" t="s">
        <v>158</v>
      </c>
      <c r="C185" s="24">
        <v>2025021680</v>
      </c>
      <c r="D185" s="24" t="s">
        <v>1195</v>
      </c>
      <c r="E185" s="24" t="s">
        <v>160</v>
      </c>
      <c r="F185" s="24">
        <v>4552</v>
      </c>
      <c r="G185" s="24" t="s">
        <v>1196</v>
      </c>
      <c r="H185" s="24" t="s">
        <v>316</v>
      </c>
      <c r="I185" s="24" t="s">
        <v>1197</v>
      </c>
      <c r="J185" s="24" t="s">
        <v>485</v>
      </c>
      <c r="K185" s="24" t="s">
        <v>165</v>
      </c>
      <c r="L185" s="24" t="s">
        <v>193</v>
      </c>
      <c r="M185" s="25" t="s">
        <v>194</v>
      </c>
      <c r="N185" s="24" t="s">
        <v>195</v>
      </c>
      <c r="O185" s="25" t="s">
        <v>196</v>
      </c>
      <c r="P185" s="26" t="s">
        <v>1198</v>
      </c>
      <c r="Q185" s="24" t="s">
        <v>1199</v>
      </c>
      <c r="R185" s="24" t="s">
        <v>171</v>
      </c>
      <c r="S185" s="24" t="s">
        <v>110</v>
      </c>
      <c r="T185" s="24">
        <v>1</v>
      </c>
      <c r="U185" s="24" t="s">
        <v>172</v>
      </c>
      <c r="V185" s="24" t="s">
        <v>1200</v>
      </c>
      <c r="W185" s="24" t="s">
        <v>1201</v>
      </c>
      <c r="X185" s="418">
        <v>45701.65625</v>
      </c>
      <c r="Y185" s="24" t="s">
        <v>1202</v>
      </c>
      <c r="Z185" s="24">
        <v>0.5</v>
      </c>
      <c r="AA185" s="24"/>
      <c r="AB185" s="24" t="s">
        <v>176</v>
      </c>
      <c r="AC185" s="26" t="s">
        <v>1203</v>
      </c>
      <c r="AD185" s="24"/>
      <c r="AE185" s="24"/>
      <c r="AF185" s="24"/>
      <c r="AG185" s="24"/>
      <c r="AH185" s="24"/>
      <c r="AI185" s="24"/>
      <c r="AJ185" s="24"/>
      <c r="AK185" s="24" t="s">
        <v>178</v>
      </c>
      <c r="AL185" s="413">
        <f t="shared" si="4"/>
        <v>45701</v>
      </c>
      <c r="AM185" s="412">
        <f t="shared" si="5"/>
        <v>45701</v>
      </c>
    </row>
    <row r="186" spans="1:39" ht="21.6" customHeight="1">
      <c r="A186" s="24">
        <v>61</v>
      </c>
      <c r="B186" s="24" t="s">
        <v>158</v>
      </c>
      <c r="C186" s="24">
        <v>2025021681</v>
      </c>
      <c r="D186" s="24" t="s">
        <v>1204</v>
      </c>
      <c r="E186" s="24" t="s">
        <v>160</v>
      </c>
      <c r="F186" s="24">
        <v>4552</v>
      </c>
      <c r="G186" s="24" t="s">
        <v>1196</v>
      </c>
      <c r="H186" s="24" t="s">
        <v>316</v>
      </c>
      <c r="I186" s="24" t="s">
        <v>1205</v>
      </c>
      <c r="J186" s="24" t="s">
        <v>485</v>
      </c>
      <c r="K186" s="24" t="s">
        <v>165</v>
      </c>
      <c r="L186" s="24" t="s">
        <v>193</v>
      </c>
      <c r="M186" s="25" t="s">
        <v>194</v>
      </c>
      <c r="N186" s="24" t="s">
        <v>195</v>
      </c>
      <c r="O186" s="25" t="s">
        <v>196</v>
      </c>
      <c r="P186" s="26" t="s">
        <v>1206</v>
      </c>
      <c r="Q186" s="24" t="s">
        <v>1199</v>
      </c>
      <c r="R186" s="24" t="s">
        <v>171</v>
      </c>
      <c r="S186" s="24" t="s">
        <v>110</v>
      </c>
      <c r="T186" s="24">
        <v>1</v>
      </c>
      <c r="U186" s="24" t="s">
        <v>172</v>
      </c>
      <c r="V186" s="24" t="s">
        <v>1207</v>
      </c>
      <c r="W186" s="24" t="s">
        <v>1208</v>
      </c>
      <c r="X186" s="418">
        <v>45701.677777777782</v>
      </c>
      <c r="Y186" s="24" t="s">
        <v>1202</v>
      </c>
      <c r="Z186" s="24">
        <v>0.5</v>
      </c>
      <c r="AA186" s="24"/>
      <c r="AB186" s="24" t="s">
        <v>176</v>
      </c>
      <c r="AC186" s="26" t="s">
        <v>1209</v>
      </c>
      <c r="AD186" s="24"/>
      <c r="AE186" s="24"/>
      <c r="AF186" s="24"/>
      <c r="AG186" s="24"/>
      <c r="AH186" s="24"/>
      <c r="AI186" s="24"/>
      <c r="AJ186" s="24"/>
      <c r="AK186" s="24" t="s">
        <v>178</v>
      </c>
      <c r="AL186" s="413">
        <f t="shared" si="4"/>
        <v>45701</v>
      </c>
      <c r="AM186" s="412">
        <f t="shared" si="5"/>
        <v>45701</v>
      </c>
    </row>
    <row r="187" spans="1:39" ht="21.6" customHeight="1">
      <c r="A187" s="24">
        <v>62</v>
      </c>
      <c r="B187" s="24" t="s">
        <v>212</v>
      </c>
      <c r="C187" s="24">
        <v>2025021740</v>
      </c>
      <c r="D187" s="24"/>
      <c r="E187" s="24"/>
      <c r="F187" s="24" t="s">
        <v>55</v>
      </c>
      <c r="G187" s="24" t="s">
        <v>1210</v>
      </c>
      <c r="H187" s="24" t="s">
        <v>162</v>
      </c>
      <c r="I187" s="24"/>
      <c r="J187" s="24"/>
      <c r="K187" s="24"/>
      <c r="L187" s="24"/>
      <c r="M187" s="25"/>
      <c r="N187" s="24"/>
      <c r="O187" s="25"/>
      <c r="P187" s="26"/>
      <c r="Q187" s="24" t="s">
        <v>1211</v>
      </c>
      <c r="R187" s="24" t="s">
        <v>171</v>
      </c>
      <c r="S187" s="24" t="s">
        <v>115</v>
      </c>
      <c r="T187" s="24">
        <v>1</v>
      </c>
      <c r="U187" s="24" t="s">
        <v>172</v>
      </c>
      <c r="V187" s="24" t="s">
        <v>1212</v>
      </c>
      <c r="W187" s="24" t="s">
        <v>1213</v>
      </c>
      <c r="X187" s="418">
        <v>45702.479861111111</v>
      </c>
      <c r="Y187" s="24"/>
      <c r="Z187" s="24">
        <v>0.3</v>
      </c>
      <c r="AA187" s="24"/>
      <c r="AB187" s="24" t="s">
        <v>176</v>
      </c>
      <c r="AC187" s="26" t="s">
        <v>248</v>
      </c>
      <c r="AD187" s="24" t="s">
        <v>178</v>
      </c>
      <c r="AE187" s="24"/>
      <c r="AF187" s="24"/>
      <c r="AG187" s="24"/>
      <c r="AH187" s="24"/>
      <c r="AI187" s="24"/>
      <c r="AJ187" s="24"/>
      <c r="AK187" s="24" t="s">
        <v>178</v>
      </c>
      <c r="AL187" s="413" t="e">
        <f t="shared" si="4"/>
        <v>#VALUE!</v>
      </c>
      <c r="AM187" s="412">
        <f t="shared" si="5"/>
        <v>45702</v>
      </c>
    </row>
    <row r="188" spans="1:39" ht="21.6" customHeight="1">
      <c r="A188" s="24">
        <v>63</v>
      </c>
      <c r="B188" s="24" t="s">
        <v>212</v>
      </c>
      <c r="C188" s="24">
        <v>2025021772</v>
      </c>
      <c r="D188" s="24"/>
      <c r="E188" s="24"/>
      <c r="F188" s="24">
        <v>4029</v>
      </c>
      <c r="G188" s="24" t="s">
        <v>1214</v>
      </c>
      <c r="H188" s="24" t="s">
        <v>162</v>
      </c>
      <c r="I188" s="24"/>
      <c r="J188" s="24"/>
      <c r="K188" s="24"/>
      <c r="L188" s="24"/>
      <c r="M188" s="25"/>
      <c r="N188" s="24"/>
      <c r="O188" s="25"/>
      <c r="P188" s="26"/>
      <c r="Q188" s="24" t="s">
        <v>1215</v>
      </c>
      <c r="R188" s="24" t="s">
        <v>171</v>
      </c>
      <c r="S188" s="24" t="s">
        <v>115</v>
      </c>
      <c r="T188" s="24">
        <v>1</v>
      </c>
      <c r="U188" s="24" t="s">
        <v>172</v>
      </c>
      <c r="V188" s="24" t="s">
        <v>1216</v>
      </c>
      <c r="W188" s="24" t="s">
        <v>1217</v>
      </c>
      <c r="X188" s="418">
        <v>45702.5</v>
      </c>
      <c r="Y188" s="24"/>
      <c r="Z188" s="24">
        <v>0.3</v>
      </c>
      <c r="AA188" s="24"/>
      <c r="AB188" s="24" t="s">
        <v>176</v>
      </c>
      <c r="AC188" s="26" t="s">
        <v>248</v>
      </c>
      <c r="AD188" s="24" t="s">
        <v>178</v>
      </c>
      <c r="AE188" s="24"/>
      <c r="AF188" s="24"/>
      <c r="AG188" s="24"/>
      <c r="AH188" s="24"/>
      <c r="AI188" s="24"/>
      <c r="AJ188" s="24"/>
      <c r="AK188" s="24" t="s">
        <v>178</v>
      </c>
      <c r="AL188" s="413" t="e">
        <f t="shared" si="4"/>
        <v>#VALUE!</v>
      </c>
      <c r="AM188" s="412">
        <f t="shared" si="5"/>
        <v>45702</v>
      </c>
    </row>
    <row r="189" spans="1:39" ht="21.6" customHeight="1">
      <c r="A189" s="24">
        <v>64</v>
      </c>
      <c r="B189" s="24" t="s">
        <v>158</v>
      </c>
      <c r="C189" s="24">
        <v>2025021773</v>
      </c>
      <c r="D189" s="24" t="s">
        <v>1218</v>
      </c>
      <c r="E189" s="24" t="s">
        <v>160</v>
      </c>
      <c r="F189" s="24">
        <v>3878</v>
      </c>
      <c r="G189" s="24" t="s">
        <v>1014</v>
      </c>
      <c r="H189" s="24" t="s">
        <v>798</v>
      </c>
      <c r="I189" s="24" t="s">
        <v>1219</v>
      </c>
      <c r="J189" s="24" t="s">
        <v>225</v>
      </c>
      <c r="K189" s="24" t="s">
        <v>165</v>
      </c>
      <c r="L189" s="24" t="s">
        <v>181</v>
      </c>
      <c r="M189" s="25" t="s">
        <v>182</v>
      </c>
      <c r="N189" s="24">
        <v>5801</v>
      </c>
      <c r="O189" s="25" t="s">
        <v>183</v>
      </c>
      <c r="P189" s="26" t="s">
        <v>1220</v>
      </c>
      <c r="Q189" s="24" t="s">
        <v>1015</v>
      </c>
      <c r="R189" s="24" t="s">
        <v>171</v>
      </c>
      <c r="S189" s="24" t="s">
        <v>110</v>
      </c>
      <c r="T189" s="24">
        <v>1</v>
      </c>
      <c r="U189" s="24" t="s">
        <v>172</v>
      </c>
      <c r="V189" s="24" t="s">
        <v>1221</v>
      </c>
      <c r="W189" s="24" t="s">
        <v>1222</v>
      </c>
      <c r="X189" s="418">
        <v>45705.415972222218</v>
      </c>
      <c r="Y189" s="24" t="s">
        <v>1223</v>
      </c>
      <c r="Z189" s="24">
        <v>1</v>
      </c>
      <c r="AA189" s="24"/>
      <c r="AB189" s="24" t="s">
        <v>176</v>
      </c>
      <c r="AC189" s="26" t="s">
        <v>1224</v>
      </c>
      <c r="AD189" s="24"/>
      <c r="AE189" s="24"/>
      <c r="AF189" s="24"/>
      <c r="AG189" s="24"/>
      <c r="AH189" s="24"/>
      <c r="AI189" s="24"/>
      <c r="AJ189" s="24"/>
      <c r="AK189" s="24" t="s">
        <v>178</v>
      </c>
      <c r="AL189" s="413">
        <f t="shared" si="4"/>
        <v>45702</v>
      </c>
      <c r="AM189" s="412">
        <f t="shared" si="5"/>
        <v>45705</v>
      </c>
    </row>
    <row r="190" spans="1:39" ht="21.6" customHeight="1">
      <c r="A190" s="24">
        <v>65</v>
      </c>
      <c r="B190" s="24" t="s">
        <v>158</v>
      </c>
      <c r="C190" s="24">
        <v>2025021777</v>
      </c>
      <c r="D190" s="24" t="s">
        <v>1225</v>
      </c>
      <c r="E190" s="24" t="s">
        <v>160</v>
      </c>
      <c r="F190" s="24">
        <v>4680</v>
      </c>
      <c r="G190" s="24" t="s">
        <v>265</v>
      </c>
      <c r="H190" s="24" t="s">
        <v>266</v>
      </c>
      <c r="I190" s="24" t="s">
        <v>1226</v>
      </c>
      <c r="J190" s="24" t="s">
        <v>225</v>
      </c>
      <c r="K190" s="24" t="s">
        <v>165</v>
      </c>
      <c r="L190" s="24" t="s">
        <v>193</v>
      </c>
      <c r="M190" s="25" t="s">
        <v>194</v>
      </c>
      <c r="N190" s="24" t="s">
        <v>195</v>
      </c>
      <c r="O190" s="25" t="s">
        <v>196</v>
      </c>
      <c r="P190" s="26" t="s">
        <v>1227</v>
      </c>
      <c r="Q190" s="24" t="s">
        <v>273</v>
      </c>
      <c r="R190" s="24" t="s">
        <v>171</v>
      </c>
      <c r="S190" s="24" t="s">
        <v>115</v>
      </c>
      <c r="T190" s="24">
        <v>1</v>
      </c>
      <c r="U190" s="24" t="s">
        <v>172</v>
      </c>
      <c r="V190" s="24" t="s">
        <v>1228</v>
      </c>
      <c r="W190" s="24" t="s">
        <v>1229</v>
      </c>
      <c r="X190" s="418">
        <v>45705.474305555559</v>
      </c>
      <c r="Y190" s="24" t="s">
        <v>1230</v>
      </c>
      <c r="Z190" s="24">
        <v>0.5</v>
      </c>
      <c r="AA190" s="24"/>
      <c r="AB190" s="24" t="s">
        <v>176</v>
      </c>
      <c r="AC190" s="26" t="s">
        <v>1231</v>
      </c>
      <c r="AD190" s="24"/>
      <c r="AE190" s="24"/>
      <c r="AF190" s="24"/>
      <c r="AG190" s="24"/>
      <c r="AH190" s="24"/>
      <c r="AI190" s="24"/>
      <c r="AJ190" s="24"/>
      <c r="AK190" s="24" t="s">
        <v>178</v>
      </c>
      <c r="AL190" s="413">
        <f t="shared" si="4"/>
        <v>45702</v>
      </c>
      <c r="AM190" s="412">
        <f t="shared" si="5"/>
        <v>45705</v>
      </c>
    </row>
    <row r="191" spans="1:39" ht="21.6" customHeight="1">
      <c r="A191" s="24">
        <v>66</v>
      </c>
      <c r="B191" s="24" t="s">
        <v>158</v>
      </c>
      <c r="C191" s="24">
        <v>2025021780</v>
      </c>
      <c r="D191" s="24" t="s">
        <v>1232</v>
      </c>
      <c r="E191" s="24" t="s">
        <v>160</v>
      </c>
      <c r="F191" s="24">
        <v>5245</v>
      </c>
      <c r="G191" s="24" t="s">
        <v>223</v>
      </c>
      <c r="H191" s="24" t="s">
        <v>162</v>
      </c>
      <c r="I191" s="24" t="s">
        <v>1233</v>
      </c>
      <c r="J191" s="24" t="s">
        <v>225</v>
      </c>
      <c r="K191" s="24" t="s">
        <v>165</v>
      </c>
      <c r="L191" s="24" t="s">
        <v>166</v>
      </c>
      <c r="M191" s="25" t="s">
        <v>167</v>
      </c>
      <c r="N191" s="24">
        <v>2307</v>
      </c>
      <c r="O191" s="25" t="s">
        <v>335</v>
      </c>
      <c r="P191" s="26" t="s">
        <v>1234</v>
      </c>
      <c r="Q191" s="24" t="s">
        <v>231</v>
      </c>
      <c r="R191" s="24" t="s">
        <v>171</v>
      </c>
      <c r="S191" s="24" t="s">
        <v>115</v>
      </c>
      <c r="T191" s="24">
        <v>1</v>
      </c>
      <c r="U191" s="24" t="s">
        <v>172</v>
      </c>
      <c r="V191" s="24" t="s">
        <v>1235</v>
      </c>
      <c r="W191" s="24" t="s">
        <v>1236</v>
      </c>
      <c r="X191" s="418">
        <v>45702.620138888888</v>
      </c>
      <c r="Y191" s="24" t="s">
        <v>1237</v>
      </c>
      <c r="Z191" s="24">
        <v>0.6</v>
      </c>
      <c r="AA191" s="24"/>
      <c r="AB191" s="24" t="s">
        <v>176</v>
      </c>
      <c r="AC191" s="26" t="s">
        <v>1238</v>
      </c>
      <c r="AD191" s="24"/>
      <c r="AE191" s="24"/>
      <c r="AF191" s="24"/>
      <c r="AG191" s="24"/>
      <c r="AH191" s="24"/>
      <c r="AI191" s="24"/>
      <c r="AJ191" s="24"/>
      <c r="AK191" s="24" t="s">
        <v>178</v>
      </c>
      <c r="AL191" s="413">
        <f t="shared" si="4"/>
        <v>45702</v>
      </c>
      <c r="AM191" s="412">
        <f t="shared" si="5"/>
        <v>45702</v>
      </c>
    </row>
    <row r="192" spans="1:39" ht="21.6" customHeight="1">
      <c r="A192" s="24">
        <v>67</v>
      </c>
      <c r="B192" s="24" t="s">
        <v>212</v>
      </c>
      <c r="C192" s="24">
        <v>2025021784</v>
      </c>
      <c r="D192" s="24"/>
      <c r="E192" s="24"/>
      <c r="F192" s="24">
        <v>4560</v>
      </c>
      <c r="G192" s="24" t="s">
        <v>1239</v>
      </c>
      <c r="H192" s="24" t="s">
        <v>162</v>
      </c>
      <c r="I192" s="24"/>
      <c r="J192" s="24"/>
      <c r="K192" s="24"/>
      <c r="L192" s="24"/>
      <c r="M192" s="25"/>
      <c r="N192" s="24"/>
      <c r="O192" s="25"/>
      <c r="P192" s="26"/>
      <c r="Q192" s="24" t="s">
        <v>1240</v>
      </c>
      <c r="R192" s="24" t="s">
        <v>171</v>
      </c>
      <c r="S192" s="24" t="s">
        <v>115</v>
      </c>
      <c r="T192" s="24">
        <v>1</v>
      </c>
      <c r="U192" s="24" t="s">
        <v>172</v>
      </c>
      <c r="V192" s="24" t="s">
        <v>1241</v>
      </c>
      <c r="W192" s="24" t="s">
        <v>1242</v>
      </c>
      <c r="X192" s="418">
        <v>45702.59375</v>
      </c>
      <c r="Y192" s="24"/>
      <c r="Z192" s="24">
        <v>0.3</v>
      </c>
      <c r="AA192" s="24"/>
      <c r="AB192" s="24" t="s">
        <v>176</v>
      </c>
      <c r="AC192" s="26" t="s">
        <v>248</v>
      </c>
      <c r="AD192" s="24" t="s">
        <v>178</v>
      </c>
      <c r="AE192" s="24"/>
      <c r="AF192" s="24"/>
      <c r="AG192" s="24"/>
      <c r="AH192" s="24"/>
      <c r="AI192" s="24"/>
      <c r="AJ192" s="24"/>
      <c r="AK192" s="24" t="s">
        <v>178</v>
      </c>
      <c r="AL192" s="413" t="e">
        <f t="shared" si="4"/>
        <v>#VALUE!</v>
      </c>
      <c r="AM192" s="412">
        <f t="shared" si="5"/>
        <v>45702</v>
      </c>
    </row>
    <row r="193" spans="1:39" ht="21.6" customHeight="1">
      <c r="A193" s="24">
        <v>68</v>
      </c>
      <c r="B193" s="24" t="s">
        <v>212</v>
      </c>
      <c r="C193" s="24">
        <v>2025021796</v>
      </c>
      <c r="D193" s="24"/>
      <c r="E193" s="24"/>
      <c r="F193" s="24">
        <v>3623</v>
      </c>
      <c r="G193" s="24" t="s">
        <v>1243</v>
      </c>
      <c r="H193" s="24" t="s">
        <v>162</v>
      </c>
      <c r="I193" s="24"/>
      <c r="J193" s="24"/>
      <c r="K193" s="24"/>
      <c r="L193" s="24"/>
      <c r="M193" s="25"/>
      <c r="N193" s="24"/>
      <c r="O193" s="25"/>
      <c r="P193" s="26"/>
      <c r="Q193" s="24" t="s">
        <v>1244</v>
      </c>
      <c r="R193" s="24" t="s">
        <v>171</v>
      </c>
      <c r="S193" s="24" t="s">
        <v>115</v>
      </c>
      <c r="T193" s="24">
        <v>1</v>
      </c>
      <c r="U193" s="24" t="s">
        <v>172</v>
      </c>
      <c r="V193" s="24" t="s">
        <v>1245</v>
      </c>
      <c r="W193" s="24" t="s">
        <v>1246</v>
      </c>
      <c r="X193" s="418">
        <v>45702.64166666667</v>
      </c>
      <c r="Y193" s="24"/>
      <c r="Z193" s="24">
        <v>0.3</v>
      </c>
      <c r="AA193" s="24"/>
      <c r="AB193" s="24" t="s">
        <v>176</v>
      </c>
      <c r="AC193" s="26" t="s">
        <v>248</v>
      </c>
      <c r="AD193" s="24" t="s">
        <v>178</v>
      </c>
      <c r="AE193" s="24"/>
      <c r="AF193" s="24"/>
      <c r="AG193" s="24"/>
      <c r="AH193" s="24"/>
      <c r="AI193" s="24"/>
      <c r="AJ193" s="24"/>
      <c r="AK193" s="24" t="s">
        <v>178</v>
      </c>
      <c r="AL193" s="413" t="e">
        <f t="shared" si="4"/>
        <v>#VALUE!</v>
      </c>
      <c r="AM193" s="412">
        <f t="shared" si="5"/>
        <v>45702</v>
      </c>
    </row>
    <row r="194" spans="1:39" ht="21.6" customHeight="1">
      <c r="A194" s="24">
        <v>69</v>
      </c>
      <c r="B194" s="24" t="s">
        <v>212</v>
      </c>
      <c r="C194" s="24">
        <v>2025021814</v>
      </c>
      <c r="D194" s="24"/>
      <c r="E194" s="24"/>
      <c r="F194" s="24">
        <v>4388</v>
      </c>
      <c r="G194" s="24" t="s">
        <v>1247</v>
      </c>
      <c r="H194" s="24" t="s">
        <v>162</v>
      </c>
      <c r="I194" s="24"/>
      <c r="J194" s="24"/>
      <c r="K194" s="24"/>
      <c r="L194" s="24"/>
      <c r="M194" s="25"/>
      <c r="N194" s="24"/>
      <c r="O194" s="25"/>
      <c r="P194" s="26"/>
      <c r="Q194" s="24" t="s">
        <v>1248</v>
      </c>
      <c r="R194" s="24" t="s">
        <v>171</v>
      </c>
      <c r="S194" s="24" t="s">
        <v>115</v>
      </c>
      <c r="T194" s="24">
        <v>1</v>
      </c>
      <c r="U194" s="24" t="s">
        <v>172</v>
      </c>
      <c r="V194" s="24" t="s">
        <v>1249</v>
      </c>
      <c r="W194" s="24" t="s">
        <v>1250</v>
      </c>
      <c r="X194" s="418">
        <v>45702.684027777781</v>
      </c>
      <c r="Y194" s="24"/>
      <c r="Z194" s="24">
        <v>0.4</v>
      </c>
      <c r="AA194" s="24"/>
      <c r="AB194" s="24" t="s">
        <v>176</v>
      </c>
      <c r="AC194" s="26" t="s">
        <v>248</v>
      </c>
      <c r="AD194" s="24" t="s">
        <v>178</v>
      </c>
      <c r="AE194" s="24"/>
      <c r="AF194" s="24"/>
      <c r="AG194" s="24"/>
      <c r="AH194" s="24"/>
      <c r="AI194" s="24"/>
      <c r="AJ194" s="24"/>
      <c r="AK194" s="24" t="s">
        <v>178</v>
      </c>
      <c r="AL194" s="413" t="e">
        <f t="shared" ref="AL194:AL257" si="6">DATEVALUE(TEXT(I194, "yyyy/mm/dd"))</f>
        <v>#VALUE!</v>
      </c>
      <c r="AM194" s="412">
        <f t="shared" ref="AM194:AM257" si="7">DATEVALUE(TEXT(X194, "yyyy/mm/dd"))</f>
        <v>45702</v>
      </c>
    </row>
    <row r="195" spans="1:39" ht="21.6" customHeight="1">
      <c r="A195" s="24">
        <v>70</v>
      </c>
      <c r="B195" s="24" t="s">
        <v>158</v>
      </c>
      <c r="C195" s="24">
        <v>2025021829</v>
      </c>
      <c r="D195" s="24" t="s">
        <v>1251</v>
      </c>
      <c r="E195" s="24" t="s">
        <v>160</v>
      </c>
      <c r="F195" s="24">
        <v>4167</v>
      </c>
      <c r="G195" s="24" t="s">
        <v>1082</v>
      </c>
      <c r="H195" s="24" t="s">
        <v>266</v>
      </c>
      <c r="I195" s="24" t="s">
        <v>1252</v>
      </c>
      <c r="J195" s="24" t="s">
        <v>579</v>
      </c>
      <c r="K195" s="24" t="s">
        <v>165</v>
      </c>
      <c r="L195" s="24" t="s">
        <v>166</v>
      </c>
      <c r="M195" s="25" t="s">
        <v>167</v>
      </c>
      <c r="N195" s="24">
        <v>2307</v>
      </c>
      <c r="O195" s="25" t="s">
        <v>335</v>
      </c>
      <c r="P195" s="26" t="s">
        <v>1253</v>
      </c>
      <c r="Q195" s="24" t="s">
        <v>1085</v>
      </c>
      <c r="R195" s="24" t="s">
        <v>171</v>
      </c>
      <c r="S195" s="24" t="s">
        <v>274</v>
      </c>
      <c r="T195" s="24">
        <v>1</v>
      </c>
      <c r="U195" s="24" t="s">
        <v>172</v>
      </c>
      <c r="V195" s="24" t="s">
        <v>1254</v>
      </c>
      <c r="W195" s="24" t="s">
        <v>1255</v>
      </c>
      <c r="X195" s="418">
        <v>45705.638888888891</v>
      </c>
      <c r="Y195" s="24" t="s">
        <v>1256</v>
      </c>
      <c r="Z195" s="24">
        <v>1.2</v>
      </c>
      <c r="AA195" s="24"/>
      <c r="AB195" s="24" t="s">
        <v>176</v>
      </c>
      <c r="AC195" s="26" t="s">
        <v>1257</v>
      </c>
      <c r="AD195" s="24"/>
      <c r="AE195" s="24"/>
      <c r="AF195" s="24"/>
      <c r="AG195" s="24"/>
      <c r="AH195" s="24"/>
      <c r="AI195" s="24"/>
      <c r="AJ195" s="24"/>
      <c r="AK195" s="24" t="s">
        <v>178</v>
      </c>
      <c r="AL195" s="413">
        <f t="shared" si="6"/>
        <v>45703</v>
      </c>
      <c r="AM195" s="412">
        <f t="shared" si="7"/>
        <v>45705</v>
      </c>
    </row>
    <row r="196" spans="1:39" ht="21.6" customHeight="1">
      <c r="A196" s="24">
        <v>71</v>
      </c>
      <c r="B196" s="24" t="s">
        <v>158</v>
      </c>
      <c r="C196" s="24">
        <v>2025021843</v>
      </c>
      <c r="D196" s="24" t="s">
        <v>1258</v>
      </c>
      <c r="E196" s="24" t="s">
        <v>160</v>
      </c>
      <c r="F196" s="24">
        <v>2890</v>
      </c>
      <c r="G196" s="24" t="s">
        <v>1259</v>
      </c>
      <c r="H196" s="24" t="s">
        <v>299</v>
      </c>
      <c r="I196" s="24" t="s">
        <v>1260</v>
      </c>
      <c r="J196" s="24" t="s">
        <v>318</v>
      </c>
      <c r="K196" s="24" t="s">
        <v>226</v>
      </c>
      <c r="L196" s="24" t="s">
        <v>1129</v>
      </c>
      <c r="M196" s="25" t="s">
        <v>1130</v>
      </c>
      <c r="N196" s="24">
        <v>6003</v>
      </c>
      <c r="O196" s="25" t="s">
        <v>802</v>
      </c>
      <c r="P196" s="26" t="s">
        <v>1261</v>
      </c>
      <c r="Q196" s="24" t="s">
        <v>1262</v>
      </c>
      <c r="R196" s="24" t="s">
        <v>171</v>
      </c>
      <c r="S196" s="24" t="s">
        <v>115</v>
      </c>
      <c r="T196" s="24">
        <v>1</v>
      </c>
      <c r="U196" s="24" t="s">
        <v>172</v>
      </c>
      <c r="V196" s="24" t="s">
        <v>1263</v>
      </c>
      <c r="W196" s="24" t="s">
        <v>1264</v>
      </c>
      <c r="X196" s="418">
        <v>45705.506944444453</v>
      </c>
      <c r="Y196" s="24" t="s">
        <v>1265</v>
      </c>
      <c r="Z196" s="24">
        <v>0.2</v>
      </c>
      <c r="AA196" s="24"/>
      <c r="AB196" s="24" t="s">
        <v>176</v>
      </c>
      <c r="AC196" s="26" t="s">
        <v>1266</v>
      </c>
      <c r="AD196" s="24"/>
      <c r="AE196" s="24"/>
      <c r="AF196" s="24"/>
      <c r="AG196" s="24"/>
      <c r="AH196" s="24"/>
      <c r="AI196" s="24"/>
      <c r="AJ196" s="24"/>
      <c r="AK196" s="24" t="s">
        <v>178</v>
      </c>
      <c r="AL196" s="413">
        <f t="shared" si="6"/>
        <v>45705</v>
      </c>
      <c r="AM196" s="412">
        <f t="shared" si="7"/>
        <v>45705</v>
      </c>
    </row>
    <row r="197" spans="1:39" ht="21.6" customHeight="1">
      <c r="A197" s="24">
        <v>72</v>
      </c>
      <c r="B197" s="24" t="s">
        <v>212</v>
      </c>
      <c r="C197" s="24">
        <v>2025021878</v>
      </c>
      <c r="D197" s="24"/>
      <c r="E197" s="24"/>
      <c r="F197" s="24">
        <v>4715</v>
      </c>
      <c r="G197" s="24" t="s">
        <v>1267</v>
      </c>
      <c r="H197" s="24" t="s">
        <v>798</v>
      </c>
      <c r="I197" s="24"/>
      <c r="J197" s="24"/>
      <c r="K197" s="24"/>
      <c r="L197" s="24"/>
      <c r="M197" s="25"/>
      <c r="N197" s="24"/>
      <c r="O197" s="25"/>
      <c r="P197" s="26"/>
      <c r="Q197" s="24" t="s">
        <v>1268</v>
      </c>
      <c r="R197" s="24" t="s">
        <v>171</v>
      </c>
      <c r="S197" s="24" t="s">
        <v>110</v>
      </c>
      <c r="T197" s="24">
        <v>1</v>
      </c>
      <c r="U197" s="24" t="s">
        <v>172</v>
      </c>
      <c r="V197" s="24" t="s">
        <v>1269</v>
      </c>
      <c r="W197" s="24" t="s">
        <v>1270</v>
      </c>
      <c r="X197" s="418">
        <v>45705.4375</v>
      </c>
      <c r="Y197" s="24"/>
      <c r="Z197" s="24">
        <v>0.3</v>
      </c>
      <c r="AA197" s="24"/>
      <c r="AB197" s="24" t="s">
        <v>176</v>
      </c>
      <c r="AC197" s="26" t="s">
        <v>248</v>
      </c>
      <c r="AD197" s="24" t="s">
        <v>178</v>
      </c>
      <c r="AE197" s="24"/>
      <c r="AF197" s="24"/>
      <c r="AG197" s="24"/>
      <c r="AH197" s="24"/>
      <c r="AI197" s="24"/>
      <c r="AJ197" s="24"/>
      <c r="AK197" s="24" t="s">
        <v>178</v>
      </c>
      <c r="AL197" s="413" t="e">
        <f t="shared" si="6"/>
        <v>#VALUE!</v>
      </c>
      <c r="AM197" s="412">
        <f t="shared" si="7"/>
        <v>45705</v>
      </c>
    </row>
    <row r="198" spans="1:39" ht="21.6" customHeight="1">
      <c r="A198" s="24">
        <v>73</v>
      </c>
      <c r="B198" s="24" t="s">
        <v>212</v>
      </c>
      <c r="C198" s="24">
        <v>2025021880</v>
      </c>
      <c r="D198" s="24"/>
      <c r="E198" s="24"/>
      <c r="F198" s="24">
        <v>4282</v>
      </c>
      <c r="G198" s="24" t="s">
        <v>1271</v>
      </c>
      <c r="H198" s="24" t="s">
        <v>798</v>
      </c>
      <c r="I198" s="24"/>
      <c r="J198" s="24"/>
      <c r="K198" s="24"/>
      <c r="L198" s="24"/>
      <c r="M198" s="25"/>
      <c r="N198" s="24"/>
      <c r="O198" s="25"/>
      <c r="P198" s="26"/>
      <c r="Q198" s="24" t="s">
        <v>1272</v>
      </c>
      <c r="R198" s="24" t="s">
        <v>171</v>
      </c>
      <c r="S198" s="24" t="s">
        <v>110</v>
      </c>
      <c r="T198" s="24">
        <v>1</v>
      </c>
      <c r="U198" s="24" t="s">
        <v>172</v>
      </c>
      <c r="V198" s="24" t="s">
        <v>1273</v>
      </c>
      <c r="W198" s="24" t="s">
        <v>1274</v>
      </c>
      <c r="X198" s="418">
        <v>45705.458333333343</v>
      </c>
      <c r="Y198" s="24"/>
      <c r="Z198" s="24">
        <v>0.3</v>
      </c>
      <c r="AA198" s="24"/>
      <c r="AB198" s="24" t="s">
        <v>176</v>
      </c>
      <c r="AC198" s="26" t="s">
        <v>248</v>
      </c>
      <c r="AD198" s="24" t="s">
        <v>178</v>
      </c>
      <c r="AE198" s="24"/>
      <c r="AF198" s="24"/>
      <c r="AG198" s="24"/>
      <c r="AH198" s="24"/>
      <c r="AI198" s="24"/>
      <c r="AJ198" s="24"/>
      <c r="AK198" s="24" t="s">
        <v>178</v>
      </c>
      <c r="AL198" s="413" t="e">
        <f t="shared" si="6"/>
        <v>#VALUE!</v>
      </c>
      <c r="AM198" s="412">
        <f t="shared" si="7"/>
        <v>45705</v>
      </c>
    </row>
    <row r="199" spans="1:39" ht="21.6" customHeight="1">
      <c r="A199" s="24">
        <v>74</v>
      </c>
      <c r="B199" s="24" t="s">
        <v>212</v>
      </c>
      <c r="C199" s="24">
        <v>2025021885</v>
      </c>
      <c r="D199" s="24"/>
      <c r="E199" s="24"/>
      <c r="F199" s="24">
        <v>4834</v>
      </c>
      <c r="G199" s="24" t="s">
        <v>1275</v>
      </c>
      <c r="H199" s="24" t="s">
        <v>798</v>
      </c>
      <c r="I199" s="24"/>
      <c r="J199" s="24"/>
      <c r="K199" s="24"/>
      <c r="L199" s="24"/>
      <c r="M199" s="25"/>
      <c r="N199" s="24"/>
      <c r="O199" s="25"/>
      <c r="P199" s="26"/>
      <c r="Q199" s="24" t="s">
        <v>1276</v>
      </c>
      <c r="R199" s="24" t="s">
        <v>171</v>
      </c>
      <c r="S199" s="24" t="s">
        <v>110</v>
      </c>
      <c r="T199" s="24">
        <v>1</v>
      </c>
      <c r="U199" s="24" t="s">
        <v>172</v>
      </c>
      <c r="V199" s="24" t="s">
        <v>1277</v>
      </c>
      <c r="W199" s="24" t="s">
        <v>1278</v>
      </c>
      <c r="X199" s="418">
        <v>45705.472222222219</v>
      </c>
      <c r="Y199" s="24"/>
      <c r="Z199" s="24">
        <v>0.3</v>
      </c>
      <c r="AA199" s="24"/>
      <c r="AB199" s="24" t="s">
        <v>176</v>
      </c>
      <c r="AC199" s="26" t="s">
        <v>248</v>
      </c>
      <c r="AD199" s="24" t="s">
        <v>178</v>
      </c>
      <c r="AE199" s="24"/>
      <c r="AF199" s="24"/>
      <c r="AG199" s="24"/>
      <c r="AH199" s="24"/>
      <c r="AI199" s="24"/>
      <c r="AJ199" s="24"/>
      <c r="AK199" s="24" t="s">
        <v>178</v>
      </c>
      <c r="AL199" s="413" t="e">
        <f t="shared" si="6"/>
        <v>#VALUE!</v>
      </c>
      <c r="AM199" s="412">
        <f t="shared" si="7"/>
        <v>45705</v>
      </c>
    </row>
    <row r="200" spans="1:39" ht="21.6" customHeight="1">
      <c r="A200" s="24">
        <v>75</v>
      </c>
      <c r="B200" s="24" t="s">
        <v>212</v>
      </c>
      <c r="C200" s="24">
        <v>2025021911</v>
      </c>
      <c r="D200" s="24"/>
      <c r="E200" s="24"/>
      <c r="F200" s="24">
        <v>2890</v>
      </c>
      <c r="G200" s="24" t="s">
        <v>1259</v>
      </c>
      <c r="H200" s="24" t="s">
        <v>299</v>
      </c>
      <c r="I200" s="24"/>
      <c r="J200" s="24"/>
      <c r="K200" s="24"/>
      <c r="L200" s="24"/>
      <c r="M200" s="25"/>
      <c r="N200" s="24"/>
      <c r="O200" s="25"/>
      <c r="P200" s="26"/>
      <c r="Q200" s="24" t="s">
        <v>1262</v>
      </c>
      <c r="R200" s="24" t="s">
        <v>171</v>
      </c>
      <c r="S200" s="24" t="s">
        <v>115</v>
      </c>
      <c r="T200" s="24">
        <v>1</v>
      </c>
      <c r="U200" s="24" t="s">
        <v>172</v>
      </c>
      <c r="V200" s="24" t="s">
        <v>1279</v>
      </c>
      <c r="W200" s="24" t="s">
        <v>1280</v>
      </c>
      <c r="X200" s="418">
        <v>45705.520833333343</v>
      </c>
      <c r="Y200" s="24"/>
      <c r="Z200" s="24">
        <v>0.3</v>
      </c>
      <c r="AA200" s="24"/>
      <c r="AB200" s="24" t="s">
        <v>176</v>
      </c>
      <c r="AC200" s="26" t="s">
        <v>248</v>
      </c>
      <c r="AD200" s="24" t="s">
        <v>178</v>
      </c>
      <c r="AE200" s="24"/>
      <c r="AF200" s="24"/>
      <c r="AG200" s="24"/>
      <c r="AH200" s="24"/>
      <c r="AI200" s="24"/>
      <c r="AJ200" s="24"/>
      <c r="AK200" s="24" t="s">
        <v>178</v>
      </c>
      <c r="AL200" s="413" t="e">
        <f t="shared" si="6"/>
        <v>#VALUE!</v>
      </c>
      <c r="AM200" s="412">
        <f t="shared" si="7"/>
        <v>45705</v>
      </c>
    </row>
    <row r="201" spans="1:39" ht="21.6" customHeight="1">
      <c r="A201" s="24">
        <v>76</v>
      </c>
      <c r="B201" s="24" t="s">
        <v>212</v>
      </c>
      <c r="C201" s="24">
        <v>2025021921</v>
      </c>
      <c r="D201" s="24"/>
      <c r="E201" s="24"/>
      <c r="F201" s="24">
        <v>4326</v>
      </c>
      <c r="G201" s="24" t="s">
        <v>1281</v>
      </c>
      <c r="H201" s="24" t="s">
        <v>798</v>
      </c>
      <c r="I201" s="24"/>
      <c r="J201" s="24"/>
      <c r="K201" s="24"/>
      <c r="L201" s="24"/>
      <c r="M201" s="25"/>
      <c r="N201" s="24"/>
      <c r="O201" s="25"/>
      <c r="P201" s="26"/>
      <c r="Q201" s="24" t="s">
        <v>1282</v>
      </c>
      <c r="R201" s="24" t="s">
        <v>171</v>
      </c>
      <c r="S201" s="24" t="s">
        <v>110</v>
      </c>
      <c r="T201" s="24">
        <v>1</v>
      </c>
      <c r="U201" s="24" t="s">
        <v>172</v>
      </c>
      <c r="V201" s="24" t="s">
        <v>1283</v>
      </c>
      <c r="W201" s="24" t="s">
        <v>1284</v>
      </c>
      <c r="X201" s="418">
        <v>45705.548611111109</v>
      </c>
      <c r="Y201" s="24"/>
      <c r="Z201" s="24">
        <v>0.3</v>
      </c>
      <c r="AA201" s="24"/>
      <c r="AB201" s="24" t="s">
        <v>176</v>
      </c>
      <c r="AC201" s="26" t="s">
        <v>248</v>
      </c>
      <c r="AD201" s="24" t="s">
        <v>178</v>
      </c>
      <c r="AE201" s="24"/>
      <c r="AF201" s="24"/>
      <c r="AG201" s="24"/>
      <c r="AH201" s="24"/>
      <c r="AI201" s="24"/>
      <c r="AJ201" s="24"/>
      <c r="AK201" s="24" t="s">
        <v>178</v>
      </c>
      <c r="AL201" s="413" t="e">
        <f t="shared" si="6"/>
        <v>#VALUE!</v>
      </c>
      <c r="AM201" s="412">
        <f t="shared" si="7"/>
        <v>45705</v>
      </c>
    </row>
    <row r="202" spans="1:39" ht="21.6" customHeight="1">
      <c r="A202" s="24">
        <v>77</v>
      </c>
      <c r="B202" s="24" t="s">
        <v>158</v>
      </c>
      <c r="C202" s="24">
        <v>2025022007</v>
      </c>
      <c r="D202" s="24" t="s">
        <v>1285</v>
      </c>
      <c r="E202" s="24" t="s">
        <v>160</v>
      </c>
      <c r="F202" s="24">
        <v>4167</v>
      </c>
      <c r="G202" s="24" t="s">
        <v>1082</v>
      </c>
      <c r="H202" s="24" t="s">
        <v>266</v>
      </c>
      <c r="I202" s="24" t="s">
        <v>1286</v>
      </c>
      <c r="J202" s="24" t="s">
        <v>164</v>
      </c>
      <c r="K202" s="24" t="s">
        <v>226</v>
      </c>
      <c r="L202" s="24" t="s">
        <v>193</v>
      </c>
      <c r="M202" s="25" t="s">
        <v>194</v>
      </c>
      <c r="N202" s="24" t="s">
        <v>195</v>
      </c>
      <c r="O202" s="25" t="s">
        <v>196</v>
      </c>
      <c r="P202" s="26" t="s">
        <v>1287</v>
      </c>
      <c r="Q202" s="24" t="s">
        <v>1085</v>
      </c>
      <c r="R202" s="24" t="s">
        <v>171</v>
      </c>
      <c r="S202" s="24" t="s">
        <v>274</v>
      </c>
      <c r="T202" s="24">
        <v>1</v>
      </c>
      <c r="U202" s="24" t="s">
        <v>172</v>
      </c>
      <c r="V202" s="24" t="s">
        <v>1288</v>
      </c>
      <c r="W202" s="24" t="s">
        <v>1289</v>
      </c>
      <c r="X202" s="418">
        <v>45706.510416666657</v>
      </c>
      <c r="Y202" s="24" t="s">
        <v>1290</v>
      </c>
      <c r="Z202" s="24">
        <v>0.4</v>
      </c>
      <c r="AA202" s="24"/>
      <c r="AB202" s="24" t="s">
        <v>176</v>
      </c>
      <c r="AC202" s="26" t="s">
        <v>1291</v>
      </c>
      <c r="AD202" s="24"/>
      <c r="AE202" s="24"/>
      <c r="AF202" s="24"/>
      <c r="AG202" s="24"/>
      <c r="AH202" s="24"/>
      <c r="AI202" s="24"/>
      <c r="AJ202" s="24"/>
      <c r="AK202" s="24" t="s">
        <v>178</v>
      </c>
      <c r="AL202" s="413">
        <f t="shared" si="6"/>
        <v>45706</v>
      </c>
      <c r="AM202" s="412">
        <f t="shared" si="7"/>
        <v>45706</v>
      </c>
    </row>
    <row r="203" spans="1:39" ht="21.6" customHeight="1">
      <c r="A203" s="24">
        <v>78</v>
      </c>
      <c r="B203" s="24" t="s">
        <v>158</v>
      </c>
      <c r="C203" s="24">
        <v>2025022008</v>
      </c>
      <c r="D203" s="24" t="s">
        <v>1292</v>
      </c>
      <c r="E203" s="24" t="s">
        <v>160</v>
      </c>
      <c r="F203" s="24">
        <v>4352</v>
      </c>
      <c r="G203" s="24" t="s">
        <v>1293</v>
      </c>
      <c r="H203" s="24" t="s">
        <v>162</v>
      </c>
      <c r="I203" s="24" t="s">
        <v>1294</v>
      </c>
      <c r="J203" s="24" t="s">
        <v>164</v>
      </c>
      <c r="K203" s="24" t="s">
        <v>419</v>
      </c>
      <c r="L203" s="24" t="s">
        <v>268</v>
      </c>
      <c r="M203" s="25" t="s">
        <v>269</v>
      </c>
      <c r="N203" s="24" t="s">
        <v>541</v>
      </c>
      <c r="O203" s="25" t="s">
        <v>542</v>
      </c>
      <c r="P203" s="26" t="s">
        <v>1295</v>
      </c>
      <c r="Q203" s="24" t="s">
        <v>1296</v>
      </c>
      <c r="R203" s="24" t="s">
        <v>171</v>
      </c>
      <c r="S203" s="24" t="s">
        <v>115</v>
      </c>
      <c r="T203" s="24">
        <v>1</v>
      </c>
      <c r="U203" s="24" t="s">
        <v>172</v>
      </c>
      <c r="V203" s="24" t="s">
        <v>1297</v>
      </c>
      <c r="W203" s="24" t="s">
        <v>1298</v>
      </c>
      <c r="X203" s="418">
        <v>45706.445138888892</v>
      </c>
      <c r="Y203" s="24" t="s">
        <v>1299</v>
      </c>
      <c r="Z203" s="24">
        <v>0.2</v>
      </c>
      <c r="AA203" s="24"/>
      <c r="AB203" s="24" t="s">
        <v>176</v>
      </c>
      <c r="AC203" s="26" t="s">
        <v>1300</v>
      </c>
      <c r="AD203" s="24"/>
      <c r="AE203" s="24"/>
      <c r="AF203" s="24"/>
      <c r="AG203" s="24"/>
      <c r="AH203" s="24"/>
      <c r="AI203" s="24"/>
      <c r="AJ203" s="24"/>
      <c r="AK203" s="24" t="s">
        <v>178</v>
      </c>
      <c r="AL203" s="413">
        <f t="shared" si="6"/>
        <v>45706</v>
      </c>
      <c r="AM203" s="412">
        <f t="shared" si="7"/>
        <v>45706</v>
      </c>
    </row>
    <row r="204" spans="1:39" ht="21.6" customHeight="1">
      <c r="A204" s="24">
        <v>79</v>
      </c>
      <c r="B204" s="24" t="s">
        <v>158</v>
      </c>
      <c r="C204" s="24">
        <v>2025022046</v>
      </c>
      <c r="D204" s="24" t="s">
        <v>1301</v>
      </c>
      <c r="E204" s="24" t="s">
        <v>160</v>
      </c>
      <c r="F204" s="24">
        <v>4923</v>
      </c>
      <c r="G204" s="24" t="s">
        <v>1302</v>
      </c>
      <c r="H204" s="24" t="s">
        <v>299</v>
      </c>
      <c r="I204" s="24" t="s">
        <v>1303</v>
      </c>
      <c r="J204" s="24" t="s">
        <v>164</v>
      </c>
      <c r="K204" s="24" t="s">
        <v>226</v>
      </c>
      <c r="L204" s="24" t="s">
        <v>166</v>
      </c>
      <c r="M204" s="25" t="s">
        <v>167</v>
      </c>
      <c r="N204" s="24">
        <v>2307</v>
      </c>
      <c r="O204" s="25" t="s">
        <v>335</v>
      </c>
      <c r="P204" s="26" t="s">
        <v>1304</v>
      </c>
      <c r="Q204" s="24" t="s">
        <v>1305</v>
      </c>
      <c r="R204" s="24" t="s">
        <v>171</v>
      </c>
      <c r="S204" s="24" t="s">
        <v>115</v>
      </c>
      <c r="T204" s="24">
        <v>1</v>
      </c>
      <c r="U204" s="24" t="s">
        <v>172</v>
      </c>
      <c r="V204" s="24" t="s">
        <v>1306</v>
      </c>
      <c r="W204" s="24" t="s">
        <v>1307</v>
      </c>
      <c r="X204" s="418">
        <v>45706.715277777781</v>
      </c>
      <c r="Y204" s="24" t="s">
        <v>1308</v>
      </c>
      <c r="Z204" s="24">
        <v>0.5</v>
      </c>
      <c r="AA204" s="24"/>
      <c r="AB204" s="24" t="s">
        <v>176</v>
      </c>
      <c r="AC204" s="26" t="s">
        <v>1309</v>
      </c>
      <c r="AD204" s="24"/>
      <c r="AE204" s="24"/>
      <c r="AF204" s="24"/>
      <c r="AG204" s="24"/>
      <c r="AH204" s="24"/>
      <c r="AI204" s="24"/>
      <c r="AJ204" s="24"/>
      <c r="AK204" s="24" t="s">
        <v>178</v>
      </c>
      <c r="AL204" s="413">
        <f t="shared" si="6"/>
        <v>45706</v>
      </c>
      <c r="AM204" s="412">
        <f t="shared" si="7"/>
        <v>45706</v>
      </c>
    </row>
    <row r="205" spans="1:39" ht="21.6" customHeight="1">
      <c r="A205" s="24">
        <v>80</v>
      </c>
      <c r="B205" s="24" t="s">
        <v>212</v>
      </c>
      <c r="C205" s="24">
        <v>2025022167</v>
      </c>
      <c r="D205" s="24"/>
      <c r="E205" s="24"/>
      <c r="F205" s="24">
        <v>4923</v>
      </c>
      <c r="G205" s="24" t="s">
        <v>1302</v>
      </c>
      <c r="H205" s="24" t="s">
        <v>299</v>
      </c>
      <c r="I205" s="24"/>
      <c r="J205" s="24"/>
      <c r="K205" s="24"/>
      <c r="L205" s="24"/>
      <c r="M205" s="25"/>
      <c r="N205" s="24"/>
      <c r="O205" s="25"/>
      <c r="P205" s="26"/>
      <c r="Q205" s="24" t="s">
        <v>1305</v>
      </c>
      <c r="R205" s="24" t="s">
        <v>171</v>
      </c>
      <c r="S205" s="24" t="s">
        <v>115</v>
      </c>
      <c r="T205" s="24">
        <v>1</v>
      </c>
      <c r="U205" s="24" t="s">
        <v>172</v>
      </c>
      <c r="V205" s="24" t="s">
        <v>1310</v>
      </c>
      <c r="W205" s="24" t="s">
        <v>1311</v>
      </c>
      <c r="X205" s="418">
        <v>45706.719444444447</v>
      </c>
      <c r="Y205" s="24"/>
      <c r="Z205" s="24">
        <v>0.3</v>
      </c>
      <c r="AA205" s="24"/>
      <c r="AB205" s="24" t="s">
        <v>176</v>
      </c>
      <c r="AC205" s="26" t="s">
        <v>248</v>
      </c>
      <c r="AD205" s="24" t="s">
        <v>178</v>
      </c>
      <c r="AE205" s="24"/>
      <c r="AF205" s="24"/>
      <c r="AG205" s="24"/>
      <c r="AH205" s="24"/>
      <c r="AI205" s="24"/>
      <c r="AJ205" s="24"/>
      <c r="AK205" s="24" t="s">
        <v>178</v>
      </c>
      <c r="AL205" s="413" t="e">
        <f t="shared" si="6"/>
        <v>#VALUE!</v>
      </c>
      <c r="AM205" s="412">
        <f t="shared" si="7"/>
        <v>45706</v>
      </c>
    </row>
    <row r="206" spans="1:39" ht="21.6" customHeight="1">
      <c r="A206" s="24">
        <v>81</v>
      </c>
      <c r="B206" s="24" t="s">
        <v>158</v>
      </c>
      <c r="C206" s="24">
        <v>2025022275</v>
      </c>
      <c r="D206" s="24" t="s">
        <v>1312</v>
      </c>
      <c r="E206" s="24" t="s">
        <v>160</v>
      </c>
      <c r="F206" s="24">
        <v>2349</v>
      </c>
      <c r="G206" s="24" t="s">
        <v>1313</v>
      </c>
      <c r="H206" s="24" t="s">
        <v>162</v>
      </c>
      <c r="I206" s="24" t="s">
        <v>1314</v>
      </c>
      <c r="J206" s="24" t="s">
        <v>192</v>
      </c>
      <c r="K206" s="24" t="s">
        <v>165</v>
      </c>
      <c r="L206" s="24" t="s">
        <v>1129</v>
      </c>
      <c r="M206" s="25" t="s">
        <v>1130</v>
      </c>
      <c r="N206" s="24">
        <v>6004</v>
      </c>
      <c r="O206" s="25" t="s">
        <v>542</v>
      </c>
      <c r="P206" s="26" t="s">
        <v>1315</v>
      </c>
      <c r="Q206" s="24" t="s">
        <v>1316</v>
      </c>
      <c r="R206" s="24" t="s">
        <v>171</v>
      </c>
      <c r="S206" s="24" t="s">
        <v>115</v>
      </c>
      <c r="T206" s="24">
        <v>1</v>
      </c>
      <c r="U206" s="24" t="s">
        <v>172</v>
      </c>
      <c r="V206" s="24" t="s">
        <v>1317</v>
      </c>
      <c r="W206" s="24" t="s">
        <v>1318</v>
      </c>
      <c r="X206" s="418">
        <v>45708.456250000003</v>
      </c>
      <c r="Y206" s="24" t="s">
        <v>1319</v>
      </c>
      <c r="Z206" s="24">
        <v>0.5</v>
      </c>
      <c r="AA206" s="24"/>
      <c r="AB206" s="24" t="s">
        <v>176</v>
      </c>
      <c r="AC206" s="26" t="s">
        <v>1320</v>
      </c>
      <c r="AD206" s="24"/>
      <c r="AE206" s="24"/>
      <c r="AF206" s="24"/>
      <c r="AG206" s="24"/>
      <c r="AH206" s="24"/>
      <c r="AI206" s="24"/>
      <c r="AJ206" s="24"/>
      <c r="AK206" s="24" t="s">
        <v>178</v>
      </c>
      <c r="AL206" s="413">
        <f t="shared" si="6"/>
        <v>45707</v>
      </c>
      <c r="AM206" s="412">
        <f t="shared" si="7"/>
        <v>45708</v>
      </c>
    </row>
    <row r="207" spans="1:39" ht="21.6" customHeight="1">
      <c r="A207" s="24">
        <v>82</v>
      </c>
      <c r="B207" s="24" t="s">
        <v>158</v>
      </c>
      <c r="C207" s="24">
        <v>2025022338</v>
      </c>
      <c r="D207" s="24" t="s">
        <v>1321</v>
      </c>
      <c r="E207" s="24" t="s">
        <v>493</v>
      </c>
      <c r="F207" s="24">
        <v>4083</v>
      </c>
      <c r="G207" s="24" t="s">
        <v>1022</v>
      </c>
      <c r="H207" s="24" t="s">
        <v>162</v>
      </c>
      <c r="I207" s="24" t="s">
        <v>1322</v>
      </c>
      <c r="J207" s="24" t="s">
        <v>192</v>
      </c>
      <c r="K207" s="24" t="s">
        <v>165</v>
      </c>
      <c r="L207" s="24" t="s">
        <v>800</v>
      </c>
      <c r="M207" s="25" t="s">
        <v>801</v>
      </c>
      <c r="N207" s="24">
        <v>5903</v>
      </c>
      <c r="O207" s="25" t="s">
        <v>802</v>
      </c>
      <c r="P207" s="26" t="s">
        <v>1323</v>
      </c>
      <c r="Q207" s="24" t="s">
        <v>1023</v>
      </c>
      <c r="R207" s="24" t="s">
        <v>171</v>
      </c>
      <c r="S207" s="24" t="s">
        <v>115</v>
      </c>
      <c r="T207" s="24">
        <v>1</v>
      </c>
      <c r="U207" s="24" t="s">
        <v>172</v>
      </c>
      <c r="V207" s="24" t="s">
        <v>1324</v>
      </c>
      <c r="W207" s="24" t="s">
        <v>1325</v>
      </c>
      <c r="X207" s="418">
        <v>45707.770833333343</v>
      </c>
      <c r="Y207" s="24" t="s">
        <v>1326</v>
      </c>
      <c r="Z207" s="24">
        <v>0.6</v>
      </c>
      <c r="AA207" s="24"/>
      <c r="AB207" s="24" t="s">
        <v>176</v>
      </c>
      <c r="AC207" s="26" t="s">
        <v>1327</v>
      </c>
      <c r="AD207" s="24"/>
      <c r="AE207" s="24"/>
      <c r="AF207" s="24"/>
      <c r="AG207" s="24"/>
      <c r="AH207" s="24"/>
      <c r="AI207" s="24"/>
      <c r="AJ207" s="24"/>
      <c r="AK207" s="24" t="s">
        <v>178</v>
      </c>
      <c r="AL207" s="413">
        <f t="shared" si="6"/>
        <v>45707</v>
      </c>
      <c r="AM207" s="412">
        <f t="shared" si="7"/>
        <v>45707</v>
      </c>
    </row>
    <row r="208" spans="1:39" ht="21.6" customHeight="1">
      <c r="A208" s="24">
        <v>83</v>
      </c>
      <c r="B208" s="24" t="s">
        <v>212</v>
      </c>
      <c r="C208" s="24">
        <v>2025022501</v>
      </c>
      <c r="D208" s="24"/>
      <c r="E208" s="24"/>
      <c r="F208" s="24">
        <v>2349</v>
      </c>
      <c r="G208" s="24" t="s">
        <v>1313</v>
      </c>
      <c r="H208" s="24" t="s">
        <v>162</v>
      </c>
      <c r="I208" s="24"/>
      <c r="J208" s="24"/>
      <c r="K208" s="24"/>
      <c r="L208" s="24"/>
      <c r="M208" s="25"/>
      <c r="N208" s="24"/>
      <c r="O208" s="25"/>
      <c r="P208" s="26"/>
      <c r="Q208" s="24" t="s">
        <v>1316</v>
      </c>
      <c r="R208" s="24" t="s">
        <v>171</v>
      </c>
      <c r="S208" s="24" t="s">
        <v>115</v>
      </c>
      <c r="T208" s="24">
        <v>1</v>
      </c>
      <c r="U208" s="24" t="s">
        <v>172</v>
      </c>
      <c r="V208" s="24" t="s">
        <v>1328</v>
      </c>
      <c r="W208" s="24" t="s">
        <v>1329</v>
      </c>
      <c r="X208" s="418">
        <v>45708.47152777778</v>
      </c>
      <c r="Y208" s="24"/>
      <c r="Z208" s="24">
        <v>0.3</v>
      </c>
      <c r="AA208" s="24"/>
      <c r="AB208" s="24" t="s">
        <v>176</v>
      </c>
      <c r="AC208" s="26" t="s">
        <v>248</v>
      </c>
      <c r="AD208" s="24" t="s">
        <v>178</v>
      </c>
      <c r="AE208" s="24"/>
      <c r="AF208" s="24"/>
      <c r="AG208" s="24"/>
      <c r="AH208" s="24"/>
      <c r="AI208" s="24"/>
      <c r="AJ208" s="24"/>
      <c r="AK208" s="24" t="s">
        <v>178</v>
      </c>
      <c r="AL208" s="413" t="e">
        <f t="shared" si="6"/>
        <v>#VALUE!</v>
      </c>
      <c r="AM208" s="412">
        <f t="shared" si="7"/>
        <v>45708</v>
      </c>
    </row>
    <row r="209" spans="1:39" ht="21.6" customHeight="1">
      <c r="A209" s="24">
        <v>84</v>
      </c>
      <c r="B209" s="24" t="s">
        <v>212</v>
      </c>
      <c r="C209" s="24">
        <v>2025022522</v>
      </c>
      <c r="D209" s="24"/>
      <c r="E209" s="24"/>
      <c r="F209" s="24" t="s">
        <v>78</v>
      </c>
      <c r="G209" s="24" t="s">
        <v>1330</v>
      </c>
      <c r="H209" s="24" t="s">
        <v>162</v>
      </c>
      <c r="I209" s="24"/>
      <c r="J209" s="24"/>
      <c r="K209" s="24"/>
      <c r="L209" s="24"/>
      <c r="M209" s="25"/>
      <c r="N209" s="24"/>
      <c r="O209" s="25"/>
      <c r="P209" s="26"/>
      <c r="Q209" s="24" t="s">
        <v>1331</v>
      </c>
      <c r="R209" s="24" t="s">
        <v>171</v>
      </c>
      <c r="S209" s="24" t="s">
        <v>115</v>
      </c>
      <c r="T209" s="24">
        <v>1</v>
      </c>
      <c r="U209" s="24" t="s">
        <v>172</v>
      </c>
      <c r="V209" s="24" t="s">
        <v>1332</v>
      </c>
      <c r="W209" s="24" t="s">
        <v>1333</v>
      </c>
      <c r="X209" s="418">
        <v>45708.584722222222</v>
      </c>
      <c r="Y209" s="24"/>
      <c r="Z209" s="24">
        <v>0.3</v>
      </c>
      <c r="AA209" s="24"/>
      <c r="AB209" s="24" t="s">
        <v>176</v>
      </c>
      <c r="AC209" s="26" t="s">
        <v>248</v>
      </c>
      <c r="AD209" s="24" t="s">
        <v>178</v>
      </c>
      <c r="AE209" s="24"/>
      <c r="AF209" s="24"/>
      <c r="AG209" s="24"/>
      <c r="AH209" s="24"/>
      <c r="AI209" s="24"/>
      <c r="AJ209" s="24"/>
      <c r="AK209" s="24" t="s">
        <v>178</v>
      </c>
      <c r="AL209" s="413" t="e">
        <f t="shared" si="6"/>
        <v>#VALUE!</v>
      </c>
      <c r="AM209" s="412">
        <f t="shared" si="7"/>
        <v>45708</v>
      </c>
    </row>
    <row r="210" spans="1:39" ht="21.6" customHeight="1">
      <c r="A210" s="24">
        <v>85</v>
      </c>
      <c r="B210" s="24" t="s">
        <v>212</v>
      </c>
      <c r="C210" s="24">
        <v>2025022554</v>
      </c>
      <c r="D210" s="24"/>
      <c r="E210" s="24"/>
      <c r="F210" s="24">
        <v>4196</v>
      </c>
      <c r="G210" s="24" t="s">
        <v>1334</v>
      </c>
      <c r="H210" s="24" t="s">
        <v>162</v>
      </c>
      <c r="I210" s="24"/>
      <c r="J210" s="24"/>
      <c r="K210" s="24"/>
      <c r="L210" s="24"/>
      <c r="M210" s="25"/>
      <c r="N210" s="24"/>
      <c r="O210" s="25"/>
      <c r="P210" s="26"/>
      <c r="Q210" s="24" t="s">
        <v>1335</v>
      </c>
      <c r="R210" s="24" t="s">
        <v>171</v>
      </c>
      <c r="S210" s="24" t="s">
        <v>115</v>
      </c>
      <c r="T210" s="24">
        <v>1</v>
      </c>
      <c r="U210" s="24" t="s">
        <v>172</v>
      </c>
      <c r="V210" s="24" t="s">
        <v>1336</v>
      </c>
      <c r="W210" s="24" t="s">
        <v>1337</v>
      </c>
      <c r="X210" s="418">
        <v>45708.611805555563</v>
      </c>
      <c r="Y210" s="24"/>
      <c r="Z210" s="24">
        <v>12.4</v>
      </c>
      <c r="AA210" s="24"/>
      <c r="AB210" s="24" t="s">
        <v>176</v>
      </c>
      <c r="AC210" s="26" t="s">
        <v>248</v>
      </c>
      <c r="AD210" s="24" t="s">
        <v>178</v>
      </c>
      <c r="AE210" s="24"/>
      <c r="AF210" s="24"/>
      <c r="AG210" s="24"/>
      <c r="AH210" s="24"/>
      <c r="AI210" s="24"/>
      <c r="AJ210" s="24"/>
      <c r="AK210" s="24" t="s">
        <v>178</v>
      </c>
      <c r="AL210" s="413" t="e">
        <f t="shared" si="6"/>
        <v>#VALUE!</v>
      </c>
      <c r="AM210" s="412">
        <f t="shared" si="7"/>
        <v>45708</v>
      </c>
    </row>
    <row r="211" spans="1:39" ht="21.6" customHeight="1">
      <c r="A211" s="24">
        <v>86</v>
      </c>
      <c r="B211" s="24" t="s">
        <v>212</v>
      </c>
      <c r="C211" s="24">
        <v>2025022567</v>
      </c>
      <c r="D211" s="24"/>
      <c r="E211" s="24"/>
      <c r="F211" s="24">
        <v>4210</v>
      </c>
      <c r="G211" s="24" t="s">
        <v>1338</v>
      </c>
      <c r="H211" s="24" t="s">
        <v>162</v>
      </c>
      <c r="I211" s="24"/>
      <c r="J211" s="24"/>
      <c r="K211" s="24"/>
      <c r="L211" s="24"/>
      <c r="M211" s="25"/>
      <c r="N211" s="24"/>
      <c r="O211" s="25"/>
      <c r="P211" s="26"/>
      <c r="Q211" s="24" t="s">
        <v>1339</v>
      </c>
      <c r="R211" s="24" t="s">
        <v>171</v>
      </c>
      <c r="S211" s="24" t="s">
        <v>115</v>
      </c>
      <c r="T211" s="24">
        <v>1</v>
      </c>
      <c r="U211" s="24" t="s">
        <v>172</v>
      </c>
      <c r="V211" s="24" t="s">
        <v>1340</v>
      </c>
      <c r="W211" s="24" t="s">
        <v>1341</v>
      </c>
      <c r="X211" s="418">
        <v>45708.633333333331</v>
      </c>
      <c r="Y211" s="24"/>
      <c r="Z211" s="24">
        <v>0.4</v>
      </c>
      <c r="AA211" s="24"/>
      <c r="AB211" s="24" t="s">
        <v>176</v>
      </c>
      <c r="AC211" s="26" t="s">
        <v>248</v>
      </c>
      <c r="AD211" s="24" t="s">
        <v>178</v>
      </c>
      <c r="AE211" s="24"/>
      <c r="AF211" s="24"/>
      <c r="AG211" s="24"/>
      <c r="AH211" s="24"/>
      <c r="AI211" s="24"/>
      <c r="AJ211" s="24"/>
      <c r="AK211" s="24" t="s">
        <v>178</v>
      </c>
      <c r="AL211" s="413" t="e">
        <f t="shared" si="6"/>
        <v>#VALUE!</v>
      </c>
      <c r="AM211" s="412">
        <f t="shared" si="7"/>
        <v>45708</v>
      </c>
    </row>
    <row r="212" spans="1:39" ht="21.6" customHeight="1">
      <c r="A212" s="24">
        <v>87</v>
      </c>
      <c r="B212" s="24" t="s">
        <v>212</v>
      </c>
      <c r="C212" s="24">
        <v>2025022589</v>
      </c>
      <c r="D212" s="24"/>
      <c r="E212" s="24"/>
      <c r="F212" s="24" t="s">
        <v>50</v>
      </c>
      <c r="G212" s="24" t="s">
        <v>1342</v>
      </c>
      <c r="H212" s="24" t="s">
        <v>162</v>
      </c>
      <c r="I212" s="24"/>
      <c r="J212" s="24"/>
      <c r="K212" s="24"/>
      <c r="L212" s="24"/>
      <c r="M212" s="25"/>
      <c r="N212" s="24"/>
      <c r="O212" s="25"/>
      <c r="P212" s="26"/>
      <c r="Q212" s="24" t="s">
        <v>1343</v>
      </c>
      <c r="R212" s="24" t="s">
        <v>171</v>
      </c>
      <c r="S212" s="24" t="s">
        <v>115</v>
      </c>
      <c r="T212" s="24">
        <v>1</v>
      </c>
      <c r="U212" s="24" t="s">
        <v>172</v>
      </c>
      <c r="V212" s="24" t="s">
        <v>1344</v>
      </c>
      <c r="W212" s="24" t="s">
        <v>1345</v>
      </c>
      <c r="X212" s="418">
        <v>45708.65902777778</v>
      </c>
      <c r="Y212" s="24"/>
      <c r="Z212" s="24">
        <v>0.3</v>
      </c>
      <c r="AA212" s="24"/>
      <c r="AB212" s="24" t="s">
        <v>176</v>
      </c>
      <c r="AC212" s="26" t="s">
        <v>248</v>
      </c>
      <c r="AD212" s="24" t="s">
        <v>178</v>
      </c>
      <c r="AE212" s="24"/>
      <c r="AF212" s="24"/>
      <c r="AG212" s="24"/>
      <c r="AH212" s="24"/>
      <c r="AI212" s="24"/>
      <c r="AJ212" s="24"/>
      <c r="AK212" s="24" t="s">
        <v>178</v>
      </c>
      <c r="AL212" s="413" t="e">
        <f t="shared" si="6"/>
        <v>#VALUE!</v>
      </c>
      <c r="AM212" s="412">
        <f t="shared" si="7"/>
        <v>45708</v>
      </c>
    </row>
    <row r="213" spans="1:39" ht="21.6" customHeight="1">
      <c r="A213" s="24">
        <v>88</v>
      </c>
      <c r="B213" s="24" t="s">
        <v>158</v>
      </c>
      <c r="C213" s="24">
        <v>2025022676</v>
      </c>
      <c r="D213" s="24" t="s">
        <v>1346</v>
      </c>
      <c r="E213" s="24" t="s">
        <v>493</v>
      </c>
      <c r="F213" s="24">
        <v>4906</v>
      </c>
      <c r="G213" s="24" t="s">
        <v>825</v>
      </c>
      <c r="H213" s="24" t="s">
        <v>821</v>
      </c>
      <c r="I213" s="24" t="s">
        <v>1347</v>
      </c>
      <c r="J213" s="24" t="s">
        <v>225</v>
      </c>
      <c r="K213" s="24" t="s">
        <v>226</v>
      </c>
      <c r="L213" s="24" t="s">
        <v>800</v>
      </c>
      <c r="M213" s="25" t="s">
        <v>801</v>
      </c>
      <c r="N213" s="24">
        <v>5903</v>
      </c>
      <c r="O213" s="25" t="s">
        <v>802</v>
      </c>
      <c r="P213" s="26" t="s">
        <v>1348</v>
      </c>
      <c r="Q213" s="24" t="s">
        <v>826</v>
      </c>
      <c r="R213" s="24" t="s">
        <v>171</v>
      </c>
      <c r="S213" s="24" t="s">
        <v>115</v>
      </c>
      <c r="T213" s="24">
        <v>1</v>
      </c>
      <c r="U213" s="24" t="s">
        <v>172</v>
      </c>
      <c r="V213" s="24" t="s">
        <v>1349</v>
      </c>
      <c r="W213" s="24" t="s">
        <v>1350</v>
      </c>
      <c r="X213" s="418">
        <v>45709.488194444442</v>
      </c>
      <c r="Y213" s="24" t="s">
        <v>1351</v>
      </c>
      <c r="Z213" s="24">
        <v>0.5</v>
      </c>
      <c r="AA213" s="24"/>
      <c r="AB213" s="24" t="s">
        <v>564</v>
      </c>
      <c r="AC213" s="26" t="s">
        <v>1352</v>
      </c>
      <c r="AD213" s="24"/>
      <c r="AE213" s="24"/>
      <c r="AF213" s="24"/>
      <c r="AG213" s="24"/>
      <c r="AH213" s="24"/>
      <c r="AI213" s="24"/>
      <c r="AJ213" s="24"/>
      <c r="AK213" s="24" t="s">
        <v>178</v>
      </c>
      <c r="AL213" s="413">
        <f t="shared" si="6"/>
        <v>45709</v>
      </c>
      <c r="AM213" s="412">
        <f t="shared" si="7"/>
        <v>45709</v>
      </c>
    </row>
    <row r="214" spans="1:39" ht="21.6" customHeight="1">
      <c r="A214" s="24">
        <v>89</v>
      </c>
      <c r="B214" s="24" t="s">
        <v>212</v>
      </c>
      <c r="C214" s="24">
        <v>2025022776</v>
      </c>
      <c r="D214" s="24"/>
      <c r="E214" s="24"/>
      <c r="F214" s="24">
        <v>3892</v>
      </c>
      <c r="G214" s="24" t="s">
        <v>1353</v>
      </c>
      <c r="H214" s="24" t="s">
        <v>299</v>
      </c>
      <c r="I214" s="24"/>
      <c r="J214" s="24"/>
      <c r="K214" s="24"/>
      <c r="L214" s="24"/>
      <c r="M214" s="25"/>
      <c r="N214" s="24"/>
      <c r="O214" s="25"/>
      <c r="P214" s="26"/>
      <c r="Q214" s="24" t="s">
        <v>1354</v>
      </c>
      <c r="R214" s="24" t="s">
        <v>171</v>
      </c>
      <c r="S214" s="24" t="s">
        <v>115</v>
      </c>
      <c r="T214" s="24">
        <v>1</v>
      </c>
      <c r="U214" s="24" t="s">
        <v>172</v>
      </c>
      <c r="V214" s="24" t="s">
        <v>1355</v>
      </c>
      <c r="W214" s="24" t="s">
        <v>1356</v>
      </c>
      <c r="X214" s="418">
        <v>45709.490277777782</v>
      </c>
      <c r="Y214" s="24"/>
      <c r="Z214" s="24">
        <v>0.4</v>
      </c>
      <c r="AA214" s="24"/>
      <c r="AB214" s="24" t="s">
        <v>176</v>
      </c>
      <c r="AC214" s="26" t="s">
        <v>248</v>
      </c>
      <c r="AD214" s="24" t="s">
        <v>178</v>
      </c>
      <c r="AE214" s="24"/>
      <c r="AF214" s="24"/>
      <c r="AG214" s="24"/>
      <c r="AH214" s="24"/>
      <c r="AI214" s="24"/>
      <c r="AJ214" s="24"/>
      <c r="AK214" s="24" t="s">
        <v>178</v>
      </c>
      <c r="AL214" s="413" t="e">
        <f t="shared" si="6"/>
        <v>#VALUE!</v>
      </c>
      <c r="AM214" s="412">
        <f t="shared" si="7"/>
        <v>45709</v>
      </c>
    </row>
    <row r="215" spans="1:39" ht="21.6" customHeight="1">
      <c r="A215" s="24">
        <v>90</v>
      </c>
      <c r="B215" s="24" t="s">
        <v>212</v>
      </c>
      <c r="C215" s="24">
        <v>2025022777</v>
      </c>
      <c r="D215" s="24"/>
      <c r="E215" s="24"/>
      <c r="F215" s="24">
        <v>4125</v>
      </c>
      <c r="G215" s="24" t="s">
        <v>1357</v>
      </c>
      <c r="H215" s="24" t="s">
        <v>299</v>
      </c>
      <c r="I215" s="24"/>
      <c r="J215" s="24"/>
      <c r="K215" s="24"/>
      <c r="L215" s="24"/>
      <c r="M215" s="25"/>
      <c r="N215" s="24"/>
      <c r="O215" s="25"/>
      <c r="P215" s="26"/>
      <c r="Q215" s="24" t="s">
        <v>1358</v>
      </c>
      <c r="R215" s="24" t="s">
        <v>171</v>
      </c>
      <c r="S215" s="24" t="s">
        <v>115</v>
      </c>
      <c r="T215" s="24">
        <v>1</v>
      </c>
      <c r="U215" s="24" t="s">
        <v>172</v>
      </c>
      <c r="V215" s="24" t="s">
        <v>1359</v>
      </c>
      <c r="W215" s="24" t="s">
        <v>1360</v>
      </c>
      <c r="X215" s="418">
        <v>45709.506944444453</v>
      </c>
      <c r="Y215" s="24"/>
      <c r="Z215" s="24">
        <v>0.3</v>
      </c>
      <c r="AA215" s="24"/>
      <c r="AB215" s="24" t="s">
        <v>176</v>
      </c>
      <c r="AC215" s="26" t="s">
        <v>248</v>
      </c>
      <c r="AD215" s="24" t="s">
        <v>178</v>
      </c>
      <c r="AE215" s="24"/>
      <c r="AF215" s="24"/>
      <c r="AG215" s="24"/>
      <c r="AH215" s="24"/>
      <c r="AI215" s="24"/>
      <c r="AJ215" s="24"/>
      <c r="AK215" s="24" t="s">
        <v>178</v>
      </c>
      <c r="AL215" s="413" t="e">
        <f t="shared" si="6"/>
        <v>#VALUE!</v>
      </c>
      <c r="AM215" s="412">
        <f t="shared" si="7"/>
        <v>45709</v>
      </c>
    </row>
    <row r="216" spans="1:39" ht="21.6" customHeight="1">
      <c r="A216" s="24">
        <v>91</v>
      </c>
      <c r="B216" s="24" t="s">
        <v>158</v>
      </c>
      <c r="C216" s="24">
        <v>2025022788</v>
      </c>
      <c r="D216" s="24" t="s">
        <v>1361</v>
      </c>
      <c r="E216" s="24" t="s">
        <v>160</v>
      </c>
      <c r="F216" s="24">
        <v>3983</v>
      </c>
      <c r="G216" s="24" t="s">
        <v>460</v>
      </c>
      <c r="H216" s="24" t="s">
        <v>162</v>
      </c>
      <c r="I216" s="24" t="s">
        <v>1362</v>
      </c>
      <c r="J216" s="24" t="s">
        <v>225</v>
      </c>
      <c r="K216" s="24" t="s">
        <v>165</v>
      </c>
      <c r="L216" s="24" t="s">
        <v>166</v>
      </c>
      <c r="M216" s="25" t="s">
        <v>167</v>
      </c>
      <c r="N216" s="24">
        <v>2305</v>
      </c>
      <c r="O216" s="25" t="s">
        <v>685</v>
      </c>
      <c r="P216" s="26" t="s">
        <v>1363</v>
      </c>
      <c r="Q216" s="24" t="s">
        <v>461</v>
      </c>
      <c r="R216" s="24" t="s">
        <v>171</v>
      </c>
      <c r="S216" s="24" t="s">
        <v>115</v>
      </c>
      <c r="T216" s="24">
        <v>1</v>
      </c>
      <c r="U216" s="24" t="s">
        <v>172</v>
      </c>
      <c r="V216" s="24" t="s">
        <v>1364</v>
      </c>
      <c r="W216" s="24" t="s">
        <v>1365</v>
      </c>
      <c r="X216" s="418">
        <v>45712.46875</v>
      </c>
      <c r="Y216" s="24" t="s">
        <v>1366</v>
      </c>
      <c r="Z216" s="24">
        <v>0.5</v>
      </c>
      <c r="AA216" s="24"/>
      <c r="AB216" s="24" t="s">
        <v>176</v>
      </c>
      <c r="AC216" s="26" t="s">
        <v>1367</v>
      </c>
      <c r="AD216" s="24"/>
      <c r="AE216" s="24"/>
      <c r="AF216" s="24"/>
      <c r="AG216" s="24"/>
      <c r="AH216" s="24"/>
      <c r="AI216" s="24"/>
      <c r="AJ216" s="24"/>
      <c r="AK216" s="24" t="s">
        <v>178</v>
      </c>
      <c r="AL216" s="413">
        <f t="shared" si="6"/>
        <v>45709</v>
      </c>
      <c r="AM216" s="412">
        <f t="shared" si="7"/>
        <v>45712</v>
      </c>
    </row>
    <row r="217" spans="1:39" ht="21.6" customHeight="1">
      <c r="A217" s="24">
        <v>92</v>
      </c>
      <c r="B217" s="24" t="s">
        <v>212</v>
      </c>
      <c r="C217" s="24">
        <v>2025022802</v>
      </c>
      <c r="D217" s="24"/>
      <c r="E217" s="24"/>
      <c r="F217" s="24">
        <v>4609</v>
      </c>
      <c r="G217" s="24" t="s">
        <v>1368</v>
      </c>
      <c r="H217" s="24" t="s">
        <v>299</v>
      </c>
      <c r="I217" s="24"/>
      <c r="J217" s="24"/>
      <c r="K217" s="24"/>
      <c r="L217" s="24"/>
      <c r="M217" s="25"/>
      <c r="N217" s="24"/>
      <c r="O217" s="25"/>
      <c r="P217" s="26"/>
      <c r="Q217" s="24" t="s">
        <v>1369</v>
      </c>
      <c r="R217" s="24" t="s">
        <v>171</v>
      </c>
      <c r="S217" s="24" t="s">
        <v>115</v>
      </c>
      <c r="T217" s="24">
        <v>1</v>
      </c>
      <c r="U217" s="24" t="s">
        <v>172</v>
      </c>
      <c r="V217" s="24" t="s">
        <v>1370</v>
      </c>
      <c r="W217" s="24" t="s">
        <v>1371</v>
      </c>
      <c r="X217" s="418">
        <v>45709.600694444453</v>
      </c>
      <c r="Y217" s="24"/>
      <c r="Z217" s="24">
        <v>0.3</v>
      </c>
      <c r="AA217" s="24"/>
      <c r="AB217" s="24" t="s">
        <v>176</v>
      </c>
      <c r="AC217" s="26" t="s">
        <v>248</v>
      </c>
      <c r="AD217" s="24" t="s">
        <v>178</v>
      </c>
      <c r="AE217" s="24"/>
      <c r="AF217" s="24"/>
      <c r="AG217" s="24"/>
      <c r="AH217" s="24"/>
      <c r="AI217" s="24"/>
      <c r="AJ217" s="24"/>
      <c r="AK217" s="24" t="s">
        <v>178</v>
      </c>
      <c r="AL217" s="413" t="e">
        <f t="shared" si="6"/>
        <v>#VALUE!</v>
      </c>
      <c r="AM217" s="412">
        <f t="shared" si="7"/>
        <v>45709</v>
      </c>
    </row>
    <row r="218" spans="1:39" ht="21.6" customHeight="1">
      <c r="A218" s="24">
        <v>93</v>
      </c>
      <c r="B218" s="24" t="s">
        <v>212</v>
      </c>
      <c r="C218" s="24">
        <v>2025022808</v>
      </c>
      <c r="D218" s="24"/>
      <c r="E218" s="24"/>
      <c r="F218" s="24">
        <v>2958</v>
      </c>
      <c r="G218" s="24" t="s">
        <v>1372</v>
      </c>
      <c r="H218" s="24" t="s">
        <v>299</v>
      </c>
      <c r="I218" s="24"/>
      <c r="J218" s="24"/>
      <c r="K218" s="24"/>
      <c r="L218" s="24"/>
      <c r="M218" s="25"/>
      <c r="N218" s="24"/>
      <c r="O218" s="25"/>
      <c r="P218" s="26"/>
      <c r="Q218" s="24" t="s">
        <v>1373</v>
      </c>
      <c r="R218" s="24" t="s">
        <v>171</v>
      </c>
      <c r="S218" s="24" t="s">
        <v>115</v>
      </c>
      <c r="T218" s="24">
        <v>1</v>
      </c>
      <c r="U218" s="24" t="s">
        <v>172</v>
      </c>
      <c r="V218" s="24" t="s">
        <v>1374</v>
      </c>
      <c r="W218" s="24" t="s">
        <v>1375</v>
      </c>
      <c r="X218" s="418">
        <v>45709.619444444441</v>
      </c>
      <c r="Y218" s="24"/>
      <c r="Z218" s="24">
        <v>0.4</v>
      </c>
      <c r="AA218" s="24"/>
      <c r="AB218" s="24" t="s">
        <v>176</v>
      </c>
      <c r="AC218" s="26" t="s">
        <v>248</v>
      </c>
      <c r="AD218" s="24" t="s">
        <v>178</v>
      </c>
      <c r="AE218" s="24"/>
      <c r="AF218" s="24"/>
      <c r="AG218" s="24"/>
      <c r="AH218" s="24"/>
      <c r="AI218" s="24"/>
      <c r="AJ218" s="24"/>
      <c r="AK218" s="24" t="s">
        <v>178</v>
      </c>
      <c r="AL218" s="413" t="e">
        <f t="shared" si="6"/>
        <v>#VALUE!</v>
      </c>
      <c r="AM218" s="412">
        <f t="shared" si="7"/>
        <v>45709</v>
      </c>
    </row>
    <row r="219" spans="1:39" ht="21.6" customHeight="1">
      <c r="A219" s="24">
        <v>94</v>
      </c>
      <c r="B219" s="24" t="s">
        <v>158</v>
      </c>
      <c r="C219" s="24">
        <v>2025022837</v>
      </c>
      <c r="D219" s="24" t="s">
        <v>1376</v>
      </c>
      <c r="E219" s="24" t="s">
        <v>160</v>
      </c>
      <c r="F219" s="24">
        <v>5082</v>
      </c>
      <c r="G219" s="24" t="s">
        <v>384</v>
      </c>
      <c r="H219" s="24" t="s">
        <v>299</v>
      </c>
      <c r="I219" s="24" t="s">
        <v>1377</v>
      </c>
      <c r="J219" s="24" t="s">
        <v>225</v>
      </c>
      <c r="K219" s="24" t="s">
        <v>165</v>
      </c>
      <c r="L219" s="24" t="s">
        <v>166</v>
      </c>
      <c r="M219" s="25" t="s">
        <v>167</v>
      </c>
      <c r="N219" s="24">
        <v>2302</v>
      </c>
      <c r="O219" s="25" t="s">
        <v>206</v>
      </c>
      <c r="P219" s="26" t="s">
        <v>1378</v>
      </c>
      <c r="Q219" s="24" t="s">
        <v>385</v>
      </c>
      <c r="R219" s="24" t="s">
        <v>171</v>
      </c>
      <c r="S219" s="24" t="s">
        <v>115</v>
      </c>
      <c r="T219" s="24">
        <v>1</v>
      </c>
      <c r="U219" s="24" t="s">
        <v>172</v>
      </c>
      <c r="V219" s="24" t="s">
        <v>1379</v>
      </c>
      <c r="W219" s="24" t="s">
        <v>1380</v>
      </c>
      <c r="X219" s="418">
        <v>45712.584722222222</v>
      </c>
      <c r="Y219" s="24" t="s">
        <v>1381</v>
      </c>
      <c r="Z219" s="24">
        <v>0.5</v>
      </c>
      <c r="AA219" s="24"/>
      <c r="AB219" s="24" t="s">
        <v>176</v>
      </c>
      <c r="AC219" s="26" t="s">
        <v>1382</v>
      </c>
      <c r="AD219" s="24"/>
      <c r="AE219" s="24"/>
      <c r="AF219" s="24"/>
      <c r="AG219" s="24"/>
      <c r="AH219" s="24"/>
      <c r="AI219" s="24"/>
      <c r="AJ219" s="24"/>
      <c r="AK219" s="24" t="s">
        <v>178</v>
      </c>
      <c r="AL219" s="413">
        <f t="shared" si="6"/>
        <v>45709</v>
      </c>
      <c r="AM219" s="412">
        <f t="shared" si="7"/>
        <v>45712</v>
      </c>
    </row>
    <row r="220" spans="1:39" ht="21.6" customHeight="1">
      <c r="A220" s="24">
        <v>95</v>
      </c>
      <c r="B220" s="24" t="s">
        <v>158</v>
      </c>
      <c r="C220" s="24">
        <v>2025022874</v>
      </c>
      <c r="D220" s="24" t="s">
        <v>1383</v>
      </c>
      <c r="E220" s="24" t="s">
        <v>160</v>
      </c>
      <c r="F220" s="24" t="s">
        <v>57</v>
      </c>
      <c r="G220" s="24" t="s">
        <v>515</v>
      </c>
      <c r="H220" s="24" t="s">
        <v>162</v>
      </c>
      <c r="I220" s="24" t="s">
        <v>1384</v>
      </c>
      <c r="J220" s="24" t="s">
        <v>225</v>
      </c>
      <c r="K220" s="24" t="s">
        <v>165</v>
      </c>
      <c r="L220" s="24" t="s">
        <v>496</v>
      </c>
      <c r="M220" s="25" t="s">
        <v>497</v>
      </c>
      <c r="N220" s="24">
        <v>2402</v>
      </c>
      <c r="O220" s="25" t="s">
        <v>1385</v>
      </c>
      <c r="P220" s="26" t="s">
        <v>1386</v>
      </c>
      <c r="Q220" s="24" t="s">
        <v>516</v>
      </c>
      <c r="R220" s="24" t="s">
        <v>171</v>
      </c>
      <c r="S220" s="24" t="s">
        <v>115</v>
      </c>
      <c r="T220" s="24">
        <v>1</v>
      </c>
      <c r="U220" s="24" t="s">
        <v>172</v>
      </c>
      <c r="V220" s="24" t="s">
        <v>1387</v>
      </c>
      <c r="W220" s="24" t="s">
        <v>1388</v>
      </c>
      <c r="X220" s="418">
        <v>45712.586805555547</v>
      </c>
      <c r="Y220" s="24" t="s">
        <v>1389</v>
      </c>
      <c r="Z220" s="24">
        <v>0.5</v>
      </c>
      <c r="AA220" s="24"/>
      <c r="AB220" s="24" t="s">
        <v>176</v>
      </c>
      <c r="AC220" s="26" t="s">
        <v>1390</v>
      </c>
      <c r="AD220" s="24"/>
      <c r="AE220" s="24"/>
      <c r="AF220" s="24"/>
      <c r="AG220" s="24"/>
      <c r="AH220" s="24"/>
      <c r="AI220" s="24"/>
      <c r="AJ220" s="24"/>
      <c r="AK220" s="24" t="s">
        <v>178</v>
      </c>
      <c r="AL220" s="413">
        <f t="shared" si="6"/>
        <v>45709</v>
      </c>
      <c r="AM220" s="412">
        <f t="shared" si="7"/>
        <v>45712</v>
      </c>
    </row>
    <row r="221" spans="1:39" ht="21.6" customHeight="1">
      <c r="A221" s="24">
        <v>96</v>
      </c>
      <c r="B221" s="24" t="s">
        <v>158</v>
      </c>
      <c r="C221" s="24">
        <v>2025022883</v>
      </c>
      <c r="D221" s="24" t="s">
        <v>1391</v>
      </c>
      <c r="E221" s="24" t="s">
        <v>160</v>
      </c>
      <c r="F221" s="24">
        <v>4701</v>
      </c>
      <c r="G221" s="24" t="s">
        <v>1392</v>
      </c>
      <c r="H221" s="24" t="s">
        <v>316</v>
      </c>
      <c r="I221" s="24" t="s">
        <v>1393</v>
      </c>
      <c r="J221" s="24" t="s">
        <v>579</v>
      </c>
      <c r="K221" s="24" t="s">
        <v>419</v>
      </c>
      <c r="L221" s="24" t="s">
        <v>268</v>
      </c>
      <c r="M221" s="25" t="s">
        <v>269</v>
      </c>
      <c r="N221" s="24" t="s">
        <v>270</v>
      </c>
      <c r="O221" s="25" t="s">
        <v>271</v>
      </c>
      <c r="P221" s="26" t="s">
        <v>1394</v>
      </c>
      <c r="Q221" s="24" t="s">
        <v>1395</v>
      </c>
      <c r="R221" s="24" t="s">
        <v>171</v>
      </c>
      <c r="S221" s="24" t="s">
        <v>110</v>
      </c>
      <c r="T221" s="24">
        <v>1</v>
      </c>
      <c r="U221" s="24" t="s">
        <v>172</v>
      </c>
      <c r="V221" s="24" t="s">
        <v>1396</v>
      </c>
      <c r="W221" s="24" t="s">
        <v>1397</v>
      </c>
      <c r="X221" s="418">
        <v>45712.583333333343</v>
      </c>
      <c r="Y221" s="24" t="s">
        <v>1398</v>
      </c>
      <c r="Z221" s="24">
        <v>0.5</v>
      </c>
      <c r="AA221" s="24"/>
      <c r="AB221" s="24" t="s">
        <v>176</v>
      </c>
      <c r="AC221" s="26" t="s">
        <v>1399</v>
      </c>
      <c r="AD221" s="24"/>
      <c r="AE221" s="24"/>
      <c r="AF221" s="24"/>
      <c r="AG221" s="24"/>
      <c r="AH221" s="24"/>
      <c r="AI221" s="24"/>
      <c r="AJ221" s="24"/>
      <c r="AK221" s="24" t="s">
        <v>178</v>
      </c>
      <c r="AL221" s="413">
        <f t="shared" si="6"/>
        <v>45710</v>
      </c>
      <c r="AM221" s="412">
        <f t="shared" si="7"/>
        <v>45712</v>
      </c>
    </row>
    <row r="222" spans="1:39" ht="21.6" customHeight="1">
      <c r="A222" s="24">
        <v>97</v>
      </c>
      <c r="B222" s="24" t="s">
        <v>158</v>
      </c>
      <c r="C222" s="24">
        <v>2025022909</v>
      </c>
      <c r="D222" s="24" t="s">
        <v>1400</v>
      </c>
      <c r="E222" s="24" t="s">
        <v>160</v>
      </c>
      <c r="F222" s="24">
        <v>4084</v>
      </c>
      <c r="G222" s="24" t="s">
        <v>436</v>
      </c>
      <c r="H222" s="24" t="s">
        <v>162</v>
      </c>
      <c r="I222" s="24" t="s">
        <v>1401</v>
      </c>
      <c r="J222" s="24" t="s">
        <v>318</v>
      </c>
      <c r="K222" s="24" t="s">
        <v>226</v>
      </c>
      <c r="L222" s="24" t="s">
        <v>181</v>
      </c>
      <c r="M222" s="25" t="s">
        <v>182</v>
      </c>
      <c r="N222" s="24">
        <v>5804</v>
      </c>
      <c r="O222" s="25" t="s">
        <v>239</v>
      </c>
      <c r="P222" s="26" t="s">
        <v>1402</v>
      </c>
      <c r="Q222" s="24" t="s">
        <v>437</v>
      </c>
      <c r="R222" s="24" t="s">
        <v>171</v>
      </c>
      <c r="S222" s="24" t="s">
        <v>115</v>
      </c>
      <c r="T222" s="24">
        <v>1</v>
      </c>
      <c r="U222" s="24" t="s">
        <v>172</v>
      </c>
      <c r="V222" s="24" t="s">
        <v>1403</v>
      </c>
      <c r="W222" s="24" t="s">
        <v>1404</v>
      </c>
      <c r="X222" s="418">
        <v>45712.513888888891</v>
      </c>
      <c r="Y222" s="24" t="s">
        <v>1405</v>
      </c>
      <c r="Z222" s="24">
        <v>0.1</v>
      </c>
      <c r="AA222" s="24"/>
      <c r="AB222" s="24" t="s">
        <v>564</v>
      </c>
      <c r="AC222" s="26" t="s">
        <v>341</v>
      </c>
      <c r="AD222" s="24"/>
      <c r="AE222" s="24"/>
      <c r="AF222" s="24"/>
      <c r="AG222" s="24"/>
      <c r="AH222" s="24"/>
      <c r="AI222" s="24"/>
      <c r="AJ222" s="24"/>
      <c r="AK222" s="24" t="s">
        <v>178</v>
      </c>
      <c r="AL222" s="413">
        <f t="shared" si="6"/>
        <v>45712</v>
      </c>
      <c r="AM222" s="412">
        <f t="shared" si="7"/>
        <v>45712</v>
      </c>
    </row>
    <row r="223" spans="1:39" ht="21.6" customHeight="1">
      <c r="A223" s="24">
        <v>98</v>
      </c>
      <c r="B223" s="24" t="s">
        <v>158</v>
      </c>
      <c r="C223" s="24">
        <v>2025022919</v>
      </c>
      <c r="D223" s="24" t="s">
        <v>1406</v>
      </c>
      <c r="E223" s="24" t="s">
        <v>160</v>
      </c>
      <c r="F223" s="24">
        <v>4167</v>
      </c>
      <c r="G223" s="24" t="s">
        <v>1082</v>
      </c>
      <c r="H223" s="24" t="s">
        <v>266</v>
      </c>
      <c r="I223" s="24" t="s">
        <v>1407</v>
      </c>
      <c r="J223" s="24" t="s">
        <v>318</v>
      </c>
      <c r="K223" s="24" t="s">
        <v>226</v>
      </c>
      <c r="L223" s="24" t="s">
        <v>166</v>
      </c>
      <c r="M223" s="25" t="s">
        <v>167</v>
      </c>
      <c r="N223" s="24">
        <v>2307</v>
      </c>
      <c r="O223" s="25" t="s">
        <v>335</v>
      </c>
      <c r="P223" s="26" t="s">
        <v>1408</v>
      </c>
      <c r="Q223" s="24" t="s">
        <v>1085</v>
      </c>
      <c r="R223" s="24" t="s">
        <v>171</v>
      </c>
      <c r="S223" s="24" t="s">
        <v>274</v>
      </c>
      <c r="T223" s="24">
        <v>1</v>
      </c>
      <c r="U223" s="24" t="s">
        <v>172</v>
      </c>
      <c r="V223" s="24" t="s">
        <v>1409</v>
      </c>
      <c r="W223" s="24" t="s">
        <v>1410</v>
      </c>
      <c r="X223" s="418">
        <v>45713.604166666657</v>
      </c>
      <c r="Y223" s="24" t="s">
        <v>1411</v>
      </c>
      <c r="Z223" s="24">
        <v>1</v>
      </c>
      <c r="AA223" s="24"/>
      <c r="AB223" s="24" t="s">
        <v>176</v>
      </c>
      <c r="AC223" s="26" t="s">
        <v>1412</v>
      </c>
      <c r="AD223" s="24"/>
      <c r="AE223" s="24"/>
      <c r="AF223" s="24"/>
      <c r="AG223" s="24"/>
      <c r="AH223" s="24"/>
      <c r="AI223" s="24"/>
      <c r="AJ223" s="24"/>
      <c r="AK223" s="24" t="s">
        <v>178</v>
      </c>
      <c r="AL223" s="413">
        <f t="shared" si="6"/>
        <v>45712</v>
      </c>
      <c r="AM223" s="412">
        <f t="shared" si="7"/>
        <v>45713</v>
      </c>
    </row>
    <row r="224" spans="1:39" ht="21.6" customHeight="1">
      <c r="A224" s="24">
        <v>99</v>
      </c>
      <c r="B224" s="24" t="s">
        <v>212</v>
      </c>
      <c r="C224" s="24">
        <v>2025022953</v>
      </c>
      <c r="D224" s="24"/>
      <c r="E224" s="24"/>
      <c r="F224" s="24">
        <v>4701</v>
      </c>
      <c r="G224" s="24" t="s">
        <v>1392</v>
      </c>
      <c r="H224" s="24" t="s">
        <v>316</v>
      </c>
      <c r="I224" s="24"/>
      <c r="J224" s="24"/>
      <c r="K224" s="24"/>
      <c r="L224" s="24"/>
      <c r="M224" s="25"/>
      <c r="N224" s="24"/>
      <c r="O224" s="25"/>
      <c r="P224" s="26"/>
      <c r="Q224" s="24" t="s">
        <v>1395</v>
      </c>
      <c r="R224" s="24" t="s">
        <v>171</v>
      </c>
      <c r="S224" s="24" t="s">
        <v>110</v>
      </c>
      <c r="T224" s="24">
        <v>1</v>
      </c>
      <c r="U224" s="24" t="s">
        <v>172</v>
      </c>
      <c r="V224" s="24" t="s">
        <v>1413</v>
      </c>
      <c r="W224" s="24" t="s">
        <v>1414</v>
      </c>
      <c r="X224" s="418">
        <v>45712.604166666657</v>
      </c>
      <c r="Y224" s="24"/>
      <c r="Z224" s="24">
        <v>0.5</v>
      </c>
      <c r="AA224" s="24"/>
      <c r="AB224" s="24" t="s">
        <v>176</v>
      </c>
      <c r="AC224" s="26" t="s">
        <v>248</v>
      </c>
      <c r="AD224" s="24" t="s">
        <v>178</v>
      </c>
      <c r="AE224" s="24"/>
      <c r="AF224" s="24"/>
      <c r="AG224" s="24"/>
      <c r="AH224" s="24"/>
      <c r="AI224" s="24"/>
      <c r="AJ224" s="24"/>
      <c r="AK224" s="24" t="s">
        <v>178</v>
      </c>
      <c r="AL224" s="413" t="e">
        <f t="shared" si="6"/>
        <v>#VALUE!</v>
      </c>
      <c r="AM224" s="412">
        <f t="shared" si="7"/>
        <v>45712</v>
      </c>
    </row>
    <row r="225" spans="1:39" ht="21.6" customHeight="1">
      <c r="A225" s="24">
        <v>100</v>
      </c>
      <c r="B225" s="24" t="s">
        <v>212</v>
      </c>
      <c r="C225" s="24">
        <v>2025022980</v>
      </c>
      <c r="D225" s="24"/>
      <c r="E225" s="24"/>
      <c r="F225" s="24">
        <v>3999</v>
      </c>
      <c r="G225" s="24" t="s">
        <v>1415</v>
      </c>
      <c r="H225" s="24" t="s">
        <v>316</v>
      </c>
      <c r="I225" s="24"/>
      <c r="J225" s="24"/>
      <c r="K225" s="24"/>
      <c r="L225" s="24"/>
      <c r="M225" s="25"/>
      <c r="N225" s="24"/>
      <c r="O225" s="25"/>
      <c r="P225" s="26"/>
      <c r="Q225" s="24" t="s">
        <v>1416</v>
      </c>
      <c r="R225" s="24" t="s">
        <v>171</v>
      </c>
      <c r="S225" s="24" t="s">
        <v>110</v>
      </c>
      <c r="T225" s="24">
        <v>1</v>
      </c>
      <c r="U225" s="24" t="s">
        <v>172</v>
      </c>
      <c r="V225" s="24" t="s">
        <v>1417</v>
      </c>
      <c r="W225" s="24" t="s">
        <v>1418</v>
      </c>
      <c r="X225" s="418">
        <v>45712.618055555547</v>
      </c>
      <c r="Y225" s="24"/>
      <c r="Z225" s="24">
        <v>0.3</v>
      </c>
      <c r="AA225" s="24"/>
      <c r="AB225" s="24" t="s">
        <v>176</v>
      </c>
      <c r="AC225" s="26" t="s">
        <v>248</v>
      </c>
      <c r="AD225" s="24" t="s">
        <v>178</v>
      </c>
      <c r="AE225" s="24"/>
      <c r="AF225" s="24"/>
      <c r="AG225" s="24"/>
      <c r="AH225" s="24"/>
      <c r="AI225" s="24"/>
      <c r="AJ225" s="24"/>
      <c r="AK225" s="24" t="s">
        <v>178</v>
      </c>
      <c r="AL225" s="413" t="e">
        <f t="shared" si="6"/>
        <v>#VALUE!</v>
      </c>
      <c r="AM225" s="412">
        <f t="shared" si="7"/>
        <v>45712</v>
      </c>
    </row>
    <row r="226" spans="1:39" ht="21.6" customHeight="1">
      <c r="A226" s="24">
        <v>101</v>
      </c>
      <c r="B226" s="24" t="s">
        <v>212</v>
      </c>
      <c r="C226" s="24">
        <v>2025023019</v>
      </c>
      <c r="D226" s="24"/>
      <c r="E226" s="24"/>
      <c r="F226" s="24">
        <v>4762</v>
      </c>
      <c r="G226" s="24" t="s">
        <v>1419</v>
      </c>
      <c r="H226" s="24" t="s">
        <v>316</v>
      </c>
      <c r="I226" s="24"/>
      <c r="J226" s="24"/>
      <c r="K226" s="24"/>
      <c r="L226" s="24"/>
      <c r="M226" s="25"/>
      <c r="N226" s="24"/>
      <c r="O226" s="25"/>
      <c r="P226" s="26"/>
      <c r="Q226" s="24" t="s">
        <v>1420</v>
      </c>
      <c r="R226" s="24" t="s">
        <v>171</v>
      </c>
      <c r="S226" s="24" t="s">
        <v>110</v>
      </c>
      <c r="T226" s="24">
        <v>1</v>
      </c>
      <c r="U226" s="24" t="s">
        <v>172</v>
      </c>
      <c r="V226" s="24" t="s">
        <v>1421</v>
      </c>
      <c r="W226" s="24" t="s">
        <v>1422</v>
      </c>
      <c r="X226" s="418">
        <v>45712.631944444453</v>
      </c>
      <c r="Y226" s="24"/>
      <c r="Z226" s="24">
        <v>0.3</v>
      </c>
      <c r="AA226" s="24"/>
      <c r="AB226" s="24" t="s">
        <v>176</v>
      </c>
      <c r="AC226" s="26" t="s">
        <v>248</v>
      </c>
      <c r="AD226" s="24" t="s">
        <v>178</v>
      </c>
      <c r="AE226" s="24"/>
      <c r="AF226" s="24"/>
      <c r="AG226" s="24"/>
      <c r="AH226" s="24"/>
      <c r="AI226" s="24"/>
      <c r="AJ226" s="24"/>
      <c r="AK226" s="24" t="s">
        <v>178</v>
      </c>
      <c r="AL226" s="413" t="e">
        <f t="shared" si="6"/>
        <v>#VALUE!</v>
      </c>
      <c r="AM226" s="412">
        <f t="shared" si="7"/>
        <v>45712</v>
      </c>
    </row>
    <row r="227" spans="1:39" ht="21.6" customHeight="1">
      <c r="A227" s="24">
        <v>102</v>
      </c>
      <c r="B227" s="24" t="s">
        <v>158</v>
      </c>
      <c r="C227" s="24">
        <v>2025023023</v>
      </c>
      <c r="D227" s="24" t="s">
        <v>1423</v>
      </c>
      <c r="E227" s="24" t="s">
        <v>160</v>
      </c>
      <c r="F227" s="24">
        <v>3811</v>
      </c>
      <c r="G227" s="24" t="s">
        <v>1424</v>
      </c>
      <c r="H227" s="24" t="s">
        <v>162</v>
      </c>
      <c r="I227" s="24" t="s">
        <v>1425</v>
      </c>
      <c r="J227" s="24" t="s">
        <v>318</v>
      </c>
      <c r="K227" s="24" t="s">
        <v>165</v>
      </c>
      <c r="L227" s="24" t="s">
        <v>594</v>
      </c>
      <c r="M227" s="25" t="s">
        <v>595</v>
      </c>
      <c r="N227" s="24" t="s">
        <v>1426</v>
      </c>
      <c r="O227" s="25" t="s">
        <v>239</v>
      </c>
      <c r="P227" s="26" t="s">
        <v>1427</v>
      </c>
      <c r="Q227" s="24" t="s">
        <v>1428</v>
      </c>
      <c r="R227" s="24" t="s">
        <v>171</v>
      </c>
      <c r="S227" s="24" t="s">
        <v>115</v>
      </c>
      <c r="T227" s="24">
        <v>1</v>
      </c>
      <c r="U227" s="24" t="s">
        <v>172</v>
      </c>
      <c r="V227" s="24" t="s">
        <v>1429</v>
      </c>
      <c r="W227" s="24" t="s">
        <v>1430</v>
      </c>
      <c r="X227" s="418">
        <v>45713.768750000003</v>
      </c>
      <c r="Y227" s="24" t="s">
        <v>1431</v>
      </c>
      <c r="Z227" s="24">
        <v>0.5</v>
      </c>
      <c r="AA227" s="24"/>
      <c r="AB227" s="24" t="s">
        <v>176</v>
      </c>
      <c r="AC227" s="26" t="s">
        <v>1432</v>
      </c>
      <c r="AD227" s="24"/>
      <c r="AE227" s="24"/>
      <c r="AF227" s="24"/>
      <c r="AG227" s="24"/>
      <c r="AH227" s="24"/>
      <c r="AI227" s="24"/>
      <c r="AJ227" s="24"/>
      <c r="AK227" s="24" t="s">
        <v>178</v>
      </c>
      <c r="AL227" s="413">
        <f t="shared" si="6"/>
        <v>45712</v>
      </c>
      <c r="AM227" s="412">
        <f t="shared" si="7"/>
        <v>45713</v>
      </c>
    </row>
    <row r="228" spans="1:39" ht="21.6" customHeight="1">
      <c r="A228" s="24">
        <v>103</v>
      </c>
      <c r="B228" s="24" t="s">
        <v>158</v>
      </c>
      <c r="C228" s="24">
        <v>2025023035</v>
      </c>
      <c r="D228" s="24" t="s">
        <v>1433</v>
      </c>
      <c r="E228" s="24" t="s">
        <v>160</v>
      </c>
      <c r="F228" s="24">
        <v>4163</v>
      </c>
      <c r="G228" s="24" t="s">
        <v>483</v>
      </c>
      <c r="H228" s="24" t="s">
        <v>316</v>
      </c>
      <c r="I228" s="24" t="s">
        <v>1434</v>
      </c>
      <c r="J228" s="24" t="s">
        <v>318</v>
      </c>
      <c r="K228" s="24" t="s">
        <v>373</v>
      </c>
      <c r="L228" s="24" t="s">
        <v>800</v>
      </c>
      <c r="M228" s="25" t="s">
        <v>801</v>
      </c>
      <c r="N228" s="24">
        <v>5902</v>
      </c>
      <c r="O228" s="25" t="s">
        <v>1154</v>
      </c>
      <c r="P228" s="26" t="s">
        <v>1435</v>
      </c>
      <c r="Q228" s="24" t="s">
        <v>487</v>
      </c>
      <c r="R228" s="24" t="s">
        <v>171</v>
      </c>
      <c r="S228" s="24" t="s">
        <v>110</v>
      </c>
      <c r="T228" s="24">
        <v>1</v>
      </c>
      <c r="U228" s="24" t="s">
        <v>172</v>
      </c>
      <c r="V228" s="24" t="s">
        <v>1436</v>
      </c>
      <c r="W228" s="24" t="s">
        <v>1437</v>
      </c>
      <c r="X228" s="418">
        <v>45713.412499999999</v>
      </c>
      <c r="Y228" s="24" t="s">
        <v>1438</v>
      </c>
      <c r="Z228" s="24">
        <v>0.9</v>
      </c>
      <c r="AA228" s="24"/>
      <c r="AB228" s="24" t="s">
        <v>176</v>
      </c>
      <c r="AC228" s="26" t="s">
        <v>1439</v>
      </c>
      <c r="AD228" s="24"/>
      <c r="AE228" s="24"/>
      <c r="AF228" s="24"/>
      <c r="AG228" s="24"/>
      <c r="AH228" s="24"/>
      <c r="AI228" s="24"/>
      <c r="AJ228" s="24"/>
      <c r="AK228" s="24" t="s">
        <v>178</v>
      </c>
      <c r="AL228" s="413">
        <f t="shared" si="6"/>
        <v>45712</v>
      </c>
      <c r="AM228" s="412">
        <f t="shared" si="7"/>
        <v>45713</v>
      </c>
    </row>
    <row r="229" spans="1:39" ht="21.6" customHeight="1">
      <c r="A229" s="24">
        <v>104</v>
      </c>
      <c r="B229" s="24" t="s">
        <v>158</v>
      </c>
      <c r="C229" s="24">
        <v>2025023068</v>
      </c>
      <c r="D229" s="24" t="s">
        <v>1440</v>
      </c>
      <c r="E229" s="24" t="s">
        <v>160</v>
      </c>
      <c r="F229" s="24">
        <v>4093</v>
      </c>
      <c r="G229" s="24" t="s">
        <v>1441</v>
      </c>
      <c r="H229" s="24" t="s">
        <v>214</v>
      </c>
      <c r="I229" s="24" t="s">
        <v>1442</v>
      </c>
      <c r="J229" s="24" t="s">
        <v>164</v>
      </c>
      <c r="K229" s="24" t="s">
        <v>165</v>
      </c>
      <c r="L229" s="24" t="s">
        <v>227</v>
      </c>
      <c r="M229" s="25" t="s">
        <v>228</v>
      </c>
      <c r="N229" s="24">
        <v>2501</v>
      </c>
      <c r="O229" s="25" t="s">
        <v>229</v>
      </c>
      <c r="P229" s="26" t="s">
        <v>1443</v>
      </c>
      <c r="Q229" s="24" t="s">
        <v>1444</v>
      </c>
      <c r="R229" s="24" t="s">
        <v>171</v>
      </c>
      <c r="S229" s="24" t="s">
        <v>115</v>
      </c>
      <c r="T229" s="24">
        <v>1</v>
      </c>
      <c r="U229" s="24" t="s">
        <v>172</v>
      </c>
      <c r="V229" s="24" t="s">
        <v>1445</v>
      </c>
      <c r="W229" s="24" t="s">
        <v>1446</v>
      </c>
      <c r="X229" s="418">
        <v>45714.538194444453</v>
      </c>
      <c r="Y229" s="24" t="s">
        <v>1447</v>
      </c>
      <c r="Z229" s="24">
        <v>0.9</v>
      </c>
      <c r="AA229" s="24"/>
      <c r="AB229" s="24" t="s">
        <v>176</v>
      </c>
      <c r="AC229" s="26" t="s">
        <v>1448</v>
      </c>
      <c r="AD229" s="24"/>
      <c r="AE229" s="24"/>
      <c r="AF229" s="24"/>
      <c r="AG229" s="24"/>
      <c r="AH229" s="24"/>
      <c r="AI229" s="24"/>
      <c r="AJ229" s="24"/>
      <c r="AK229" s="24" t="s">
        <v>178</v>
      </c>
      <c r="AL229" s="413">
        <f t="shared" si="6"/>
        <v>45713</v>
      </c>
      <c r="AM229" s="412">
        <f t="shared" si="7"/>
        <v>45714</v>
      </c>
    </row>
    <row r="230" spans="1:39" ht="21.6" customHeight="1">
      <c r="A230" s="24">
        <v>105</v>
      </c>
      <c r="B230" s="24" t="s">
        <v>158</v>
      </c>
      <c r="C230" s="24">
        <v>2025023107</v>
      </c>
      <c r="D230" s="24" t="s">
        <v>1449</v>
      </c>
      <c r="E230" s="24" t="s">
        <v>160</v>
      </c>
      <c r="F230" s="24">
        <v>2069</v>
      </c>
      <c r="G230" s="24" t="s">
        <v>1450</v>
      </c>
      <c r="H230" s="24" t="s">
        <v>266</v>
      </c>
      <c r="I230" s="24" t="s">
        <v>1451</v>
      </c>
      <c r="J230" s="24" t="s">
        <v>164</v>
      </c>
      <c r="K230" s="24" t="s">
        <v>165</v>
      </c>
      <c r="L230" s="24" t="s">
        <v>319</v>
      </c>
      <c r="M230" s="25" t="s">
        <v>320</v>
      </c>
      <c r="N230" s="24">
        <v>2702</v>
      </c>
      <c r="O230" s="25" t="s">
        <v>715</v>
      </c>
      <c r="P230" s="26" t="s">
        <v>1452</v>
      </c>
      <c r="Q230" s="24" t="s">
        <v>1453</v>
      </c>
      <c r="R230" s="24" t="s">
        <v>171</v>
      </c>
      <c r="S230" s="24" t="s">
        <v>274</v>
      </c>
      <c r="T230" s="24">
        <v>1</v>
      </c>
      <c r="U230" s="24" t="s">
        <v>172</v>
      </c>
      <c r="V230" s="24" t="s">
        <v>1454</v>
      </c>
      <c r="W230" s="24" t="s">
        <v>1455</v>
      </c>
      <c r="X230" s="418">
        <v>45714.642361111109</v>
      </c>
      <c r="Y230" s="24" t="s">
        <v>1456</v>
      </c>
      <c r="Z230" s="24">
        <v>0.8</v>
      </c>
      <c r="AA230" s="24"/>
      <c r="AB230" s="24" t="s">
        <v>176</v>
      </c>
      <c r="AC230" s="26" t="s">
        <v>1457</v>
      </c>
      <c r="AD230" s="24"/>
      <c r="AE230" s="24"/>
      <c r="AF230" s="24"/>
      <c r="AG230" s="24"/>
      <c r="AH230" s="24"/>
      <c r="AI230" s="24"/>
      <c r="AJ230" s="24"/>
      <c r="AK230" s="24" t="s">
        <v>178</v>
      </c>
      <c r="AL230" s="413">
        <f t="shared" si="6"/>
        <v>45713</v>
      </c>
      <c r="AM230" s="412">
        <f t="shared" si="7"/>
        <v>45714</v>
      </c>
    </row>
    <row r="231" spans="1:39" ht="21.6" customHeight="1">
      <c r="A231" s="24">
        <v>106</v>
      </c>
      <c r="B231" s="24" t="s">
        <v>158</v>
      </c>
      <c r="C231" s="24">
        <v>2025023146</v>
      </c>
      <c r="D231" s="24" t="s">
        <v>1458</v>
      </c>
      <c r="E231" s="24" t="s">
        <v>160</v>
      </c>
      <c r="F231" s="24">
        <v>3362</v>
      </c>
      <c r="G231" s="24" t="s">
        <v>190</v>
      </c>
      <c r="H231" s="24" t="s">
        <v>162</v>
      </c>
      <c r="I231" s="24" t="s">
        <v>1459</v>
      </c>
      <c r="J231" s="24" t="s">
        <v>164</v>
      </c>
      <c r="K231" s="24" t="s">
        <v>165</v>
      </c>
      <c r="L231" s="24" t="s">
        <v>227</v>
      </c>
      <c r="M231" s="25" t="s">
        <v>228</v>
      </c>
      <c r="N231" s="24">
        <v>2501</v>
      </c>
      <c r="O231" s="25" t="s">
        <v>229</v>
      </c>
      <c r="P231" s="26" t="s">
        <v>1460</v>
      </c>
      <c r="Q231" s="24" t="s">
        <v>198</v>
      </c>
      <c r="R231" s="24" t="s">
        <v>171</v>
      </c>
      <c r="S231" s="24" t="s">
        <v>115</v>
      </c>
      <c r="T231" s="24">
        <v>1</v>
      </c>
      <c r="U231" s="24" t="s">
        <v>172</v>
      </c>
      <c r="V231" s="24" t="s">
        <v>1461</v>
      </c>
      <c r="W231" s="24" t="s">
        <v>1462</v>
      </c>
      <c r="X231" s="418">
        <v>45714.637499999997</v>
      </c>
      <c r="Y231" s="24" t="s">
        <v>1463</v>
      </c>
      <c r="Z231" s="24">
        <v>0.5</v>
      </c>
      <c r="AA231" s="24"/>
      <c r="AB231" s="24" t="s">
        <v>176</v>
      </c>
      <c r="AC231" s="26" t="s">
        <v>1464</v>
      </c>
      <c r="AD231" s="24"/>
      <c r="AE231" s="24"/>
      <c r="AF231" s="24"/>
      <c r="AG231" s="24"/>
      <c r="AH231" s="24"/>
      <c r="AI231" s="24"/>
      <c r="AJ231" s="24"/>
      <c r="AK231" s="24" t="s">
        <v>178</v>
      </c>
      <c r="AL231" s="413">
        <f t="shared" si="6"/>
        <v>45713</v>
      </c>
      <c r="AM231" s="412">
        <f t="shared" si="7"/>
        <v>45714</v>
      </c>
    </row>
    <row r="232" spans="1:39" ht="21.6" customHeight="1">
      <c r="A232" s="24">
        <v>107</v>
      </c>
      <c r="B232" s="24" t="s">
        <v>212</v>
      </c>
      <c r="C232" s="24">
        <v>2025023372</v>
      </c>
      <c r="D232" s="24"/>
      <c r="E232" s="24"/>
      <c r="F232" s="24">
        <v>2069</v>
      </c>
      <c r="G232" s="24" t="s">
        <v>1450</v>
      </c>
      <c r="H232" s="24" t="s">
        <v>266</v>
      </c>
      <c r="I232" s="24"/>
      <c r="J232" s="24"/>
      <c r="K232" s="24"/>
      <c r="L232" s="24"/>
      <c r="M232" s="25"/>
      <c r="N232" s="24"/>
      <c r="O232" s="25"/>
      <c r="P232" s="26"/>
      <c r="Q232" s="24" t="s">
        <v>1453</v>
      </c>
      <c r="R232" s="24" t="s">
        <v>171</v>
      </c>
      <c r="S232" s="24" t="s">
        <v>274</v>
      </c>
      <c r="T232" s="24">
        <v>1</v>
      </c>
      <c r="U232" s="24" t="s">
        <v>172</v>
      </c>
      <c r="V232" s="24" t="s">
        <v>1465</v>
      </c>
      <c r="W232" s="24" t="s">
        <v>1455</v>
      </c>
      <c r="X232" s="418">
        <v>45714.642361111109</v>
      </c>
      <c r="Y232" s="24"/>
      <c r="Z232" s="24">
        <v>0.8</v>
      </c>
      <c r="AA232" s="24"/>
      <c r="AB232" s="24" t="s">
        <v>176</v>
      </c>
      <c r="AC232" s="26" t="s">
        <v>248</v>
      </c>
      <c r="AD232" s="24" t="s">
        <v>178</v>
      </c>
      <c r="AE232" s="24"/>
      <c r="AF232" s="24"/>
      <c r="AG232" s="24"/>
      <c r="AH232" s="24"/>
      <c r="AI232" s="24"/>
      <c r="AJ232" s="24"/>
      <c r="AK232" s="24" t="s">
        <v>178</v>
      </c>
      <c r="AL232" s="413" t="e">
        <f t="shared" si="6"/>
        <v>#VALUE!</v>
      </c>
      <c r="AM232" s="412">
        <f t="shared" si="7"/>
        <v>45714</v>
      </c>
    </row>
    <row r="233" spans="1:39" ht="21.6" customHeight="1">
      <c r="A233" s="24">
        <v>108</v>
      </c>
      <c r="B233" s="24" t="s">
        <v>212</v>
      </c>
      <c r="C233" s="24">
        <v>2025023434</v>
      </c>
      <c r="D233" s="24"/>
      <c r="E233" s="24"/>
      <c r="F233" s="24" t="s">
        <v>63</v>
      </c>
      <c r="G233" s="24" t="s">
        <v>1466</v>
      </c>
      <c r="H233" s="24" t="s">
        <v>162</v>
      </c>
      <c r="I233" s="24"/>
      <c r="J233" s="24"/>
      <c r="K233" s="24"/>
      <c r="L233" s="24"/>
      <c r="M233" s="25"/>
      <c r="N233" s="24"/>
      <c r="O233" s="25"/>
      <c r="P233" s="26"/>
      <c r="Q233" s="24" t="s">
        <v>1467</v>
      </c>
      <c r="R233" s="24" t="s">
        <v>171</v>
      </c>
      <c r="S233" s="24" t="s">
        <v>115</v>
      </c>
      <c r="T233" s="24">
        <v>1</v>
      </c>
      <c r="U233" s="24" t="s">
        <v>172</v>
      </c>
      <c r="V233" s="24" t="s">
        <v>1468</v>
      </c>
      <c r="W233" s="24" t="s">
        <v>1469</v>
      </c>
      <c r="X233" s="418">
        <v>45715.510416666657</v>
      </c>
      <c r="Y233" s="24"/>
      <c r="Z233" s="24">
        <v>0.4</v>
      </c>
      <c r="AA233" s="24"/>
      <c r="AB233" s="24" t="s">
        <v>176</v>
      </c>
      <c r="AC233" s="26" t="s">
        <v>248</v>
      </c>
      <c r="AD233" s="24" t="s">
        <v>178</v>
      </c>
      <c r="AE233" s="24"/>
      <c r="AF233" s="24"/>
      <c r="AG233" s="24"/>
      <c r="AH233" s="24"/>
      <c r="AI233" s="24"/>
      <c r="AJ233" s="24"/>
      <c r="AK233" s="24" t="s">
        <v>178</v>
      </c>
      <c r="AL233" s="413" t="e">
        <f t="shared" si="6"/>
        <v>#VALUE!</v>
      </c>
      <c r="AM233" s="412">
        <f t="shared" si="7"/>
        <v>45715</v>
      </c>
    </row>
    <row r="234" spans="1:39" ht="21.6" customHeight="1">
      <c r="A234" s="24">
        <v>109</v>
      </c>
      <c r="B234" s="24" t="s">
        <v>212</v>
      </c>
      <c r="C234" s="24">
        <v>2025023454</v>
      </c>
      <c r="D234" s="24"/>
      <c r="E234" s="24"/>
      <c r="F234" s="24">
        <v>2222</v>
      </c>
      <c r="G234" s="24" t="s">
        <v>1470</v>
      </c>
      <c r="H234" s="24" t="s">
        <v>162</v>
      </c>
      <c r="I234" s="24"/>
      <c r="J234" s="24"/>
      <c r="K234" s="24"/>
      <c r="L234" s="24"/>
      <c r="M234" s="25"/>
      <c r="N234" s="24"/>
      <c r="O234" s="25"/>
      <c r="P234" s="26"/>
      <c r="Q234" s="24" t="s">
        <v>1471</v>
      </c>
      <c r="R234" s="24" t="s">
        <v>171</v>
      </c>
      <c r="S234" s="24" t="s">
        <v>115</v>
      </c>
      <c r="T234" s="24">
        <v>1</v>
      </c>
      <c r="U234" s="24" t="s">
        <v>172</v>
      </c>
      <c r="V234" s="24" t="s">
        <v>1472</v>
      </c>
      <c r="W234" s="24" t="s">
        <v>1473</v>
      </c>
      <c r="X234" s="418">
        <v>45715.615277777782</v>
      </c>
      <c r="Y234" s="24"/>
      <c r="Z234" s="24">
        <v>0.4</v>
      </c>
      <c r="AA234" s="24"/>
      <c r="AB234" s="24" t="s">
        <v>176</v>
      </c>
      <c r="AC234" s="26" t="s">
        <v>248</v>
      </c>
      <c r="AD234" s="24" t="s">
        <v>178</v>
      </c>
      <c r="AE234" s="24"/>
      <c r="AF234" s="24"/>
      <c r="AG234" s="24"/>
      <c r="AH234" s="24"/>
      <c r="AI234" s="24"/>
      <c r="AJ234" s="24"/>
      <c r="AK234" s="24" t="s">
        <v>178</v>
      </c>
      <c r="AL234" s="413" t="e">
        <f t="shared" si="6"/>
        <v>#VALUE!</v>
      </c>
      <c r="AM234" s="412">
        <f t="shared" si="7"/>
        <v>45715</v>
      </c>
    </row>
    <row r="235" spans="1:39" ht="21.6" customHeight="1">
      <c r="A235" s="24">
        <v>110</v>
      </c>
      <c r="B235" s="24" t="s">
        <v>212</v>
      </c>
      <c r="C235" s="24">
        <v>2025023469</v>
      </c>
      <c r="D235" s="24"/>
      <c r="E235" s="24"/>
      <c r="F235" s="24">
        <v>3772</v>
      </c>
      <c r="G235" s="24" t="s">
        <v>1474</v>
      </c>
      <c r="H235" s="24" t="s">
        <v>162</v>
      </c>
      <c r="I235" s="24"/>
      <c r="J235" s="24"/>
      <c r="K235" s="24"/>
      <c r="L235" s="24"/>
      <c r="M235" s="25"/>
      <c r="N235" s="24"/>
      <c r="O235" s="25"/>
      <c r="P235" s="26"/>
      <c r="Q235" s="24" t="s">
        <v>725</v>
      </c>
      <c r="R235" s="24" t="s">
        <v>171</v>
      </c>
      <c r="S235" s="24" t="s">
        <v>115</v>
      </c>
      <c r="T235" s="24">
        <v>1</v>
      </c>
      <c r="U235" s="24" t="s">
        <v>172</v>
      </c>
      <c r="V235" s="24" t="s">
        <v>1475</v>
      </c>
      <c r="W235" s="24" t="s">
        <v>1476</v>
      </c>
      <c r="X235" s="418">
        <v>45715.642361111109</v>
      </c>
      <c r="Y235" s="24"/>
      <c r="Z235" s="24">
        <v>0.4</v>
      </c>
      <c r="AA235" s="24"/>
      <c r="AB235" s="24" t="s">
        <v>176</v>
      </c>
      <c r="AC235" s="26" t="s">
        <v>248</v>
      </c>
      <c r="AD235" s="24" t="s">
        <v>178</v>
      </c>
      <c r="AE235" s="24"/>
      <c r="AF235" s="24"/>
      <c r="AG235" s="24"/>
      <c r="AH235" s="24"/>
      <c r="AI235" s="24"/>
      <c r="AJ235" s="24"/>
      <c r="AK235" s="24" t="s">
        <v>178</v>
      </c>
      <c r="AL235" s="413" t="e">
        <f t="shared" si="6"/>
        <v>#VALUE!</v>
      </c>
      <c r="AM235" s="412">
        <f t="shared" si="7"/>
        <v>45715</v>
      </c>
    </row>
    <row r="236" spans="1:39" ht="21.6" customHeight="1">
      <c r="A236" s="24">
        <v>1</v>
      </c>
      <c r="B236" s="24" t="s">
        <v>158</v>
      </c>
      <c r="C236" s="24">
        <v>2025030001</v>
      </c>
      <c r="D236" s="24" t="s">
        <v>1477</v>
      </c>
      <c r="E236" s="24" t="s">
        <v>160</v>
      </c>
      <c r="F236" s="24">
        <v>3380</v>
      </c>
      <c r="G236" s="24" t="s">
        <v>366</v>
      </c>
      <c r="H236" s="24" t="s">
        <v>316</v>
      </c>
      <c r="I236" s="24" t="s">
        <v>1478</v>
      </c>
      <c r="J236" s="24" t="s">
        <v>225</v>
      </c>
      <c r="K236" s="24" t="s">
        <v>373</v>
      </c>
      <c r="L236" s="24" t="s">
        <v>166</v>
      </c>
      <c r="M236" s="25" t="s">
        <v>167</v>
      </c>
      <c r="N236" s="24">
        <v>2304</v>
      </c>
      <c r="O236" s="25" t="s">
        <v>168</v>
      </c>
      <c r="P236" s="26" t="s">
        <v>1479</v>
      </c>
      <c r="Q236" s="24" t="s">
        <v>367</v>
      </c>
      <c r="R236" s="24" t="s">
        <v>171</v>
      </c>
      <c r="S236" s="24" t="s">
        <v>110</v>
      </c>
      <c r="T236" s="24">
        <v>1</v>
      </c>
      <c r="U236" s="24" t="s">
        <v>172</v>
      </c>
      <c r="V236" s="24" t="s">
        <v>1480</v>
      </c>
      <c r="W236" s="24" t="s">
        <v>1481</v>
      </c>
      <c r="X236" s="418">
        <v>45719.4375</v>
      </c>
      <c r="Y236" s="24" t="s">
        <v>1482</v>
      </c>
      <c r="Z236" s="24">
        <v>1</v>
      </c>
      <c r="AA236" s="24"/>
      <c r="AB236" s="24" t="s">
        <v>176</v>
      </c>
      <c r="AC236" s="26" t="s">
        <v>1483</v>
      </c>
      <c r="AD236" s="24"/>
      <c r="AE236" s="24"/>
      <c r="AF236" s="24"/>
      <c r="AG236" s="24"/>
      <c r="AH236" s="24"/>
      <c r="AI236" s="24"/>
      <c r="AJ236" s="24"/>
      <c r="AK236" s="24" t="s">
        <v>178</v>
      </c>
      <c r="AL236" s="413">
        <f t="shared" si="6"/>
        <v>45716</v>
      </c>
      <c r="AM236" s="412">
        <f t="shared" si="7"/>
        <v>45719</v>
      </c>
    </row>
    <row r="237" spans="1:39" ht="21.6" customHeight="1">
      <c r="A237" s="24">
        <v>2</v>
      </c>
      <c r="B237" s="24" t="s">
        <v>158</v>
      </c>
      <c r="C237" s="24">
        <v>2025030006</v>
      </c>
      <c r="D237" s="24" t="s">
        <v>1484</v>
      </c>
      <c r="E237" s="24" t="s">
        <v>160</v>
      </c>
      <c r="F237" s="24">
        <v>3601</v>
      </c>
      <c r="G237" s="24" t="s">
        <v>1485</v>
      </c>
      <c r="H237" s="24" t="s">
        <v>162</v>
      </c>
      <c r="I237" s="24" t="s">
        <v>1486</v>
      </c>
      <c r="J237" s="24" t="s">
        <v>579</v>
      </c>
      <c r="K237" s="24" t="s">
        <v>373</v>
      </c>
      <c r="L237" s="24" t="s">
        <v>166</v>
      </c>
      <c r="M237" s="25" t="s">
        <v>167</v>
      </c>
      <c r="N237" s="24">
        <v>2302</v>
      </c>
      <c r="O237" s="25" t="s">
        <v>206</v>
      </c>
      <c r="P237" s="26" t="s">
        <v>1487</v>
      </c>
      <c r="Q237" s="24" t="s">
        <v>1488</v>
      </c>
      <c r="R237" s="24" t="s">
        <v>171</v>
      </c>
      <c r="S237" s="24" t="s">
        <v>115</v>
      </c>
      <c r="T237" s="24">
        <v>1</v>
      </c>
      <c r="U237" s="24" t="s">
        <v>172</v>
      </c>
      <c r="V237" s="24" t="s">
        <v>1489</v>
      </c>
      <c r="W237" s="24" t="s">
        <v>1490</v>
      </c>
      <c r="X237" s="418">
        <v>45719.421527777777</v>
      </c>
      <c r="Y237" s="24" t="s">
        <v>1482</v>
      </c>
      <c r="Z237" s="24">
        <v>0.5</v>
      </c>
      <c r="AA237" s="24"/>
      <c r="AB237" s="24" t="s">
        <v>176</v>
      </c>
      <c r="AC237" s="26" t="s">
        <v>1491</v>
      </c>
      <c r="AD237" s="24"/>
      <c r="AE237" s="24"/>
      <c r="AF237" s="24"/>
      <c r="AG237" s="24"/>
      <c r="AH237" s="24"/>
      <c r="AI237" s="24"/>
      <c r="AJ237" s="24"/>
      <c r="AK237" s="24" t="s">
        <v>178</v>
      </c>
      <c r="AL237" s="413">
        <f t="shared" si="6"/>
        <v>45717</v>
      </c>
      <c r="AM237" s="412">
        <f t="shared" si="7"/>
        <v>45719</v>
      </c>
    </row>
    <row r="238" spans="1:39" ht="21.6" customHeight="1">
      <c r="A238" s="24">
        <v>3</v>
      </c>
      <c r="B238" s="24" t="s">
        <v>212</v>
      </c>
      <c r="C238" s="24">
        <v>2025030070</v>
      </c>
      <c r="D238" s="24"/>
      <c r="E238" s="24"/>
      <c r="F238" s="24">
        <v>3601</v>
      </c>
      <c r="G238" s="24" t="s">
        <v>1485</v>
      </c>
      <c r="H238" s="24" t="s">
        <v>162</v>
      </c>
      <c r="I238" s="24"/>
      <c r="J238" s="24"/>
      <c r="K238" s="24"/>
      <c r="L238" s="24"/>
      <c r="M238" s="25"/>
      <c r="N238" s="24"/>
      <c r="O238" s="25"/>
      <c r="P238" s="26"/>
      <c r="Q238" s="24" t="s">
        <v>1488</v>
      </c>
      <c r="R238" s="24" t="s">
        <v>171</v>
      </c>
      <c r="S238" s="24" t="s">
        <v>115</v>
      </c>
      <c r="T238" s="24">
        <v>1</v>
      </c>
      <c r="U238" s="24" t="s">
        <v>172</v>
      </c>
      <c r="V238" s="24" t="s">
        <v>1492</v>
      </c>
      <c r="W238" s="24" t="s">
        <v>1493</v>
      </c>
      <c r="X238" s="418">
        <v>45719.445833333331</v>
      </c>
      <c r="Y238" s="24"/>
      <c r="Z238" s="24">
        <v>0.4</v>
      </c>
      <c r="AA238" s="24"/>
      <c r="AB238" s="24" t="s">
        <v>176</v>
      </c>
      <c r="AC238" s="26" t="s">
        <v>248</v>
      </c>
      <c r="AD238" s="24" t="s">
        <v>178</v>
      </c>
      <c r="AE238" s="24"/>
      <c r="AF238" s="24"/>
      <c r="AG238" s="24"/>
      <c r="AH238" s="24"/>
      <c r="AI238" s="24"/>
      <c r="AJ238" s="24"/>
      <c r="AK238" s="24" t="s">
        <v>178</v>
      </c>
      <c r="AL238" s="413" t="e">
        <f t="shared" si="6"/>
        <v>#VALUE!</v>
      </c>
      <c r="AM238" s="412">
        <f t="shared" si="7"/>
        <v>45719</v>
      </c>
    </row>
    <row r="239" spans="1:39" ht="21.6" customHeight="1">
      <c r="A239" s="24">
        <v>4</v>
      </c>
      <c r="B239" s="24" t="s">
        <v>212</v>
      </c>
      <c r="C239" s="24">
        <v>2025030082</v>
      </c>
      <c r="D239" s="24"/>
      <c r="E239" s="24"/>
      <c r="F239" s="24">
        <v>3840</v>
      </c>
      <c r="G239" s="24" t="s">
        <v>1494</v>
      </c>
      <c r="H239" s="24" t="s">
        <v>162</v>
      </c>
      <c r="I239" s="24"/>
      <c r="J239" s="24"/>
      <c r="K239" s="24"/>
      <c r="L239" s="24"/>
      <c r="M239" s="25"/>
      <c r="N239" s="24"/>
      <c r="O239" s="25"/>
      <c r="P239" s="26"/>
      <c r="Q239" s="24" t="s">
        <v>1495</v>
      </c>
      <c r="R239" s="24" t="s">
        <v>171</v>
      </c>
      <c r="S239" s="24" t="s">
        <v>115</v>
      </c>
      <c r="T239" s="24">
        <v>1</v>
      </c>
      <c r="U239" s="24" t="s">
        <v>172</v>
      </c>
      <c r="V239" s="24" t="s">
        <v>1496</v>
      </c>
      <c r="W239" s="24" t="s">
        <v>1497</v>
      </c>
      <c r="X239" s="418">
        <v>45719.486805555563</v>
      </c>
      <c r="Y239" s="24"/>
      <c r="Z239" s="24">
        <v>0.4</v>
      </c>
      <c r="AA239" s="24"/>
      <c r="AB239" s="24" t="s">
        <v>176</v>
      </c>
      <c r="AC239" s="26" t="s">
        <v>248</v>
      </c>
      <c r="AD239" s="24" t="s">
        <v>178</v>
      </c>
      <c r="AE239" s="24"/>
      <c r="AF239" s="24"/>
      <c r="AG239" s="24"/>
      <c r="AH239" s="24"/>
      <c r="AI239" s="24"/>
      <c r="AJ239" s="24"/>
      <c r="AK239" s="24" t="s">
        <v>178</v>
      </c>
      <c r="AL239" s="413" t="e">
        <f t="shared" si="6"/>
        <v>#VALUE!</v>
      </c>
      <c r="AM239" s="412">
        <f t="shared" si="7"/>
        <v>45719</v>
      </c>
    </row>
    <row r="240" spans="1:39" ht="21.6" customHeight="1">
      <c r="A240" s="24">
        <v>5</v>
      </c>
      <c r="B240" s="24" t="s">
        <v>212</v>
      </c>
      <c r="C240" s="24">
        <v>2025030101</v>
      </c>
      <c r="D240" s="24"/>
      <c r="E240" s="24"/>
      <c r="F240" s="24">
        <v>4352</v>
      </c>
      <c r="G240" s="24" t="s">
        <v>1293</v>
      </c>
      <c r="H240" s="24" t="s">
        <v>162</v>
      </c>
      <c r="I240" s="24"/>
      <c r="J240" s="24"/>
      <c r="K240" s="24"/>
      <c r="L240" s="24"/>
      <c r="M240" s="25"/>
      <c r="N240" s="24"/>
      <c r="O240" s="25"/>
      <c r="P240" s="26"/>
      <c r="Q240" s="24" t="s">
        <v>1296</v>
      </c>
      <c r="R240" s="24" t="s">
        <v>171</v>
      </c>
      <c r="S240" s="24" t="s">
        <v>115</v>
      </c>
      <c r="T240" s="24">
        <v>1</v>
      </c>
      <c r="U240" s="24" t="s">
        <v>172</v>
      </c>
      <c r="V240" s="24" t="s">
        <v>1498</v>
      </c>
      <c r="W240" s="24" t="s">
        <v>1499</v>
      </c>
      <c r="X240" s="418">
        <v>45719.584027777782</v>
      </c>
      <c r="Y240" s="24"/>
      <c r="Z240" s="24">
        <v>0.4</v>
      </c>
      <c r="AA240" s="24"/>
      <c r="AB240" s="24" t="s">
        <v>176</v>
      </c>
      <c r="AC240" s="26" t="s">
        <v>248</v>
      </c>
      <c r="AD240" s="24" t="s">
        <v>178</v>
      </c>
      <c r="AE240" s="24"/>
      <c r="AF240" s="24"/>
      <c r="AG240" s="24"/>
      <c r="AH240" s="24"/>
      <c r="AI240" s="24"/>
      <c r="AJ240" s="24"/>
      <c r="AK240" s="24" t="s">
        <v>178</v>
      </c>
      <c r="AL240" s="413" t="e">
        <f t="shared" si="6"/>
        <v>#VALUE!</v>
      </c>
      <c r="AM240" s="412">
        <f t="shared" si="7"/>
        <v>45719</v>
      </c>
    </row>
    <row r="241" spans="1:39" ht="21.6" customHeight="1">
      <c r="A241" s="24">
        <v>6</v>
      </c>
      <c r="B241" s="24" t="s">
        <v>212</v>
      </c>
      <c r="C241" s="24">
        <v>2025030104</v>
      </c>
      <c r="D241" s="24"/>
      <c r="E241" s="24"/>
      <c r="F241" s="24">
        <v>4241</v>
      </c>
      <c r="G241" s="24" t="s">
        <v>683</v>
      </c>
      <c r="H241" s="24" t="s">
        <v>162</v>
      </c>
      <c r="I241" s="24"/>
      <c r="J241" s="24"/>
      <c r="K241" s="24"/>
      <c r="L241" s="24"/>
      <c r="M241" s="25"/>
      <c r="N241" s="24"/>
      <c r="O241" s="25"/>
      <c r="P241" s="26"/>
      <c r="Q241" s="24" t="s">
        <v>687</v>
      </c>
      <c r="R241" s="24" t="s">
        <v>171</v>
      </c>
      <c r="S241" s="24" t="s">
        <v>115</v>
      </c>
      <c r="T241" s="24">
        <v>1</v>
      </c>
      <c r="U241" s="24" t="s">
        <v>172</v>
      </c>
      <c r="V241" s="24" t="s">
        <v>1500</v>
      </c>
      <c r="W241" s="24" t="s">
        <v>1501</v>
      </c>
      <c r="X241" s="418">
        <v>45719.606944444437</v>
      </c>
      <c r="Y241" s="24"/>
      <c r="Z241" s="24">
        <v>0.3</v>
      </c>
      <c r="AA241" s="24"/>
      <c r="AB241" s="24" t="s">
        <v>176</v>
      </c>
      <c r="AC241" s="26" t="s">
        <v>248</v>
      </c>
      <c r="AD241" s="24" t="s">
        <v>178</v>
      </c>
      <c r="AE241" s="24"/>
      <c r="AF241" s="24"/>
      <c r="AG241" s="24"/>
      <c r="AH241" s="24"/>
      <c r="AI241" s="24"/>
      <c r="AJ241" s="24"/>
      <c r="AK241" s="24" t="s">
        <v>178</v>
      </c>
      <c r="AL241" s="413" t="e">
        <f t="shared" si="6"/>
        <v>#VALUE!</v>
      </c>
      <c r="AM241" s="412">
        <f t="shared" si="7"/>
        <v>45719</v>
      </c>
    </row>
    <row r="242" spans="1:39" ht="21.6" customHeight="1">
      <c r="A242" s="24">
        <v>7</v>
      </c>
      <c r="B242" s="24" t="s">
        <v>212</v>
      </c>
      <c r="C242" s="24">
        <v>2025030126</v>
      </c>
      <c r="D242" s="24"/>
      <c r="E242" s="24"/>
      <c r="F242" s="24">
        <v>3796</v>
      </c>
      <c r="G242" s="24" t="s">
        <v>1502</v>
      </c>
      <c r="H242" s="24" t="s">
        <v>162</v>
      </c>
      <c r="I242" s="24"/>
      <c r="J242" s="24"/>
      <c r="K242" s="24"/>
      <c r="L242" s="24"/>
      <c r="M242" s="25"/>
      <c r="N242" s="24"/>
      <c r="O242" s="25"/>
      <c r="P242" s="26"/>
      <c r="Q242" s="24" t="s">
        <v>1503</v>
      </c>
      <c r="R242" s="24" t="s">
        <v>171</v>
      </c>
      <c r="S242" s="24" t="s">
        <v>115</v>
      </c>
      <c r="T242" s="24">
        <v>1</v>
      </c>
      <c r="U242" s="24" t="s">
        <v>172</v>
      </c>
      <c r="V242" s="24" t="s">
        <v>1504</v>
      </c>
      <c r="W242" s="24" t="s">
        <v>1505</v>
      </c>
      <c r="X242" s="418">
        <v>45719.634722222218</v>
      </c>
      <c r="Y242" s="24"/>
      <c r="Z242" s="24">
        <v>0.3</v>
      </c>
      <c r="AA242" s="24"/>
      <c r="AB242" s="24" t="s">
        <v>176</v>
      </c>
      <c r="AC242" s="26" t="s">
        <v>248</v>
      </c>
      <c r="AD242" s="24" t="s">
        <v>178</v>
      </c>
      <c r="AE242" s="24"/>
      <c r="AF242" s="24"/>
      <c r="AG242" s="24"/>
      <c r="AH242" s="24"/>
      <c r="AI242" s="24"/>
      <c r="AJ242" s="24"/>
      <c r="AK242" s="24" t="s">
        <v>178</v>
      </c>
      <c r="AL242" s="413" t="e">
        <f t="shared" si="6"/>
        <v>#VALUE!</v>
      </c>
      <c r="AM242" s="412">
        <f t="shared" si="7"/>
        <v>45719</v>
      </c>
    </row>
    <row r="243" spans="1:39" ht="21.6" customHeight="1">
      <c r="A243" s="24">
        <v>8</v>
      </c>
      <c r="B243" s="24" t="s">
        <v>212</v>
      </c>
      <c r="C243" s="24">
        <v>2025030148</v>
      </c>
      <c r="D243" s="24"/>
      <c r="E243" s="24"/>
      <c r="F243" s="24" t="s">
        <v>70</v>
      </c>
      <c r="G243" s="24" t="s">
        <v>1506</v>
      </c>
      <c r="H243" s="24" t="s">
        <v>162</v>
      </c>
      <c r="I243" s="24"/>
      <c r="J243" s="24"/>
      <c r="K243" s="24"/>
      <c r="L243" s="24"/>
      <c r="M243" s="25"/>
      <c r="N243" s="24"/>
      <c r="O243" s="25"/>
      <c r="P243" s="26"/>
      <c r="Q243" s="24" t="s">
        <v>1507</v>
      </c>
      <c r="R243" s="24" t="s">
        <v>171</v>
      </c>
      <c r="S243" s="24" t="s">
        <v>115</v>
      </c>
      <c r="T243" s="24">
        <v>1</v>
      </c>
      <c r="U243" s="24" t="s">
        <v>172</v>
      </c>
      <c r="V243" s="24" t="s">
        <v>1508</v>
      </c>
      <c r="W243" s="24" t="s">
        <v>1509</v>
      </c>
      <c r="X243" s="418">
        <v>45719.661805555559</v>
      </c>
      <c r="Y243" s="24"/>
      <c r="Z243" s="24">
        <v>0.4</v>
      </c>
      <c r="AA243" s="24"/>
      <c r="AB243" s="24" t="s">
        <v>176</v>
      </c>
      <c r="AC243" s="26" t="s">
        <v>248</v>
      </c>
      <c r="AD243" s="24" t="s">
        <v>178</v>
      </c>
      <c r="AE243" s="24"/>
      <c r="AF243" s="24"/>
      <c r="AG243" s="24"/>
      <c r="AH243" s="24"/>
      <c r="AI243" s="24"/>
      <c r="AJ243" s="24"/>
      <c r="AK243" s="24" t="s">
        <v>178</v>
      </c>
      <c r="AL243" s="413" t="e">
        <f t="shared" si="6"/>
        <v>#VALUE!</v>
      </c>
      <c r="AM243" s="412">
        <f t="shared" si="7"/>
        <v>45719</v>
      </c>
    </row>
    <row r="244" spans="1:39" ht="21.6" customHeight="1">
      <c r="A244" s="24">
        <v>9</v>
      </c>
      <c r="B244" s="24" t="s">
        <v>212</v>
      </c>
      <c r="C244" s="24">
        <v>2025030302</v>
      </c>
      <c r="D244" s="24"/>
      <c r="E244" s="24"/>
      <c r="F244" s="24" t="s">
        <v>80</v>
      </c>
      <c r="G244" s="24" t="s">
        <v>1510</v>
      </c>
      <c r="H244" s="24" t="s">
        <v>162</v>
      </c>
      <c r="I244" s="24"/>
      <c r="J244" s="24"/>
      <c r="K244" s="24"/>
      <c r="L244" s="24"/>
      <c r="M244" s="25"/>
      <c r="N244" s="24"/>
      <c r="O244" s="25"/>
      <c r="P244" s="26"/>
      <c r="Q244" s="24" t="s">
        <v>1511</v>
      </c>
      <c r="R244" s="24" t="s">
        <v>171</v>
      </c>
      <c r="S244" s="24" t="s">
        <v>115</v>
      </c>
      <c r="T244" s="24">
        <v>1</v>
      </c>
      <c r="U244" s="24" t="s">
        <v>172</v>
      </c>
      <c r="V244" s="24" t="s">
        <v>1512</v>
      </c>
      <c r="W244" s="24" t="s">
        <v>1513</v>
      </c>
      <c r="X244" s="418">
        <v>45719.701388888891</v>
      </c>
      <c r="Y244" s="24"/>
      <c r="Z244" s="24">
        <v>12.3</v>
      </c>
      <c r="AA244" s="24"/>
      <c r="AB244" s="24" t="s">
        <v>176</v>
      </c>
      <c r="AC244" s="26" t="s">
        <v>248</v>
      </c>
      <c r="AD244" s="24" t="s">
        <v>178</v>
      </c>
      <c r="AE244" s="24"/>
      <c r="AF244" s="24"/>
      <c r="AG244" s="24"/>
      <c r="AH244" s="24"/>
      <c r="AI244" s="24"/>
      <c r="AJ244" s="24"/>
      <c r="AK244" s="24" t="s">
        <v>178</v>
      </c>
      <c r="AL244" s="413" t="e">
        <f t="shared" si="6"/>
        <v>#VALUE!</v>
      </c>
      <c r="AM244" s="412">
        <f t="shared" si="7"/>
        <v>45719</v>
      </c>
    </row>
    <row r="245" spans="1:39" ht="21.6" customHeight="1">
      <c r="A245" s="24">
        <v>10</v>
      </c>
      <c r="B245" s="24" t="s">
        <v>158</v>
      </c>
      <c r="C245" s="24">
        <v>2025030330</v>
      </c>
      <c r="D245" s="24" t="s">
        <v>1514</v>
      </c>
      <c r="E245" s="24" t="s">
        <v>493</v>
      </c>
      <c r="F245" s="24">
        <v>2691</v>
      </c>
      <c r="G245" s="24" t="s">
        <v>644</v>
      </c>
      <c r="H245" s="24" t="s">
        <v>645</v>
      </c>
      <c r="I245" s="24" t="s">
        <v>1515</v>
      </c>
      <c r="J245" s="24" t="s">
        <v>164</v>
      </c>
      <c r="K245" s="24" t="s">
        <v>226</v>
      </c>
      <c r="L245" s="24" t="s">
        <v>496</v>
      </c>
      <c r="M245" s="25" t="s">
        <v>497</v>
      </c>
      <c r="N245" s="24">
        <v>2401</v>
      </c>
      <c r="O245" s="25" t="s">
        <v>498</v>
      </c>
      <c r="P245" s="26" t="s">
        <v>1516</v>
      </c>
      <c r="Q245" s="24" t="s">
        <v>646</v>
      </c>
      <c r="R245" s="24" t="s">
        <v>171</v>
      </c>
      <c r="S245" s="24" t="s">
        <v>110</v>
      </c>
      <c r="T245" s="24">
        <v>1</v>
      </c>
      <c r="U245" s="24" t="s">
        <v>172</v>
      </c>
      <c r="V245" s="24" t="s">
        <v>1517</v>
      </c>
      <c r="W245" s="24" t="s">
        <v>1518</v>
      </c>
      <c r="X245" s="418">
        <v>45720.423611111109</v>
      </c>
      <c r="Y245" s="24" t="s">
        <v>1519</v>
      </c>
      <c r="Z245" s="24">
        <v>0.5</v>
      </c>
      <c r="AA245" s="24"/>
      <c r="AB245" s="24" t="s">
        <v>176</v>
      </c>
      <c r="AC245" s="26" t="s">
        <v>1520</v>
      </c>
      <c r="AD245" s="24"/>
      <c r="AE245" s="24"/>
      <c r="AF245" s="24"/>
      <c r="AG245" s="24"/>
      <c r="AH245" s="24"/>
      <c r="AI245" s="24"/>
      <c r="AJ245" s="24"/>
      <c r="AK245" s="24" t="s">
        <v>178</v>
      </c>
      <c r="AL245" s="413">
        <f t="shared" si="6"/>
        <v>45720</v>
      </c>
      <c r="AM245" s="412">
        <f t="shared" si="7"/>
        <v>45720</v>
      </c>
    </row>
    <row r="246" spans="1:39" ht="21.6" customHeight="1">
      <c r="A246" s="24">
        <v>11</v>
      </c>
      <c r="B246" s="24" t="s">
        <v>212</v>
      </c>
      <c r="C246" s="24">
        <v>2025030359</v>
      </c>
      <c r="D246" s="24"/>
      <c r="E246" s="24"/>
      <c r="F246" s="24">
        <v>2303</v>
      </c>
      <c r="G246" s="24" t="s">
        <v>1521</v>
      </c>
      <c r="H246" s="24" t="s">
        <v>162</v>
      </c>
      <c r="I246" s="24"/>
      <c r="J246" s="24"/>
      <c r="K246" s="24"/>
      <c r="L246" s="24"/>
      <c r="M246" s="25"/>
      <c r="N246" s="24"/>
      <c r="O246" s="25"/>
      <c r="P246" s="26"/>
      <c r="Q246" s="24" t="s">
        <v>1522</v>
      </c>
      <c r="R246" s="24" t="s">
        <v>171</v>
      </c>
      <c r="S246" s="24" t="s">
        <v>115</v>
      </c>
      <c r="T246" s="24">
        <v>1</v>
      </c>
      <c r="U246" s="24" t="s">
        <v>172</v>
      </c>
      <c r="V246" s="24" t="s">
        <v>1523</v>
      </c>
      <c r="W246" s="24" t="s">
        <v>1524</v>
      </c>
      <c r="X246" s="418">
        <v>45720.458333333343</v>
      </c>
      <c r="Y246" s="24"/>
      <c r="Z246" s="24">
        <v>0.3</v>
      </c>
      <c r="AA246" s="24"/>
      <c r="AB246" s="24" t="s">
        <v>176</v>
      </c>
      <c r="AC246" s="26" t="s">
        <v>248</v>
      </c>
      <c r="AD246" s="24" t="s">
        <v>178</v>
      </c>
      <c r="AE246" s="24"/>
      <c r="AF246" s="24"/>
      <c r="AG246" s="24"/>
      <c r="AH246" s="24"/>
      <c r="AI246" s="24"/>
      <c r="AJ246" s="24"/>
      <c r="AK246" s="24" t="s">
        <v>178</v>
      </c>
      <c r="AL246" s="413" t="e">
        <f t="shared" si="6"/>
        <v>#VALUE!</v>
      </c>
      <c r="AM246" s="412">
        <f t="shared" si="7"/>
        <v>45720</v>
      </c>
    </row>
    <row r="247" spans="1:39" ht="21.6" customHeight="1">
      <c r="A247" s="24">
        <v>12</v>
      </c>
      <c r="B247" s="24" t="s">
        <v>212</v>
      </c>
      <c r="C247" s="24">
        <v>2025030372</v>
      </c>
      <c r="D247" s="24"/>
      <c r="E247" s="24"/>
      <c r="F247" s="24">
        <v>4098</v>
      </c>
      <c r="G247" s="24" t="s">
        <v>1525</v>
      </c>
      <c r="H247" s="24" t="s">
        <v>162</v>
      </c>
      <c r="I247" s="24"/>
      <c r="J247" s="24"/>
      <c r="K247" s="24"/>
      <c r="L247" s="24"/>
      <c r="M247" s="25"/>
      <c r="N247" s="24"/>
      <c r="O247" s="25"/>
      <c r="P247" s="26"/>
      <c r="Q247" s="24" t="s">
        <v>1526</v>
      </c>
      <c r="R247" s="24" t="s">
        <v>171</v>
      </c>
      <c r="S247" s="24" t="s">
        <v>115</v>
      </c>
      <c r="T247" s="24">
        <v>1</v>
      </c>
      <c r="U247" s="24" t="s">
        <v>172</v>
      </c>
      <c r="V247" s="24" t="s">
        <v>1527</v>
      </c>
      <c r="W247" s="24" t="s">
        <v>1528</v>
      </c>
      <c r="X247" s="418">
        <v>45720.493055555547</v>
      </c>
      <c r="Y247" s="24"/>
      <c r="Z247" s="24">
        <v>0.3</v>
      </c>
      <c r="AA247" s="24"/>
      <c r="AB247" s="24" t="s">
        <v>176</v>
      </c>
      <c r="AC247" s="26" t="s">
        <v>248</v>
      </c>
      <c r="AD247" s="24" t="s">
        <v>178</v>
      </c>
      <c r="AE247" s="24"/>
      <c r="AF247" s="24"/>
      <c r="AG247" s="24"/>
      <c r="AH247" s="24"/>
      <c r="AI247" s="24"/>
      <c r="AJ247" s="24"/>
      <c r="AK247" s="24" t="s">
        <v>178</v>
      </c>
      <c r="AL247" s="413" t="e">
        <f t="shared" si="6"/>
        <v>#VALUE!</v>
      </c>
      <c r="AM247" s="412">
        <f t="shared" si="7"/>
        <v>45720</v>
      </c>
    </row>
    <row r="248" spans="1:39" ht="21.6" customHeight="1">
      <c r="A248" s="24">
        <v>13</v>
      </c>
      <c r="B248" s="24" t="s">
        <v>212</v>
      </c>
      <c r="C248" s="24">
        <v>2025030383</v>
      </c>
      <c r="D248" s="24"/>
      <c r="E248" s="24"/>
      <c r="F248" s="24">
        <v>3811</v>
      </c>
      <c r="G248" s="24" t="s">
        <v>1424</v>
      </c>
      <c r="H248" s="24" t="s">
        <v>162</v>
      </c>
      <c r="I248" s="24"/>
      <c r="J248" s="24"/>
      <c r="K248" s="24"/>
      <c r="L248" s="24"/>
      <c r="M248" s="25"/>
      <c r="N248" s="24"/>
      <c r="O248" s="25"/>
      <c r="P248" s="26"/>
      <c r="Q248" s="24" t="s">
        <v>1428</v>
      </c>
      <c r="R248" s="24" t="s">
        <v>171</v>
      </c>
      <c r="S248" s="24" t="s">
        <v>115</v>
      </c>
      <c r="T248" s="24">
        <v>1</v>
      </c>
      <c r="U248" s="24" t="s">
        <v>172</v>
      </c>
      <c r="V248" s="24" t="s">
        <v>1529</v>
      </c>
      <c r="W248" s="24" t="s">
        <v>1530</v>
      </c>
      <c r="X248" s="418">
        <v>45720.579861111109</v>
      </c>
      <c r="Y248" s="24"/>
      <c r="Z248" s="24">
        <v>0.4</v>
      </c>
      <c r="AA248" s="24"/>
      <c r="AB248" s="24" t="s">
        <v>176</v>
      </c>
      <c r="AC248" s="26" t="s">
        <v>248</v>
      </c>
      <c r="AD248" s="24" t="s">
        <v>178</v>
      </c>
      <c r="AE248" s="24"/>
      <c r="AF248" s="24"/>
      <c r="AG248" s="24"/>
      <c r="AH248" s="24"/>
      <c r="AI248" s="24"/>
      <c r="AJ248" s="24"/>
      <c r="AK248" s="24" t="s">
        <v>178</v>
      </c>
      <c r="AL248" s="413" t="e">
        <f t="shared" si="6"/>
        <v>#VALUE!</v>
      </c>
      <c r="AM248" s="412">
        <f t="shared" si="7"/>
        <v>45720</v>
      </c>
    </row>
    <row r="249" spans="1:39" ht="21.6" customHeight="1">
      <c r="A249" s="24">
        <v>14</v>
      </c>
      <c r="B249" s="24" t="s">
        <v>212</v>
      </c>
      <c r="C249" s="24">
        <v>2025030387</v>
      </c>
      <c r="D249" s="24"/>
      <c r="E249" s="24"/>
      <c r="F249" s="24" t="s">
        <v>69</v>
      </c>
      <c r="G249" s="24" t="s">
        <v>1531</v>
      </c>
      <c r="H249" s="24" t="s">
        <v>299</v>
      </c>
      <c r="I249" s="24"/>
      <c r="J249" s="24"/>
      <c r="K249" s="24"/>
      <c r="L249" s="24"/>
      <c r="M249" s="25"/>
      <c r="N249" s="24"/>
      <c r="O249" s="25"/>
      <c r="P249" s="26"/>
      <c r="Q249" s="24" t="s">
        <v>1532</v>
      </c>
      <c r="R249" s="24" t="s">
        <v>171</v>
      </c>
      <c r="S249" s="24" t="s">
        <v>115</v>
      </c>
      <c r="T249" s="24">
        <v>1</v>
      </c>
      <c r="U249" s="24" t="s">
        <v>172</v>
      </c>
      <c r="V249" s="24" t="s">
        <v>1533</v>
      </c>
      <c r="W249" s="24" t="s">
        <v>1534</v>
      </c>
      <c r="X249" s="418">
        <v>45720.59375</v>
      </c>
      <c r="Y249" s="24"/>
      <c r="Z249" s="24">
        <v>0.3</v>
      </c>
      <c r="AA249" s="24"/>
      <c r="AB249" s="24" t="s">
        <v>176</v>
      </c>
      <c r="AC249" s="26" t="s">
        <v>248</v>
      </c>
      <c r="AD249" s="24" t="s">
        <v>178</v>
      </c>
      <c r="AE249" s="24"/>
      <c r="AF249" s="24"/>
      <c r="AG249" s="24"/>
      <c r="AH249" s="24"/>
      <c r="AI249" s="24"/>
      <c r="AJ249" s="24"/>
      <c r="AK249" s="24" t="s">
        <v>178</v>
      </c>
      <c r="AL249" s="413" t="e">
        <f t="shared" si="6"/>
        <v>#VALUE!</v>
      </c>
      <c r="AM249" s="412">
        <f t="shared" si="7"/>
        <v>45720</v>
      </c>
    </row>
    <row r="250" spans="1:39" ht="21.6" customHeight="1">
      <c r="A250" s="24">
        <v>15</v>
      </c>
      <c r="B250" s="24" t="s">
        <v>212</v>
      </c>
      <c r="C250" s="24">
        <v>2025030396</v>
      </c>
      <c r="D250" s="24"/>
      <c r="E250" s="24"/>
      <c r="F250" s="24" t="s">
        <v>79</v>
      </c>
      <c r="G250" s="24" t="s">
        <v>1535</v>
      </c>
      <c r="H250" s="24" t="s">
        <v>162</v>
      </c>
      <c r="I250" s="24"/>
      <c r="J250" s="24"/>
      <c r="K250" s="24"/>
      <c r="L250" s="24"/>
      <c r="M250" s="25"/>
      <c r="N250" s="24"/>
      <c r="O250" s="25"/>
      <c r="P250" s="26"/>
      <c r="Q250" s="24" t="s">
        <v>1536</v>
      </c>
      <c r="R250" s="24" t="s">
        <v>171</v>
      </c>
      <c r="S250" s="24" t="s">
        <v>115</v>
      </c>
      <c r="T250" s="24">
        <v>1</v>
      </c>
      <c r="U250" s="24" t="s">
        <v>172</v>
      </c>
      <c r="V250" s="24" t="s">
        <v>1537</v>
      </c>
      <c r="W250" s="24" t="s">
        <v>1538</v>
      </c>
      <c r="X250" s="418">
        <v>45720.618055555547</v>
      </c>
      <c r="Y250" s="24"/>
      <c r="Z250" s="24">
        <v>0.3</v>
      </c>
      <c r="AA250" s="24"/>
      <c r="AB250" s="24" t="s">
        <v>176</v>
      </c>
      <c r="AC250" s="26" t="s">
        <v>248</v>
      </c>
      <c r="AD250" s="24" t="s">
        <v>178</v>
      </c>
      <c r="AE250" s="24"/>
      <c r="AF250" s="24"/>
      <c r="AG250" s="24"/>
      <c r="AH250" s="24"/>
      <c r="AI250" s="24"/>
      <c r="AJ250" s="24"/>
      <c r="AK250" s="24" t="s">
        <v>178</v>
      </c>
      <c r="AL250" s="413" t="e">
        <f t="shared" si="6"/>
        <v>#VALUE!</v>
      </c>
      <c r="AM250" s="412">
        <f t="shared" si="7"/>
        <v>45720</v>
      </c>
    </row>
    <row r="251" spans="1:39" ht="21.6" customHeight="1">
      <c r="A251" s="24">
        <v>16</v>
      </c>
      <c r="B251" s="24" t="s">
        <v>212</v>
      </c>
      <c r="C251" s="24">
        <v>2025030434</v>
      </c>
      <c r="D251" s="24"/>
      <c r="E251" s="24"/>
      <c r="F251" s="24">
        <v>3957</v>
      </c>
      <c r="G251" s="24" t="s">
        <v>1539</v>
      </c>
      <c r="H251" s="24" t="s">
        <v>162</v>
      </c>
      <c r="I251" s="24"/>
      <c r="J251" s="24"/>
      <c r="K251" s="24"/>
      <c r="L251" s="24"/>
      <c r="M251" s="25"/>
      <c r="N251" s="24"/>
      <c r="O251" s="25"/>
      <c r="P251" s="26"/>
      <c r="Q251" s="24" t="s">
        <v>1540</v>
      </c>
      <c r="R251" s="24" t="s">
        <v>171</v>
      </c>
      <c r="S251" s="24" t="s">
        <v>115</v>
      </c>
      <c r="T251" s="24">
        <v>1</v>
      </c>
      <c r="U251" s="24" t="s">
        <v>172</v>
      </c>
      <c r="V251" s="24" t="s">
        <v>1541</v>
      </c>
      <c r="W251" s="24" t="s">
        <v>1542</v>
      </c>
      <c r="X251" s="418">
        <v>45720.640972222223</v>
      </c>
      <c r="Y251" s="24"/>
      <c r="Z251" s="24">
        <v>0.4</v>
      </c>
      <c r="AA251" s="24"/>
      <c r="AB251" s="24" t="s">
        <v>176</v>
      </c>
      <c r="AC251" s="26" t="s">
        <v>248</v>
      </c>
      <c r="AD251" s="24" t="s">
        <v>178</v>
      </c>
      <c r="AE251" s="24"/>
      <c r="AF251" s="24"/>
      <c r="AG251" s="24"/>
      <c r="AH251" s="24"/>
      <c r="AI251" s="24"/>
      <c r="AJ251" s="24"/>
      <c r="AK251" s="24" t="s">
        <v>178</v>
      </c>
      <c r="AL251" s="413" t="e">
        <f t="shared" si="6"/>
        <v>#VALUE!</v>
      </c>
      <c r="AM251" s="412">
        <f t="shared" si="7"/>
        <v>45720</v>
      </c>
    </row>
    <row r="252" spans="1:39" ht="21.6" customHeight="1">
      <c r="A252" s="24">
        <v>17</v>
      </c>
      <c r="B252" s="24" t="s">
        <v>212</v>
      </c>
      <c r="C252" s="24">
        <v>2025030454</v>
      </c>
      <c r="D252" s="24"/>
      <c r="E252" s="24"/>
      <c r="F252" s="24">
        <v>3452</v>
      </c>
      <c r="G252" s="24" t="s">
        <v>1543</v>
      </c>
      <c r="H252" s="24" t="s">
        <v>299</v>
      </c>
      <c r="I252" s="24"/>
      <c r="J252" s="24"/>
      <c r="K252" s="24"/>
      <c r="L252" s="24"/>
      <c r="M252" s="25"/>
      <c r="N252" s="24"/>
      <c r="O252" s="25"/>
      <c r="P252" s="26"/>
      <c r="Q252" s="24" t="s">
        <v>1544</v>
      </c>
      <c r="R252" s="24" t="s">
        <v>171</v>
      </c>
      <c r="S252" s="24" t="s">
        <v>115</v>
      </c>
      <c r="T252" s="24">
        <v>1</v>
      </c>
      <c r="U252" s="24" t="s">
        <v>172</v>
      </c>
      <c r="V252" s="24" t="s">
        <v>1545</v>
      </c>
      <c r="W252" s="24" t="s">
        <v>1546</v>
      </c>
      <c r="X252" s="418">
        <v>45720.671527777777</v>
      </c>
      <c r="Y252" s="24"/>
      <c r="Z252" s="24">
        <v>0.3</v>
      </c>
      <c r="AA252" s="24"/>
      <c r="AB252" s="24" t="s">
        <v>176</v>
      </c>
      <c r="AC252" s="26" t="s">
        <v>248</v>
      </c>
      <c r="AD252" s="24" t="s">
        <v>178</v>
      </c>
      <c r="AE252" s="24"/>
      <c r="AF252" s="24"/>
      <c r="AG252" s="24"/>
      <c r="AH252" s="24"/>
      <c r="AI252" s="24"/>
      <c r="AJ252" s="24"/>
      <c r="AK252" s="24" t="s">
        <v>178</v>
      </c>
      <c r="AL252" s="413" t="e">
        <f t="shared" si="6"/>
        <v>#VALUE!</v>
      </c>
      <c r="AM252" s="412">
        <f t="shared" si="7"/>
        <v>45720</v>
      </c>
    </row>
    <row r="253" spans="1:39" ht="21.6" customHeight="1">
      <c r="A253" s="24">
        <v>18</v>
      </c>
      <c r="B253" s="24" t="s">
        <v>212</v>
      </c>
      <c r="C253" s="24">
        <v>2025030536</v>
      </c>
      <c r="D253" s="24"/>
      <c r="E253" s="24"/>
      <c r="F253" s="24">
        <v>2302</v>
      </c>
      <c r="G253" s="24" t="s">
        <v>1547</v>
      </c>
      <c r="H253" s="24" t="s">
        <v>162</v>
      </c>
      <c r="I253" s="24"/>
      <c r="J253" s="24"/>
      <c r="K253" s="24"/>
      <c r="L253" s="24"/>
      <c r="M253" s="25"/>
      <c r="N253" s="24"/>
      <c r="O253" s="25"/>
      <c r="P253" s="26"/>
      <c r="Q253" s="24" t="s">
        <v>1548</v>
      </c>
      <c r="R253" s="24" t="s">
        <v>171</v>
      </c>
      <c r="S253" s="24" t="s">
        <v>115</v>
      </c>
      <c r="T253" s="24">
        <v>1</v>
      </c>
      <c r="U253" s="24" t="s">
        <v>172</v>
      </c>
      <c r="V253" s="24" t="s">
        <v>1549</v>
      </c>
      <c r="W253" s="24" t="s">
        <v>1550</v>
      </c>
      <c r="X253" s="418">
        <v>45721.49722222222</v>
      </c>
      <c r="Y253" s="24"/>
      <c r="Z253" s="24">
        <v>0.4</v>
      </c>
      <c r="AA253" s="24"/>
      <c r="AB253" s="24" t="s">
        <v>176</v>
      </c>
      <c r="AC253" s="26" t="s">
        <v>248</v>
      </c>
      <c r="AD253" s="24" t="s">
        <v>178</v>
      </c>
      <c r="AE253" s="24"/>
      <c r="AF253" s="24"/>
      <c r="AG253" s="24"/>
      <c r="AH253" s="24"/>
      <c r="AI253" s="24"/>
      <c r="AJ253" s="24"/>
      <c r="AK253" s="24" t="s">
        <v>178</v>
      </c>
      <c r="AL253" s="413" t="e">
        <f t="shared" si="6"/>
        <v>#VALUE!</v>
      </c>
      <c r="AM253" s="412">
        <f t="shared" si="7"/>
        <v>45721</v>
      </c>
    </row>
    <row r="254" spans="1:39" ht="21.6" customHeight="1">
      <c r="A254" s="24">
        <v>19</v>
      </c>
      <c r="B254" s="24" t="s">
        <v>158</v>
      </c>
      <c r="C254" s="24">
        <v>2025030556</v>
      </c>
      <c r="D254" s="24" t="s">
        <v>1551</v>
      </c>
      <c r="E254" s="24" t="s">
        <v>160</v>
      </c>
      <c r="F254" s="24">
        <v>2069</v>
      </c>
      <c r="G254" s="24" t="s">
        <v>1450</v>
      </c>
      <c r="H254" s="24" t="s">
        <v>266</v>
      </c>
      <c r="I254" s="24" t="s">
        <v>1552</v>
      </c>
      <c r="J254" s="24" t="s">
        <v>192</v>
      </c>
      <c r="K254" s="24" t="s">
        <v>165</v>
      </c>
      <c r="L254" s="24" t="s">
        <v>319</v>
      </c>
      <c r="M254" s="25" t="s">
        <v>320</v>
      </c>
      <c r="N254" s="24">
        <v>2705</v>
      </c>
      <c r="O254" s="25" t="s">
        <v>890</v>
      </c>
      <c r="P254" s="26" t="s">
        <v>1553</v>
      </c>
      <c r="Q254" s="24" t="s">
        <v>1453</v>
      </c>
      <c r="R254" s="24" t="s">
        <v>171</v>
      </c>
      <c r="S254" s="24" t="s">
        <v>274</v>
      </c>
      <c r="T254" s="24">
        <v>1</v>
      </c>
      <c r="U254" s="24" t="s">
        <v>172</v>
      </c>
      <c r="V254" s="24" t="s">
        <v>1554</v>
      </c>
      <c r="W254" s="24" t="s">
        <v>1555</v>
      </c>
      <c r="X254" s="418">
        <v>45722.62222222222</v>
      </c>
      <c r="Y254" s="24" t="s">
        <v>1556</v>
      </c>
      <c r="Z254" s="24">
        <v>0.4</v>
      </c>
      <c r="AA254" s="24"/>
      <c r="AB254" s="24" t="s">
        <v>176</v>
      </c>
      <c r="AC254" s="26" t="s">
        <v>1557</v>
      </c>
      <c r="AD254" s="24"/>
      <c r="AE254" s="24"/>
      <c r="AF254" s="24"/>
      <c r="AG254" s="24"/>
      <c r="AH254" s="24"/>
      <c r="AI254" s="24"/>
      <c r="AJ254" s="24"/>
      <c r="AK254" s="24" t="s">
        <v>178</v>
      </c>
      <c r="AL254" s="413">
        <f t="shared" si="6"/>
        <v>45721</v>
      </c>
      <c r="AM254" s="412">
        <f t="shared" si="7"/>
        <v>45722</v>
      </c>
    </row>
    <row r="255" spans="1:39" ht="21.6" customHeight="1">
      <c r="A255" s="24">
        <v>20</v>
      </c>
      <c r="B255" s="24" t="s">
        <v>158</v>
      </c>
      <c r="C255" s="24">
        <v>2025030562</v>
      </c>
      <c r="D255" s="24"/>
      <c r="E255" s="24"/>
      <c r="F255" s="24">
        <v>3892</v>
      </c>
      <c r="G255" s="24" t="s">
        <v>1353</v>
      </c>
      <c r="H255" s="24" t="s">
        <v>299</v>
      </c>
      <c r="I255" s="24"/>
      <c r="J255" s="24"/>
      <c r="K255" s="24"/>
      <c r="L255" s="24">
        <v>2</v>
      </c>
      <c r="M255" s="25" t="s">
        <v>1558</v>
      </c>
      <c r="N255" s="24" t="s">
        <v>1559</v>
      </c>
      <c r="O255" s="25" t="s">
        <v>1560</v>
      </c>
      <c r="P255" s="26"/>
      <c r="Q255" s="24" t="s">
        <v>1354</v>
      </c>
      <c r="R255" s="24" t="s">
        <v>171</v>
      </c>
      <c r="S255" s="24" t="s">
        <v>115</v>
      </c>
      <c r="T255" s="24">
        <v>1</v>
      </c>
      <c r="U255" s="24" t="s">
        <v>172</v>
      </c>
      <c r="V255" s="24" t="s">
        <v>1561</v>
      </c>
      <c r="W255" s="24" t="s">
        <v>1562</v>
      </c>
      <c r="X255" s="418">
        <v>45721.541666666657</v>
      </c>
      <c r="Y255" s="24"/>
      <c r="Z255" s="24">
        <v>1</v>
      </c>
      <c r="AA255" s="24"/>
      <c r="AB255" s="24" t="s">
        <v>176</v>
      </c>
      <c r="AC255" s="26" t="s">
        <v>1563</v>
      </c>
      <c r="AD255" s="24"/>
      <c r="AE255" s="24"/>
      <c r="AF255" s="24"/>
      <c r="AG255" s="24"/>
      <c r="AH255" s="24"/>
      <c r="AI255" s="24"/>
      <c r="AJ255" s="24"/>
      <c r="AK255" s="24" t="s">
        <v>178</v>
      </c>
      <c r="AL255" s="413" t="e">
        <f t="shared" si="6"/>
        <v>#VALUE!</v>
      </c>
      <c r="AM255" s="412">
        <f t="shared" si="7"/>
        <v>45721</v>
      </c>
    </row>
    <row r="256" spans="1:39" ht="21.6" customHeight="1">
      <c r="A256" s="24">
        <v>21</v>
      </c>
      <c r="B256" s="24" t="s">
        <v>158</v>
      </c>
      <c r="C256" s="24">
        <v>2025030585</v>
      </c>
      <c r="D256" s="24" t="s">
        <v>1564</v>
      </c>
      <c r="E256" s="24" t="s">
        <v>160</v>
      </c>
      <c r="F256" s="24" t="s">
        <v>65</v>
      </c>
      <c r="G256" s="24" t="s">
        <v>237</v>
      </c>
      <c r="H256" s="24" t="s">
        <v>214</v>
      </c>
      <c r="I256" s="24" t="s">
        <v>1565</v>
      </c>
      <c r="J256" s="24" t="s">
        <v>192</v>
      </c>
      <c r="K256" s="24" t="s">
        <v>165</v>
      </c>
      <c r="L256" s="24" t="s">
        <v>166</v>
      </c>
      <c r="M256" s="25" t="s">
        <v>167</v>
      </c>
      <c r="N256" s="24">
        <v>2307</v>
      </c>
      <c r="O256" s="25" t="s">
        <v>335</v>
      </c>
      <c r="P256" s="26" t="s">
        <v>1566</v>
      </c>
      <c r="Q256" s="24" t="s">
        <v>241</v>
      </c>
      <c r="R256" s="24" t="s">
        <v>171</v>
      </c>
      <c r="S256" s="24" t="s">
        <v>115</v>
      </c>
      <c r="T256" s="24">
        <v>1</v>
      </c>
      <c r="U256" s="24" t="s">
        <v>172</v>
      </c>
      <c r="V256" s="24" t="s">
        <v>1567</v>
      </c>
      <c r="W256" s="24" t="s">
        <v>1568</v>
      </c>
      <c r="X256" s="418">
        <v>45722.486111111109</v>
      </c>
      <c r="Y256" s="24" t="s">
        <v>1569</v>
      </c>
      <c r="Z256" s="24">
        <v>0.8</v>
      </c>
      <c r="AA256" s="24"/>
      <c r="AB256" s="24" t="s">
        <v>176</v>
      </c>
      <c r="AC256" s="26" t="s">
        <v>1570</v>
      </c>
      <c r="AD256" s="24"/>
      <c r="AE256" s="24"/>
      <c r="AF256" s="24"/>
      <c r="AG256" s="24"/>
      <c r="AH256" s="24"/>
      <c r="AI256" s="24"/>
      <c r="AJ256" s="24"/>
      <c r="AK256" s="24" t="s">
        <v>178</v>
      </c>
      <c r="AL256" s="413">
        <f t="shared" si="6"/>
        <v>45721</v>
      </c>
      <c r="AM256" s="412">
        <f t="shared" si="7"/>
        <v>45722</v>
      </c>
    </row>
    <row r="257" spans="1:39" ht="21.6" customHeight="1">
      <c r="A257" s="24">
        <v>22</v>
      </c>
      <c r="B257" s="24" t="s">
        <v>212</v>
      </c>
      <c r="C257" s="24">
        <v>2025030669</v>
      </c>
      <c r="D257" s="24"/>
      <c r="E257" s="24"/>
      <c r="F257" s="24">
        <v>4218</v>
      </c>
      <c r="G257" s="24" t="s">
        <v>850</v>
      </c>
      <c r="H257" s="24" t="s">
        <v>299</v>
      </c>
      <c r="I257" s="24"/>
      <c r="J257" s="24"/>
      <c r="K257" s="24"/>
      <c r="L257" s="24"/>
      <c r="M257" s="25"/>
      <c r="N257" s="24"/>
      <c r="O257" s="25"/>
      <c r="P257" s="26"/>
      <c r="Q257" s="24" t="s">
        <v>853</v>
      </c>
      <c r="R257" s="24" t="s">
        <v>171</v>
      </c>
      <c r="S257" s="24" t="s">
        <v>115</v>
      </c>
      <c r="T257" s="24">
        <v>1</v>
      </c>
      <c r="U257" s="24" t="s">
        <v>172</v>
      </c>
      <c r="V257" s="24" t="s">
        <v>1571</v>
      </c>
      <c r="W257" s="24" t="s">
        <v>1572</v>
      </c>
      <c r="X257" s="418">
        <v>45721.678472222222</v>
      </c>
      <c r="Y257" s="24"/>
      <c r="Z257" s="24">
        <v>0.3</v>
      </c>
      <c r="AA257" s="24"/>
      <c r="AB257" s="24" t="s">
        <v>176</v>
      </c>
      <c r="AC257" s="26" t="s">
        <v>248</v>
      </c>
      <c r="AD257" s="24" t="s">
        <v>178</v>
      </c>
      <c r="AE257" s="24"/>
      <c r="AF257" s="24"/>
      <c r="AG257" s="24"/>
      <c r="AH257" s="24"/>
      <c r="AI257" s="24"/>
      <c r="AJ257" s="24"/>
      <c r="AK257" s="24" t="s">
        <v>178</v>
      </c>
      <c r="AL257" s="413" t="e">
        <f t="shared" si="6"/>
        <v>#VALUE!</v>
      </c>
      <c r="AM257" s="412">
        <f t="shared" si="7"/>
        <v>45721</v>
      </c>
    </row>
    <row r="258" spans="1:39" ht="21.6" customHeight="1">
      <c r="A258" s="24">
        <v>23</v>
      </c>
      <c r="B258" s="24" t="s">
        <v>212</v>
      </c>
      <c r="C258" s="24">
        <v>2025030690</v>
      </c>
      <c r="D258" s="24"/>
      <c r="E258" s="24"/>
      <c r="F258" s="24">
        <v>3929</v>
      </c>
      <c r="G258" s="24" t="s">
        <v>810</v>
      </c>
      <c r="H258" s="24" t="s">
        <v>299</v>
      </c>
      <c r="I258" s="24"/>
      <c r="J258" s="24"/>
      <c r="K258" s="24"/>
      <c r="L258" s="24"/>
      <c r="M258" s="25"/>
      <c r="N258" s="24"/>
      <c r="O258" s="25"/>
      <c r="P258" s="26"/>
      <c r="Q258" s="24" t="s">
        <v>813</v>
      </c>
      <c r="R258" s="24" t="s">
        <v>171</v>
      </c>
      <c r="S258" s="24" t="s">
        <v>115</v>
      </c>
      <c r="T258" s="24">
        <v>1</v>
      </c>
      <c r="U258" s="24" t="s">
        <v>172</v>
      </c>
      <c r="V258" s="24" t="s">
        <v>1573</v>
      </c>
      <c r="W258" s="24" t="s">
        <v>1574</v>
      </c>
      <c r="X258" s="418">
        <v>45721.706944444442</v>
      </c>
      <c r="Y258" s="24"/>
      <c r="Z258" s="24">
        <v>0.5</v>
      </c>
      <c r="AA258" s="24"/>
      <c r="AB258" s="24" t="s">
        <v>176</v>
      </c>
      <c r="AC258" s="26" t="s">
        <v>248</v>
      </c>
      <c r="AD258" s="24" t="s">
        <v>178</v>
      </c>
      <c r="AE258" s="24"/>
      <c r="AF258" s="24"/>
      <c r="AG258" s="24"/>
      <c r="AH258" s="24"/>
      <c r="AI258" s="24"/>
      <c r="AJ258" s="24"/>
      <c r="AK258" s="24" t="s">
        <v>178</v>
      </c>
      <c r="AL258" s="413" t="e">
        <f t="shared" ref="AL258:AL321" si="8">DATEVALUE(TEXT(I258, "yyyy/mm/dd"))</f>
        <v>#VALUE!</v>
      </c>
      <c r="AM258" s="412">
        <f t="shared" ref="AM258:AM321" si="9">DATEVALUE(TEXT(X258, "yyyy/mm/dd"))</f>
        <v>45721</v>
      </c>
    </row>
    <row r="259" spans="1:39" ht="21.6" customHeight="1">
      <c r="A259" s="24">
        <v>24</v>
      </c>
      <c r="B259" s="24" t="s">
        <v>212</v>
      </c>
      <c r="C259" s="24">
        <v>2025030890</v>
      </c>
      <c r="D259" s="24"/>
      <c r="E259" s="24"/>
      <c r="F259" s="24">
        <v>5291</v>
      </c>
      <c r="G259" s="24" t="s">
        <v>1575</v>
      </c>
      <c r="H259" s="24" t="s">
        <v>316</v>
      </c>
      <c r="I259" s="24"/>
      <c r="J259" s="24"/>
      <c r="K259" s="24"/>
      <c r="L259" s="24"/>
      <c r="M259" s="25"/>
      <c r="N259" s="24"/>
      <c r="O259" s="25"/>
      <c r="P259" s="26"/>
      <c r="Q259" s="24" t="s">
        <v>1576</v>
      </c>
      <c r="R259" s="24" t="s">
        <v>171</v>
      </c>
      <c r="S259" s="24" t="s">
        <v>110</v>
      </c>
      <c r="T259" s="24">
        <v>1</v>
      </c>
      <c r="U259" s="24" t="s">
        <v>172</v>
      </c>
      <c r="V259" s="24" t="s">
        <v>1577</v>
      </c>
      <c r="W259" s="24" t="s">
        <v>1578</v>
      </c>
      <c r="X259" s="418">
        <v>45722.666666666657</v>
      </c>
      <c r="Y259" s="24"/>
      <c r="Z259" s="24">
        <v>7</v>
      </c>
      <c r="AA259" s="24"/>
      <c r="AB259" s="24" t="s">
        <v>176</v>
      </c>
      <c r="AC259" s="26"/>
      <c r="AD259" s="24"/>
      <c r="AE259" s="24" t="s">
        <v>178</v>
      </c>
      <c r="AF259" s="24"/>
      <c r="AG259" s="24"/>
      <c r="AH259" s="24"/>
      <c r="AI259" s="24"/>
      <c r="AJ259" s="24"/>
      <c r="AK259" s="24" t="s">
        <v>178</v>
      </c>
      <c r="AL259" s="413" t="e">
        <f t="shared" si="8"/>
        <v>#VALUE!</v>
      </c>
      <c r="AM259" s="412">
        <f t="shared" si="9"/>
        <v>45722</v>
      </c>
    </row>
    <row r="260" spans="1:39" ht="21.6" customHeight="1">
      <c r="A260" s="24">
        <v>25</v>
      </c>
      <c r="B260" s="24" t="s">
        <v>158</v>
      </c>
      <c r="C260" s="24">
        <v>2025030892</v>
      </c>
      <c r="D260" s="24" t="s">
        <v>1579</v>
      </c>
      <c r="E260" s="24" t="s">
        <v>160</v>
      </c>
      <c r="F260" s="24">
        <v>3770</v>
      </c>
      <c r="G260" s="24" t="s">
        <v>663</v>
      </c>
      <c r="H260" s="24" t="s">
        <v>645</v>
      </c>
      <c r="I260" s="24" t="s">
        <v>1580</v>
      </c>
      <c r="J260" s="24" t="s">
        <v>485</v>
      </c>
      <c r="K260" s="24" t="s">
        <v>165</v>
      </c>
      <c r="L260" s="24" t="s">
        <v>166</v>
      </c>
      <c r="M260" s="25" t="s">
        <v>167</v>
      </c>
      <c r="N260" s="24">
        <v>2302</v>
      </c>
      <c r="O260" s="25" t="s">
        <v>206</v>
      </c>
      <c r="P260" s="26" t="s">
        <v>1581</v>
      </c>
      <c r="Q260" s="24" t="s">
        <v>664</v>
      </c>
      <c r="R260" s="24" t="s">
        <v>171</v>
      </c>
      <c r="S260" s="24" t="s">
        <v>110</v>
      </c>
      <c r="T260" s="24">
        <v>1</v>
      </c>
      <c r="U260" s="24" t="s">
        <v>172</v>
      </c>
      <c r="V260" s="24" t="s">
        <v>1582</v>
      </c>
      <c r="W260" s="24" t="s">
        <v>1583</v>
      </c>
      <c r="X260" s="418">
        <v>45723.5</v>
      </c>
      <c r="Y260" s="24" t="s">
        <v>1584</v>
      </c>
      <c r="Z260" s="24">
        <v>1</v>
      </c>
      <c r="AA260" s="24"/>
      <c r="AB260" s="24" t="s">
        <v>176</v>
      </c>
      <c r="AC260" s="26" t="s">
        <v>1585</v>
      </c>
      <c r="AD260" s="24"/>
      <c r="AE260" s="24"/>
      <c r="AF260" s="24"/>
      <c r="AG260" s="24"/>
      <c r="AH260" s="24"/>
      <c r="AI260" s="24"/>
      <c r="AJ260" s="24"/>
      <c r="AK260" s="24" t="s">
        <v>178</v>
      </c>
      <c r="AL260" s="413">
        <f t="shared" si="8"/>
        <v>45722</v>
      </c>
      <c r="AM260" s="412">
        <f t="shared" si="9"/>
        <v>45723</v>
      </c>
    </row>
    <row r="261" spans="1:39" ht="21.6" customHeight="1">
      <c r="A261" s="24">
        <v>26</v>
      </c>
      <c r="B261" s="24" t="s">
        <v>212</v>
      </c>
      <c r="C261" s="24">
        <v>2025030893</v>
      </c>
      <c r="D261" s="24"/>
      <c r="E261" s="24"/>
      <c r="F261" s="24">
        <v>5291</v>
      </c>
      <c r="G261" s="24" t="s">
        <v>1575</v>
      </c>
      <c r="H261" s="24" t="s">
        <v>316</v>
      </c>
      <c r="I261" s="24"/>
      <c r="J261" s="24"/>
      <c r="K261" s="24"/>
      <c r="L261" s="24"/>
      <c r="M261" s="25"/>
      <c r="N261" s="24"/>
      <c r="O261" s="25"/>
      <c r="P261" s="26"/>
      <c r="Q261" s="24" t="s">
        <v>1576</v>
      </c>
      <c r="R261" s="24" t="s">
        <v>171</v>
      </c>
      <c r="S261" s="24" t="s">
        <v>110</v>
      </c>
      <c r="T261" s="24">
        <v>1</v>
      </c>
      <c r="U261" s="24" t="s">
        <v>172</v>
      </c>
      <c r="V261" s="24" t="s">
        <v>1586</v>
      </c>
      <c r="W261" s="24" t="s">
        <v>1578</v>
      </c>
      <c r="X261" s="418">
        <v>45722.666666666657</v>
      </c>
      <c r="Y261" s="24"/>
      <c r="Z261" s="24">
        <v>7</v>
      </c>
      <c r="AA261" s="24"/>
      <c r="AB261" s="24" t="s">
        <v>176</v>
      </c>
      <c r="AC261" s="26" t="s">
        <v>1587</v>
      </c>
      <c r="AD261" s="24"/>
      <c r="AE261" s="24" t="s">
        <v>178</v>
      </c>
      <c r="AF261" s="24"/>
      <c r="AG261" s="24"/>
      <c r="AH261" s="24"/>
      <c r="AI261" s="24"/>
      <c r="AJ261" s="24"/>
      <c r="AK261" s="24" t="s">
        <v>178</v>
      </c>
      <c r="AL261" s="413" t="e">
        <f t="shared" si="8"/>
        <v>#VALUE!</v>
      </c>
      <c r="AM261" s="412">
        <f t="shared" si="9"/>
        <v>45722</v>
      </c>
    </row>
    <row r="262" spans="1:39" ht="21.6" customHeight="1">
      <c r="A262" s="24">
        <v>27</v>
      </c>
      <c r="B262" s="24" t="s">
        <v>158</v>
      </c>
      <c r="C262" s="24">
        <v>2025030920</v>
      </c>
      <c r="D262" s="24" t="s">
        <v>1588</v>
      </c>
      <c r="E262" s="24" t="s">
        <v>160</v>
      </c>
      <c r="F262" s="24" t="s">
        <v>64</v>
      </c>
      <c r="G262" s="24" t="s">
        <v>1589</v>
      </c>
      <c r="H262" s="24" t="s">
        <v>266</v>
      </c>
      <c r="I262" s="24" t="s">
        <v>1590</v>
      </c>
      <c r="J262" s="24" t="s">
        <v>485</v>
      </c>
      <c r="K262" s="24" t="s">
        <v>165</v>
      </c>
      <c r="L262" s="24" t="s">
        <v>166</v>
      </c>
      <c r="M262" s="25" t="s">
        <v>167</v>
      </c>
      <c r="N262" s="24">
        <v>2301</v>
      </c>
      <c r="O262" s="25" t="s">
        <v>1591</v>
      </c>
      <c r="P262" s="26" t="s">
        <v>1592</v>
      </c>
      <c r="Q262" s="24" t="s">
        <v>1593</v>
      </c>
      <c r="R262" s="24" t="s">
        <v>171</v>
      </c>
      <c r="S262" s="24" t="s">
        <v>274</v>
      </c>
      <c r="T262" s="24">
        <v>1</v>
      </c>
      <c r="U262" s="24" t="s">
        <v>172</v>
      </c>
      <c r="V262" s="24" t="s">
        <v>1594</v>
      </c>
      <c r="W262" s="24" t="s">
        <v>1595</v>
      </c>
      <c r="X262" s="418">
        <v>45723.600694444453</v>
      </c>
      <c r="Y262" s="24" t="s">
        <v>1596</v>
      </c>
      <c r="Z262" s="24">
        <v>0.4</v>
      </c>
      <c r="AA262" s="24"/>
      <c r="AB262" s="24" t="s">
        <v>176</v>
      </c>
      <c r="AC262" s="26" t="s">
        <v>1597</v>
      </c>
      <c r="AD262" s="24"/>
      <c r="AE262" s="24"/>
      <c r="AF262" s="24"/>
      <c r="AG262" s="24"/>
      <c r="AH262" s="24"/>
      <c r="AI262" s="24"/>
      <c r="AJ262" s="24"/>
      <c r="AK262" s="24" t="s">
        <v>178</v>
      </c>
      <c r="AL262" s="413">
        <f t="shared" si="8"/>
        <v>45722</v>
      </c>
      <c r="AM262" s="412">
        <f t="shared" si="9"/>
        <v>45723</v>
      </c>
    </row>
    <row r="263" spans="1:39" ht="21.6" customHeight="1">
      <c r="A263" s="24">
        <v>28</v>
      </c>
      <c r="B263" s="24" t="s">
        <v>158</v>
      </c>
      <c r="C263" s="24">
        <v>2025030951</v>
      </c>
      <c r="D263" s="24" t="s">
        <v>1598</v>
      </c>
      <c r="E263" s="24" t="s">
        <v>160</v>
      </c>
      <c r="F263" s="24">
        <v>3892</v>
      </c>
      <c r="G263" s="24" t="s">
        <v>1353</v>
      </c>
      <c r="H263" s="24" t="s">
        <v>299</v>
      </c>
      <c r="I263" s="24" t="s">
        <v>1599</v>
      </c>
      <c r="J263" s="24" t="s">
        <v>225</v>
      </c>
      <c r="K263" s="24" t="s">
        <v>226</v>
      </c>
      <c r="L263" s="24" t="s">
        <v>227</v>
      </c>
      <c r="M263" s="25" t="s">
        <v>228</v>
      </c>
      <c r="N263" s="24">
        <v>2501</v>
      </c>
      <c r="O263" s="25" t="s">
        <v>229</v>
      </c>
      <c r="P263" s="26" t="s">
        <v>1600</v>
      </c>
      <c r="Q263" s="24" t="s">
        <v>1354</v>
      </c>
      <c r="R263" s="24" t="s">
        <v>171</v>
      </c>
      <c r="S263" s="24" t="s">
        <v>115</v>
      </c>
      <c r="T263" s="24">
        <v>1</v>
      </c>
      <c r="U263" s="24" t="s">
        <v>172</v>
      </c>
      <c r="V263" s="24" t="s">
        <v>1601</v>
      </c>
      <c r="W263" s="24" t="s">
        <v>1602</v>
      </c>
      <c r="X263" s="418">
        <v>45723.461805555547</v>
      </c>
      <c r="Y263" s="24" t="s">
        <v>1603</v>
      </c>
      <c r="Z263" s="24">
        <v>0.5</v>
      </c>
      <c r="AA263" s="24"/>
      <c r="AB263" s="24" t="s">
        <v>176</v>
      </c>
      <c r="AC263" s="26" t="s">
        <v>1604</v>
      </c>
      <c r="AD263" s="24"/>
      <c r="AE263" s="24"/>
      <c r="AF263" s="24"/>
      <c r="AG263" s="24"/>
      <c r="AH263" s="24"/>
      <c r="AI263" s="24"/>
      <c r="AJ263" s="24"/>
      <c r="AK263" s="24" t="s">
        <v>178</v>
      </c>
      <c r="AL263" s="413">
        <f t="shared" si="8"/>
        <v>45723</v>
      </c>
      <c r="AM263" s="412">
        <f t="shared" si="9"/>
        <v>45723</v>
      </c>
    </row>
    <row r="264" spans="1:39" ht="21.6" customHeight="1">
      <c r="A264" s="24">
        <v>29</v>
      </c>
      <c r="B264" s="24" t="s">
        <v>158</v>
      </c>
      <c r="C264" s="24">
        <v>2025031003</v>
      </c>
      <c r="D264" s="24" t="s">
        <v>1605</v>
      </c>
      <c r="E264" s="24" t="s">
        <v>160</v>
      </c>
      <c r="F264" s="24" t="s">
        <v>64</v>
      </c>
      <c r="G264" s="24" t="s">
        <v>1589</v>
      </c>
      <c r="H264" s="24" t="s">
        <v>266</v>
      </c>
      <c r="I264" s="24" t="s">
        <v>1606</v>
      </c>
      <c r="J264" s="24" t="s">
        <v>225</v>
      </c>
      <c r="K264" s="24" t="s">
        <v>165</v>
      </c>
      <c r="L264" s="24" t="s">
        <v>1129</v>
      </c>
      <c r="M264" s="25" t="s">
        <v>1130</v>
      </c>
      <c r="N264" s="24">
        <v>6003</v>
      </c>
      <c r="O264" s="25" t="s">
        <v>802</v>
      </c>
      <c r="P264" s="26" t="s">
        <v>1607</v>
      </c>
      <c r="Q264" s="24" t="s">
        <v>1593</v>
      </c>
      <c r="R264" s="24" t="s">
        <v>171</v>
      </c>
      <c r="S264" s="24" t="s">
        <v>274</v>
      </c>
      <c r="T264" s="24">
        <v>1</v>
      </c>
      <c r="U264" s="24" t="s">
        <v>172</v>
      </c>
      <c r="V264" s="24" t="s">
        <v>1608</v>
      </c>
      <c r="W264" s="24" t="s">
        <v>1595</v>
      </c>
      <c r="X264" s="418">
        <v>45723.600694444453</v>
      </c>
      <c r="Y264" s="24" t="s">
        <v>1609</v>
      </c>
      <c r="Z264" s="24">
        <v>0.4</v>
      </c>
      <c r="AA264" s="24"/>
      <c r="AB264" s="24" t="s">
        <v>176</v>
      </c>
      <c r="AC264" s="26" t="s">
        <v>1610</v>
      </c>
      <c r="AD264" s="24"/>
      <c r="AE264" s="24"/>
      <c r="AF264" s="24"/>
      <c r="AG264" s="24"/>
      <c r="AH264" s="24"/>
      <c r="AI264" s="24"/>
      <c r="AJ264" s="24"/>
      <c r="AK264" s="24" t="s">
        <v>178</v>
      </c>
      <c r="AL264" s="413">
        <f t="shared" si="8"/>
        <v>45723</v>
      </c>
      <c r="AM264" s="412">
        <f t="shared" si="9"/>
        <v>45723</v>
      </c>
    </row>
    <row r="265" spans="1:39" ht="21.6" customHeight="1">
      <c r="A265" s="24">
        <v>30</v>
      </c>
      <c r="B265" s="24" t="s">
        <v>212</v>
      </c>
      <c r="C265" s="24">
        <v>2025031050</v>
      </c>
      <c r="D265" s="24"/>
      <c r="E265" s="24"/>
      <c r="F265" s="24">
        <v>4658</v>
      </c>
      <c r="G265" s="24" t="s">
        <v>1611</v>
      </c>
      <c r="H265" s="24" t="s">
        <v>214</v>
      </c>
      <c r="I265" s="24"/>
      <c r="J265" s="24"/>
      <c r="K265" s="24"/>
      <c r="L265" s="24"/>
      <c r="M265" s="25"/>
      <c r="N265" s="24"/>
      <c r="O265" s="25"/>
      <c r="P265" s="26"/>
      <c r="Q265" s="24" t="s">
        <v>1612</v>
      </c>
      <c r="R265" s="24" t="s">
        <v>171</v>
      </c>
      <c r="S265" s="24" t="s">
        <v>115</v>
      </c>
      <c r="T265" s="24">
        <v>1</v>
      </c>
      <c r="U265" s="24" t="s">
        <v>172</v>
      </c>
      <c r="V265" s="24" t="s">
        <v>1613</v>
      </c>
      <c r="W265" s="24" t="s">
        <v>1614</v>
      </c>
      <c r="X265" s="418">
        <v>45723.629861111112</v>
      </c>
      <c r="Y265" s="24"/>
      <c r="Z265" s="24">
        <v>0.3</v>
      </c>
      <c r="AA265" s="24"/>
      <c r="AB265" s="24" t="s">
        <v>176</v>
      </c>
      <c r="AC265" s="26" t="s">
        <v>248</v>
      </c>
      <c r="AD265" s="24" t="s">
        <v>178</v>
      </c>
      <c r="AE265" s="24"/>
      <c r="AF265" s="24"/>
      <c r="AG265" s="24"/>
      <c r="AH265" s="24"/>
      <c r="AI265" s="24"/>
      <c r="AJ265" s="24"/>
      <c r="AK265" s="24" t="s">
        <v>178</v>
      </c>
      <c r="AL265" s="413" t="e">
        <f t="shared" si="8"/>
        <v>#VALUE!</v>
      </c>
      <c r="AM265" s="412">
        <f t="shared" si="9"/>
        <v>45723</v>
      </c>
    </row>
    <row r="266" spans="1:39" ht="21.6" customHeight="1">
      <c r="A266" s="24">
        <v>31</v>
      </c>
      <c r="B266" s="24" t="s">
        <v>212</v>
      </c>
      <c r="C266" s="24">
        <v>2025031086</v>
      </c>
      <c r="D266" s="24"/>
      <c r="E266" s="24"/>
      <c r="F266" s="24" t="s">
        <v>64</v>
      </c>
      <c r="G266" s="24" t="s">
        <v>1589</v>
      </c>
      <c r="H266" s="24" t="s">
        <v>266</v>
      </c>
      <c r="I266" s="24"/>
      <c r="J266" s="24"/>
      <c r="K266" s="24"/>
      <c r="L266" s="24"/>
      <c r="M266" s="25"/>
      <c r="N266" s="24"/>
      <c r="O266" s="25"/>
      <c r="P266" s="26"/>
      <c r="Q266" s="24" t="s">
        <v>1593</v>
      </c>
      <c r="R266" s="24" t="s">
        <v>171</v>
      </c>
      <c r="S266" s="24" t="s">
        <v>274</v>
      </c>
      <c r="T266" s="24">
        <v>1</v>
      </c>
      <c r="U266" s="24" t="s">
        <v>172</v>
      </c>
      <c r="V266" s="24" t="s">
        <v>1615</v>
      </c>
      <c r="W266" s="24" t="s">
        <v>1616</v>
      </c>
      <c r="X266" s="418">
        <v>45723.647222222222</v>
      </c>
      <c r="Y266" s="24"/>
      <c r="Z266" s="24">
        <v>0.3</v>
      </c>
      <c r="AA266" s="24"/>
      <c r="AB266" s="24" t="s">
        <v>176</v>
      </c>
      <c r="AC266" s="26" t="s">
        <v>248</v>
      </c>
      <c r="AD266" s="24" t="s">
        <v>178</v>
      </c>
      <c r="AE266" s="24"/>
      <c r="AF266" s="24"/>
      <c r="AG266" s="24"/>
      <c r="AH266" s="24"/>
      <c r="AI266" s="24"/>
      <c r="AJ266" s="24"/>
      <c r="AK266" s="24" t="s">
        <v>178</v>
      </c>
      <c r="AL266" s="413" t="e">
        <f t="shared" si="8"/>
        <v>#VALUE!</v>
      </c>
      <c r="AM266" s="412">
        <f t="shared" si="9"/>
        <v>45723</v>
      </c>
    </row>
    <row r="267" spans="1:39" ht="21.6" customHeight="1">
      <c r="A267" s="24">
        <v>32</v>
      </c>
      <c r="B267" s="24" t="s">
        <v>212</v>
      </c>
      <c r="C267" s="24">
        <v>2025031087</v>
      </c>
      <c r="D267" s="24"/>
      <c r="E267" s="24"/>
      <c r="F267" s="24">
        <v>3751</v>
      </c>
      <c r="G267" s="24" t="s">
        <v>1617</v>
      </c>
      <c r="H267" s="24" t="s">
        <v>214</v>
      </c>
      <c r="I267" s="24"/>
      <c r="J267" s="24"/>
      <c r="K267" s="24"/>
      <c r="L267" s="24"/>
      <c r="M267" s="25"/>
      <c r="N267" s="24"/>
      <c r="O267" s="25"/>
      <c r="P267" s="26"/>
      <c r="Q267" s="24" t="s">
        <v>1618</v>
      </c>
      <c r="R267" s="24" t="s">
        <v>171</v>
      </c>
      <c r="S267" s="24" t="s">
        <v>115</v>
      </c>
      <c r="T267" s="24">
        <v>1</v>
      </c>
      <c r="U267" s="24" t="s">
        <v>172</v>
      </c>
      <c r="V267" s="24" t="s">
        <v>1619</v>
      </c>
      <c r="W267" s="24" t="s">
        <v>1620</v>
      </c>
      <c r="X267" s="418">
        <v>45723.651388888888</v>
      </c>
      <c r="Y267" s="24"/>
      <c r="Z267" s="24">
        <v>0.3</v>
      </c>
      <c r="AA267" s="24"/>
      <c r="AB267" s="24" t="s">
        <v>176</v>
      </c>
      <c r="AC267" s="26" t="s">
        <v>248</v>
      </c>
      <c r="AD267" s="24" t="s">
        <v>178</v>
      </c>
      <c r="AE267" s="24"/>
      <c r="AF267" s="24"/>
      <c r="AG267" s="24"/>
      <c r="AH267" s="24"/>
      <c r="AI267" s="24"/>
      <c r="AJ267" s="24"/>
      <c r="AK267" s="24" t="s">
        <v>178</v>
      </c>
      <c r="AL267" s="413" t="e">
        <f t="shared" si="8"/>
        <v>#VALUE!</v>
      </c>
      <c r="AM267" s="412">
        <f t="shared" si="9"/>
        <v>45723</v>
      </c>
    </row>
    <row r="268" spans="1:39" ht="21.6" customHeight="1">
      <c r="A268" s="24">
        <v>33</v>
      </c>
      <c r="B268" s="24" t="s">
        <v>158</v>
      </c>
      <c r="C268" s="24">
        <v>2025031088</v>
      </c>
      <c r="D268" s="24" t="s">
        <v>1621</v>
      </c>
      <c r="E268" s="24" t="s">
        <v>160</v>
      </c>
      <c r="F268" s="24">
        <v>3811</v>
      </c>
      <c r="G268" s="24" t="s">
        <v>1424</v>
      </c>
      <c r="H268" s="24" t="s">
        <v>162</v>
      </c>
      <c r="I268" s="24" t="s">
        <v>1622</v>
      </c>
      <c r="J268" s="24" t="s">
        <v>225</v>
      </c>
      <c r="K268" s="24" t="s">
        <v>165</v>
      </c>
      <c r="L268" s="24" t="s">
        <v>1129</v>
      </c>
      <c r="M268" s="25" t="s">
        <v>1130</v>
      </c>
      <c r="N268" s="24">
        <v>6004</v>
      </c>
      <c r="O268" s="25" t="s">
        <v>542</v>
      </c>
      <c r="P268" s="26" t="s">
        <v>1623</v>
      </c>
      <c r="Q268" s="24" t="s">
        <v>1428</v>
      </c>
      <c r="R268" s="24" t="s">
        <v>171</v>
      </c>
      <c r="S268" s="24" t="s">
        <v>115</v>
      </c>
      <c r="T268" s="24">
        <v>1</v>
      </c>
      <c r="U268" s="24" t="s">
        <v>172</v>
      </c>
      <c r="V268" s="24" t="s">
        <v>1624</v>
      </c>
      <c r="W268" s="24" t="s">
        <v>1625</v>
      </c>
      <c r="X268" s="418">
        <v>45726.561111111107</v>
      </c>
      <c r="Y268" s="24" t="s">
        <v>1626</v>
      </c>
      <c r="Z268" s="24">
        <v>0.5</v>
      </c>
      <c r="AA268" s="24"/>
      <c r="AB268" s="24" t="s">
        <v>176</v>
      </c>
      <c r="AC268" s="26" t="s">
        <v>1627</v>
      </c>
      <c r="AD268" s="24"/>
      <c r="AE268" s="24"/>
      <c r="AF268" s="24"/>
      <c r="AG268" s="24"/>
      <c r="AH268" s="24"/>
      <c r="AI268" s="24"/>
      <c r="AJ268" s="24"/>
      <c r="AK268" s="24" t="s">
        <v>178</v>
      </c>
      <c r="AL268" s="413">
        <f t="shared" si="8"/>
        <v>45723</v>
      </c>
      <c r="AM268" s="412">
        <f t="shared" si="9"/>
        <v>45726</v>
      </c>
    </row>
    <row r="269" spans="1:39" ht="21.6" customHeight="1">
      <c r="A269" s="24">
        <v>34</v>
      </c>
      <c r="B269" s="24" t="s">
        <v>158</v>
      </c>
      <c r="C269" s="24">
        <v>2025031168</v>
      </c>
      <c r="D269" s="24" t="s">
        <v>1628</v>
      </c>
      <c r="E269" s="24" t="s">
        <v>160</v>
      </c>
      <c r="F269" s="24">
        <v>4084</v>
      </c>
      <c r="G269" s="24" t="s">
        <v>436</v>
      </c>
      <c r="H269" s="24" t="s">
        <v>162</v>
      </c>
      <c r="I269" s="24" t="s">
        <v>1629</v>
      </c>
      <c r="J269" s="24" t="s">
        <v>225</v>
      </c>
      <c r="K269" s="24" t="s">
        <v>373</v>
      </c>
      <c r="L269" s="24" t="s">
        <v>166</v>
      </c>
      <c r="M269" s="25" t="s">
        <v>167</v>
      </c>
      <c r="N269" s="24">
        <v>2304</v>
      </c>
      <c r="O269" s="25" t="s">
        <v>168</v>
      </c>
      <c r="P269" s="26" t="s">
        <v>1630</v>
      </c>
      <c r="Q269" s="24" t="s">
        <v>437</v>
      </c>
      <c r="R269" s="24" t="s">
        <v>171</v>
      </c>
      <c r="S269" s="24" t="s">
        <v>115</v>
      </c>
      <c r="T269" s="24">
        <v>1</v>
      </c>
      <c r="U269" s="24" t="s">
        <v>172</v>
      </c>
      <c r="V269" s="24" t="s">
        <v>1631</v>
      </c>
      <c r="W269" s="24" t="s">
        <v>1632</v>
      </c>
      <c r="X269" s="418">
        <v>45726.540972222218</v>
      </c>
      <c r="Y269" s="24" t="s">
        <v>1633</v>
      </c>
      <c r="Z269" s="24">
        <v>0.5</v>
      </c>
      <c r="AA269" s="24"/>
      <c r="AB269" s="24" t="s">
        <v>176</v>
      </c>
      <c r="AC269" s="26" t="s">
        <v>1634</v>
      </c>
      <c r="AD269" s="24"/>
      <c r="AE269" s="24"/>
      <c r="AF269" s="24"/>
      <c r="AG269" s="24"/>
      <c r="AH269" s="24"/>
      <c r="AI269" s="24"/>
      <c r="AJ269" s="24"/>
      <c r="AK269" s="24" t="s">
        <v>178</v>
      </c>
      <c r="AL269" s="413">
        <f t="shared" si="8"/>
        <v>45723</v>
      </c>
      <c r="AM269" s="412">
        <f t="shared" si="9"/>
        <v>45726</v>
      </c>
    </row>
    <row r="270" spans="1:39" ht="21.6" customHeight="1">
      <c r="A270" s="24">
        <v>35</v>
      </c>
      <c r="B270" s="24" t="s">
        <v>158</v>
      </c>
      <c r="C270" s="24">
        <v>2025031174</v>
      </c>
      <c r="D270" s="24" t="s">
        <v>1635</v>
      </c>
      <c r="E270" s="24" t="s">
        <v>160</v>
      </c>
      <c r="F270" s="24">
        <v>3770</v>
      </c>
      <c r="G270" s="24" t="s">
        <v>663</v>
      </c>
      <c r="H270" s="24" t="s">
        <v>645</v>
      </c>
      <c r="I270" s="24" t="s">
        <v>1636</v>
      </c>
      <c r="J270" s="24" t="s">
        <v>579</v>
      </c>
      <c r="K270" s="24" t="s">
        <v>165</v>
      </c>
      <c r="L270" s="24" t="s">
        <v>166</v>
      </c>
      <c r="M270" s="25" t="s">
        <v>167</v>
      </c>
      <c r="N270" s="24">
        <v>2307</v>
      </c>
      <c r="O270" s="25" t="s">
        <v>335</v>
      </c>
      <c r="P270" s="26" t="s">
        <v>1637</v>
      </c>
      <c r="Q270" s="24" t="s">
        <v>664</v>
      </c>
      <c r="R270" s="24" t="s">
        <v>171</v>
      </c>
      <c r="S270" s="24" t="s">
        <v>110</v>
      </c>
      <c r="T270" s="24">
        <v>1</v>
      </c>
      <c r="U270" s="24" t="s">
        <v>172</v>
      </c>
      <c r="V270" s="24" t="s">
        <v>1638</v>
      </c>
      <c r="W270" s="24" t="s">
        <v>1639</v>
      </c>
      <c r="X270" s="418">
        <v>45726.493055555547</v>
      </c>
      <c r="Y270" s="24" t="s">
        <v>1640</v>
      </c>
      <c r="Z270" s="24">
        <v>0.5</v>
      </c>
      <c r="AA270" s="24"/>
      <c r="AB270" s="24" t="s">
        <v>176</v>
      </c>
      <c r="AC270" s="26" t="s">
        <v>1641</v>
      </c>
      <c r="AD270" s="24"/>
      <c r="AE270" s="24"/>
      <c r="AF270" s="24"/>
      <c r="AG270" s="24"/>
      <c r="AH270" s="24"/>
      <c r="AI270" s="24"/>
      <c r="AJ270" s="24"/>
      <c r="AK270" s="24" t="s">
        <v>178</v>
      </c>
      <c r="AL270" s="413">
        <f t="shared" si="8"/>
        <v>45724</v>
      </c>
      <c r="AM270" s="412">
        <f t="shared" si="9"/>
        <v>45726</v>
      </c>
    </row>
    <row r="271" spans="1:39" ht="21.6" customHeight="1">
      <c r="A271" s="24">
        <v>36</v>
      </c>
      <c r="B271" s="24" t="s">
        <v>212</v>
      </c>
      <c r="C271" s="24">
        <v>2025031212</v>
      </c>
      <c r="D271" s="24"/>
      <c r="E271" s="24"/>
      <c r="F271" s="24">
        <v>4316</v>
      </c>
      <c r="G271" s="24" t="s">
        <v>987</v>
      </c>
      <c r="H271" s="24" t="s">
        <v>645</v>
      </c>
      <c r="I271" s="24"/>
      <c r="J271" s="24"/>
      <c r="K271" s="24"/>
      <c r="L271" s="24"/>
      <c r="M271" s="25"/>
      <c r="N271" s="24"/>
      <c r="O271" s="25"/>
      <c r="P271" s="26"/>
      <c r="Q271" s="24" t="s">
        <v>988</v>
      </c>
      <c r="R271" s="24" t="s">
        <v>171</v>
      </c>
      <c r="S271" s="24" t="s">
        <v>110</v>
      </c>
      <c r="T271" s="24">
        <v>1</v>
      </c>
      <c r="U271" s="24" t="s">
        <v>172</v>
      </c>
      <c r="V271" s="24" t="s">
        <v>1642</v>
      </c>
      <c r="W271" s="24" t="s">
        <v>1643</v>
      </c>
      <c r="X271" s="418">
        <v>45726.465277777781</v>
      </c>
      <c r="Y271" s="24"/>
      <c r="Z271" s="24">
        <v>1.2</v>
      </c>
      <c r="AA271" s="24"/>
      <c r="AB271" s="24" t="s">
        <v>176</v>
      </c>
      <c r="AC271" s="26" t="s">
        <v>1644</v>
      </c>
      <c r="AD271" s="24"/>
      <c r="AE271" s="24"/>
      <c r="AF271" s="24"/>
      <c r="AG271" s="24"/>
      <c r="AH271" s="24"/>
      <c r="AI271" s="24"/>
      <c r="AJ271" s="24" t="s">
        <v>178</v>
      </c>
      <c r="AK271" s="24" t="s">
        <v>178</v>
      </c>
      <c r="AL271" s="413" t="e">
        <f t="shared" si="8"/>
        <v>#VALUE!</v>
      </c>
      <c r="AM271" s="412">
        <f t="shared" si="9"/>
        <v>45726</v>
      </c>
    </row>
    <row r="272" spans="1:39" ht="21.6" customHeight="1">
      <c r="A272" s="24">
        <v>37</v>
      </c>
      <c r="B272" s="24" t="s">
        <v>158</v>
      </c>
      <c r="C272" s="24">
        <v>2025031254</v>
      </c>
      <c r="D272" s="24" t="s">
        <v>1645</v>
      </c>
      <c r="E272" s="24" t="s">
        <v>160</v>
      </c>
      <c r="F272" s="24">
        <v>3452</v>
      </c>
      <c r="G272" s="24" t="s">
        <v>1543</v>
      </c>
      <c r="H272" s="24" t="s">
        <v>299</v>
      </c>
      <c r="I272" s="24" t="s">
        <v>1646</v>
      </c>
      <c r="J272" s="24" t="s">
        <v>318</v>
      </c>
      <c r="K272" s="24" t="s">
        <v>165</v>
      </c>
      <c r="L272" s="24" t="s">
        <v>166</v>
      </c>
      <c r="M272" s="25" t="s">
        <v>167</v>
      </c>
      <c r="N272" s="24">
        <v>2305</v>
      </c>
      <c r="O272" s="25" t="s">
        <v>685</v>
      </c>
      <c r="P272" s="26" t="s">
        <v>1647</v>
      </c>
      <c r="Q272" s="24" t="s">
        <v>1544</v>
      </c>
      <c r="R272" s="24" t="s">
        <v>171</v>
      </c>
      <c r="S272" s="24" t="s">
        <v>115</v>
      </c>
      <c r="T272" s="24">
        <v>1</v>
      </c>
      <c r="U272" s="24" t="s">
        <v>172</v>
      </c>
      <c r="V272" s="24" t="s">
        <v>1648</v>
      </c>
      <c r="W272" s="24" t="s">
        <v>1649</v>
      </c>
      <c r="X272" s="418">
        <v>45727.447222222218</v>
      </c>
      <c r="Y272" s="24" t="s">
        <v>1650</v>
      </c>
      <c r="Z272" s="24">
        <v>0.5</v>
      </c>
      <c r="AA272" s="24"/>
      <c r="AB272" s="24" t="s">
        <v>176</v>
      </c>
      <c r="AC272" s="26" t="s">
        <v>1651</v>
      </c>
      <c r="AD272" s="24"/>
      <c r="AE272" s="24"/>
      <c r="AF272" s="24"/>
      <c r="AG272" s="24"/>
      <c r="AH272" s="24"/>
      <c r="AI272" s="24"/>
      <c r="AJ272" s="24"/>
      <c r="AK272" s="24" t="s">
        <v>178</v>
      </c>
      <c r="AL272" s="413">
        <f t="shared" si="8"/>
        <v>45726</v>
      </c>
      <c r="AM272" s="412">
        <f t="shared" si="9"/>
        <v>45727</v>
      </c>
    </row>
    <row r="273" spans="1:39" ht="21.6" customHeight="1">
      <c r="A273" s="24">
        <v>38</v>
      </c>
      <c r="B273" s="24" t="s">
        <v>158</v>
      </c>
      <c r="C273" s="24">
        <v>2025031271</v>
      </c>
      <c r="D273" s="24" t="s">
        <v>1652</v>
      </c>
      <c r="E273" s="24" t="s">
        <v>160</v>
      </c>
      <c r="F273" s="24">
        <v>3965</v>
      </c>
      <c r="G273" s="24" t="s">
        <v>1653</v>
      </c>
      <c r="H273" s="24" t="s">
        <v>266</v>
      </c>
      <c r="I273" s="24" t="s">
        <v>1654</v>
      </c>
      <c r="J273" s="24" t="s">
        <v>318</v>
      </c>
      <c r="K273" s="24" t="s">
        <v>165</v>
      </c>
      <c r="L273" s="24" t="s">
        <v>1129</v>
      </c>
      <c r="M273" s="25" t="s">
        <v>1130</v>
      </c>
      <c r="N273" s="24">
        <v>6003</v>
      </c>
      <c r="O273" s="25" t="s">
        <v>802</v>
      </c>
      <c r="P273" s="26" t="s">
        <v>1655</v>
      </c>
      <c r="Q273" s="24" t="s">
        <v>1656</v>
      </c>
      <c r="R273" s="24" t="s">
        <v>171</v>
      </c>
      <c r="S273" s="24" t="s">
        <v>274</v>
      </c>
      <c r="T273" s="24">
        <v>1</v>
      </c>
      <c r="U273" s="24" t="s">
        <v>172</v>
      </c>
      <c r="V273" s="24" t="s">
        <v>1657</v>
      </c>
      <c r="W273" s="24" t="s">
        <v>1658</v>
      </c>
      <c r="X273" s="418">
        <v>45727.474999999999</v>
      </c>
      <c r="Y273" s="24" t="s">
        <v>1659</v>
      </c>
      <c r="Z273" s="24">
        <v>0.6</v>
      </c>
      <c r="AA273" s="24"/>
      <c r="AB273" s="24" t="s">
        <v>176</v>
      </c>
      <c r="AC273" s="26" t="s">
        <v>1660</v>
      </c>
      <c r="AD273" s="24"/>
      <c r="AE273" s="24"/>
      <c r="AF273" s="24"/>
      <c r="AG273" s="24"/>
      <c r="AH273" s="24"/>
      <c r="AI273" s="24"/>
      <c r="AJ273" s="24"/>
      <c r="AK273" s="24" t="s">
        <v>178</v>
      </c>
      <c r="AL273" s="413">
        <f t="shared" si="8"/>
        <v>45726</v>
      </c>
      <c r="AM273" s="412">
        <f t="shared" si="9"/>
        <v>45727</v>
      </c>
    </row>
    <row r="274" spans="1:39" ht="21.6" customHeight="1">
      <c r="A274" s="24">
        <v>39</v>
      </c>
      <c r="B274" s="24" t="s">
        <v>158</v>
      </c>
      <c r="C274" s="24">
        <v>2025031339</v>
      </c>
      <c r="D274" s="24" t="s">
        <v>1661</v>
      </c>
      <c r="E274" s="24" t="s">
        <v>160</v>
      </c>
      <c r="F274" s="24">
        <v>2390</v>
      </c>
      <c r="G274" s="24" t="s">
        <v>649</v>
      </c>
      <c r="H274" s="24" t="s">
        <v>645</v>
      </c>
      <c r="I274" s="24" t="s">
        <v>1662</v>
      </c>
      <c r="J274" s="24" t="s">
        <v>164</v>
      </c>
      <c r="K274" s="24" t="s">
        <v>226</v>
      </c>
      <c r="L274" s="24" t="s">
        <v>268</v>
      </c>
      <c r="M274" s="25" t="s">
        <v>269</v>
      </c>
      <c r="N274" s="24" t="s">
        <v>760</v>
      </c>
      <c r="O274" s="25" t="s">
        <v>761</v>
      </c>
      <c r="P274" s="26" t="s">
        <v>1663</v>
      </c>
      <c r="Q274" s="24" t="s">
        <v>650</v>
      </c>
      <c r="R274" s="24" t="s">
        <v>171</v>
      </c>
      <c r="S274" s="24" t="s">
        <v>110</v>
      </c>
      <c r="T274" s="24">
        <v>1</v>
      </c>
      <c r="U274" s="24" t="s">
        <v>172</v>
      </c>
      <c r="V274" s="24" t="s">
        <v>1664</v>
      </c>
      <c r="W274" s="24" t="s">
        <v>1665</v>
      </c>
      <c r="X274" s="418">
        <v>45727.472222222219</v>
      </c>
      <c r="Y274" s="24" t="s">
        <v>1666</v>
      </c>
      <c r="Z274" s="24">
        <v>0.2</v>
      </c>
      <c r="AA274" s="24"/>
      <c r="AB274" s="24" t="s">
        <v>176</v>
      </c>
      <c r="AC274" s="26" t="s">
        <v>1667</v>
      </c>
      <c r="AD274" s="24"/>
      <c r="AE274" s="24"/>
      <c r="AF274" s="24"/>
      <c r="AG274" s="24"/>
      <c r="AH274" s="24"/>
      <c r="AI274" s="24"/>
      <c r="AJ274" s="24"/>
      <c r="AK274" s="24" t="s">
        <v>178</v>
      </c>
      <c r="AL274" s="413">
        <f t="shared" si="8"/>
        <v>45727</v>
      </c>
      <c r="AM274" s="412">
        <f t="shared" si="9"/>
        <v>45727</v>
      </c>
    </row>
    <row r="275" spans="1:39" ht="21.6" customHeight="1">
      <c r="A275" s="24">
        <v>40</v>
      </c>
      <c r="B275" s="24" t="s">
        <v>158</v>
      </c>
      <c r="C275" s="24">
        <v>2025031342</v>
      </c>
      <c r="D275" s="24" t="s">
        <v>1668</v>
      </c>
      <c r="E275" s="24" t="s">
        <v>160</v>
      </c>
      <c r="F275" s="24">
        <v>2390</v>
      </c>
      <c r="G275" s="24" t="s">
        <v>649</v>
      </c>
      <c r="H275" s="24" t="s">
        <v>645</v>
      </c>
      <c r="I275" s="24" t="s">
        <v>1669</v>
      </c>
      <c r="J275" s="24" t="s">
        <v>164</v>
      </c>
      <c r="K275" s="24" t="s">
        <v>226</v>
      </c>
      <c r="L275" s="24" t="s">
        <v>166</v>
      </c>
      <c r="M275" s="25" t="s">
        <v>167</v>
      </c>
      <c r="N275" s="24">
        <v>2307</v>
      </c>
      <c r="O275" s="25" t="s">
        <v>335</v>
      </c>
      <c r="P275" s="26" t="s">
        <v>1670</v>
      </c>
      <c r="Q275" s="24" t="s">
        <v>650</v>
      </c>
      <c r="R275" s="24" t="s">
        <v>171</v>
      </c>
      <c r="S275" s="24" t="s">
        <v>110</v>
      </c>
      <c r="T275" s="24">
        <v>1</v>
      </c>
      <c r="U275" s="24" t="s">
        <v>172</v>
      </c>
      <c r="V275" s="24" t="s">
        <v>1671</v>
      </c>
      <c r="W275" s="24" t="s">
        <v>1672</v>
      </c>
      <c r="X275" s="418">
        <v>45727.465277777781</v>
      </c>
      <c r="Y275" s="24" t="s">
        <v>1673</v>
      </c>
      <c r="Z275" s="24">
        <v>0.5</v>
      </c>
      <c r="AA275" s="24"/>
      <c r="AB275" s="24" t="s">
        <v>176</v>
      </c>
      <c r="AC275" s="26" t="s">
        <v>1674</v>
      </c>
      <c r="AD275" s="24"/>
      <c r="AE275" s="24"/>
      <c r="AF275" s="24"/>
      <c r="AG275" s="24"/>
      <c r="AH275" s="24"/>
      <c r="AI275" s="24"/>
      <c r="AJ275" s="24"/>
      <c r="AK275" s="24" t="s">
        <v>178</v>
      </c>
      <c r="AL275" s="413">
        <f t="shared" si="8"/>
        <v>45727</v>
      </c>
      <c r="AM275" s="412">
        <f t="shared" si="9"/>
        <v>45727</v>
      </c>
    </row>
    <row r="276" spans="1:39" ht="21.6" customHeight="1">
      <c r="A276" s="24">
        <v>41</v>
      </c>
      <c r="B276" s="24" t="s">
        <v>158</v>
      </c>
      <c r="C276" s="24">
        <v>2025031343</v>
      </c>
      <c r="D276" s="24" t="s">
        <v>1675</v>
      </c>
      <c r="E276" s="24" t="s">
        <v>160</v>
      </c>
      <c r="F276" s="24">
        <v>5291</v>
      </c>
      <c r="G276" s="24" t="s">
        <v>1575</v>
      </c>
      <c r="H276" s="24" t="s">
        <v>316</v>
      </c>
      <c r="I276" s="24" t="s">
        <v>1676</v>
      </c>
      <c r="J276" s="24" t="s">
        <v>164</v>
      </c>
      <c r="K276" s="24" t="s">
        <v>226</v>
      </c>
      <c r="L276" s="24" t="s">
        <v>227</v>
      </c>
      <c r="M276" s="25" t="s">
        <v>228</v>
      </c>
      <c r="N276" s="24">
        <v>2501</v>
      </c>
      <c r="O276" s="25" t="s">
        <v>229</v>
      </c>
      <c r="P276" s="26" t="s">
        <v>1677</v>
      </c>
      <c r="Q276" s="24" t="s">
        <v>1576</v>
      </c>
      <c r="R276" s="24" t="s">
        <v>171</v>
      </c>
      <c r="S276" s="24" t="s">
        <v>110</v>
      </c>
      <c r="T276" s="24">
        <v>1</v>
      </c>
      <c r="U276" s="24" t="s">
        <v>172</v>
      </c>
      <c r="V276" s="24" t="s">
        <v>1678</v>
      </c>
      <c r="W276" s="24" t="s">
        <v>1679</v>
      </c>
      <c r="X276" s="418">
        <v>45727.635416666657</v>
      </c>
      <c r="Y276" s="24" t="s">
        <v>1680</v>
      </c>
      <c r="Z276" s="24">
        <v>1.3</v>
      </c>
      <c r="AA276" s="24"/>
      <c r="AB276" s="24" t="s">
        <v>176</v>
      </c>
      <c r="AC276" s="26" t="s">
        <v>1681</v>
      </c>
      <c r="AD276" s="24"/>
      <c r="AE276" s="24"/>
      <c r="AF276" s="24"/>
      <c r="AG276" s="24"/>
      <c r="AH276" s="24"/>
      <c r="AI276" s="24"/>
      <c r="AJ276" s="24"/>
      <c r="AK276" s="24" t="s">
        <v>178</v>
      </c>
      <c r="AL276" s="413">
        <f t="shared" si="8"/>
        <v>45727</v>
      </c>
      <c r="AM276" s="412">
        <f t="shared" si="9"/>
        <v>45727</v>
      </c>
    </row>
    <row r="277" spans="1:39" ht="21.6" customHeight="1">
      <c r="A277" s="24">
        <v>42</v>
      </c>
      <c r="B277" s="24" t="s">
        <v>158</v>
      </c>
      <c r="C277" s="24">
        <v>2025031356</v>
      </c>
      <c r="D277" s="24" t="s">
        <v>1682</v>
      </c>
      <c r="E277" s="24" t="s">
        <v>160</v>
      </c>
      <c r="F277" s="24">
        <v>4739</v>
      </c>
      <c r="G277" s="24" t="s">
        <v>1683</v>
      </c>
      <c r="H277" s="24" t="s">
        <v>214</v>
      </c>
      <c r="I277" s="24" t="s">
        <v>1684</v>
      </c>
      <c r="J277" s="24" t="s">
        <v>164</v>
      </c>
      <c r="K277" s="24" t="s">
        <v>226</v>
      </c>
      <c r="L277" s="24" t="s">
        <v>193</v>
      </c>
      <c r="M277" s="25" t="s">
        <v>194</v>
      </c>
      <c r="N277" s="24" t="s">
        <v>195</v>
      </c>
      <c r="O277" s="25" t="s">
        <v>196</v>
      </c>
      <c r="P277" s="26" t="s">
        <v>1685</v>
      </c>
      <c r="Q277" s="24" t="s">
        <v>1686</v>
      </c>
      <c r="R277" s="24" t="s">
        <v>171</v>
      </c>
      <c r="S277" s="24" t="s">
        <v>115</v>
      </c>
      <c r="T277" s="24">
        <v>1</v>
      </c>
      <c r="U277" s="24" t="s">
        <v>172</v>
      </c>
      <c r="V277" s="24" t="s">
        <v>1687</v>
      </c>
      <c r="W277" s="24" t="s">
        <v>1688</v>
      </c>
      <c r="X277" s="418">
        <v>45727.609027777777</v>
      </c>
      <c r="Y277" s="24" t="s">
        <v>1689</v>
      </c>
      <c r="Z277" s="24">
        <v>0.7</v>
      </c>
      <c r="AA277" s="24"/>
      <c r="AB277" s="24" t="s">
        <v>176</v>
      </c>
      <c r="AC277" s="26" t="s">
        <v>1690</v>
      </c>
      <c r="AD277" s="24"/>
      <c r="AE277" s="24"/>
      <c r="AF277" s="24"/>
      <c r="AG277" s="24"/>
      <c r="AH277" s="24"/>
      <c r="AI277" s="24"/>
      <c r="AJ277" s="24"/>
      <c r="AK277" s="24" t="s">
        <v>178</v>
      </c>
      <c r="AL277" s="413">
        <f t="shared" si="8"/>
        <v>45727</v>
      </c>
      <c r="AM277" s="412">
        <f t="shared" si="9"/>
        <v>45727</v>
      </c>
    </row>
    <row r="278" spans="1:39" ht="21.6" customHeight="1">
      <c r="A278" s="24">
        <v>43</v>
      </c>
      <c r="B278" s="24" t="s">
        <v>212</v>
      </c>
      <c r="C278" s="24">
        <v>2025031363</v>
      </c>
      <c r="D278" s="24"/>
      <c r="E278" s="24"/>
      <c r="F278" s="24">
        <v>3965</v>
      </c>
      <c r="G278" s="24" t="s">
        <v>1653</v>
      </c>
      <c r="H278" s="24" t="s">
        <v>266</v>
      </c>
      <c r="I278" s="24"/>
      <c r="J278" s="24"/>
      <c r="K278" s="24"/>
      <c r="L278" s="24"/>
      <c r="M278" s="25"/>
      <c r="N278" s="24"/>
      <c r="O278" s="25"/>
      <c r="P278" s="26"/>
      <c r="Q278" s="24" t="s">
        <v>1656</v>
      </c>
      <c r="R278" s="24" t="s">
        <v>171</v>
      </c>
      <c r="S278" s="24" t="s">
        <v>274</v>
      </c>
      <c r="T278" s="24">
        <v>1</v>
      </c>
      <c r="U278" s="24" t="s">
        <v>172</v>
      </c>
      <c r="V278" s="24" t="s">
        <v>1691</v>
      </c>
      <c r="W278" s="24" t="s">
        <v>1658</v>
      </c>
      <c r="X278" s="418">
        <v>45727.474999999999</v>
      </c>
      <c r="Y278" s="24"/>
      <c r="Z278" s="24">
        <v>0.6</v>
      </c>
      <c r="AA278" s="24"/>
      <c r="AB278" s="24" t="s">
        <v>176</v>
      </c>
      <c r="AC278" s="26" t="s">
        <v>248</v>
      </c>
      <c r="AD278" s="24" t="s">
        <v>178</v>
      </c>
      <c r="AE278" s="24"/>
      <c r="AF278" s="24"/>
      <c r="AG278" s="24"/>
      <c r="AH278" s="24"/>
      <c r="AI278" s="24"/>
      <c r="AJ278" s="24"/>
      <c r="AK278" s="24" t="s">
        <v>178</v>
      </c>
      <c r="AL278" s="413" t="e">
        <f t="shared" si="8"/>
        <v>#VALUE!</v>
      </c>
      <c r="AM278" s="412">
        <f t="shared" si="9"/>
        <v>45727</v>
      </c>
    </row>
    <row r="279" spans="1:39" ht="21.6" customHeight="1">
      <c r="A279" s="24">
        <v>44</v>
      </c>
      <c r="B279" s="24" t="s">
        <v>212</v>
      </c>
      <c r="C279" s="24">
        <v>2025031375</v>
      </c>
      <c r="D279" s="24"/>
      <c r="E279" s="24"/>
      <c r="F279" s="24">
        <v>5101</v>
      </c>
      <c r="G279" s="24" t="s">
        <v>1692</v>
      </c>
      <c r="H279" s="24" t="s">
        <v>214</v>
      </c>
      <c r="I279" s="24"/>
      <c r="J279" s="24"/>
      <c r="K279" s="24"/>
      <c r="L279" s="24"/>
      <c r="M279" s="25"/>
      <c r="N279" s="24"/>
      <c r="O279" s="25"/>
      <c r="P279" s="26"/>
      <c r="Q279" s="24" t="s">
        <v>1693</v>
      </c>
      <c r="R279" s="24" t="s">
        <v>171</v>
      </c>
      <c r="S279" s="24" t="s">
        <v>115</v>
      </c>
      <c r="T279" s="24">
        <v>1</v>
      </c>
      <c r="U279" s="24" t="s">
        <v>172</v>
      </c>
      <c r="V279" s="24" t="s">
        <v>1694</v>
      </c>
      <c r="W279" s="24" t="s">
        <v>1695</v>
      </c>
      <c r="X279" s="418">
        <v>45727.497916666667</v>
      </c>
      <c r="Y279" s="24"/>
      <c r="Z279" s="24">
        <v>0.5</v>
      </c>
      <c r="AA279" s="24"/>
      <c r="AB279" s="24" t="s">
        <v>176</v>
      </c>
      <c r="AC279" s="26" t="s">
        <v>248</v>
      </c>
      <c r="AD279" s="24" t="s">
        <v>178</v>
      </c>
      <c r="AE279" s="24"/>
      <c r="AF279" s="24"/>
      <c r="AG279" s="24"/>
      <c r="AH279" s="24"/>
      <c r="AI279" s="24"/>
      <c r="AJ279" s="24"/>
      <c r="AK279" s="24" t="s">
        <v>178</v>
      </c>
      <c r="AL279" s="413" t="e">
        <f t="shared" si="8"/>
        <v>#VALUE!</v>
      </c>
      <c r="AM279" s="412">
        <f t="shared" si="9"/>
        <v>45727</v>
      </c>
    </row>
    <row r="280" spans="1:39" ht="21.6" customHeight="1">
      <c r="A280" s="24">
        <v>45</v>
      </c>
      <c r="B280" s="24" t="s">
        <v>212</v>
      </c>
      <c r="C280" s="24">
        <v>2025031423</v>
      </c>
      <c r="D280" s="24"/>
      <c r="E280" s="24"/>
      <c r="F280" s="24">
        <v>4739</v>
      </c>
      <c r="G280" s="24" t="s">
        <v>1683</v>
      </c>
      <c r="H280" s="24" t="s">
        <v>214</v>
      </c>
      <c r="I280" s="24"/>
      <c r="J280" s="24"/>
      <c r="K280" s="24"/>
      <c r="L280" s="24"/>
      <c r="M280" s="25"/>
      <c r="N280" s="24"/>
      <c r="O280" s="25"/>
      <c r="P280" s="26"/>
      <c r="Q280" s="24" t="s">
        <v>1686</v>
      </c>
      <c r="R280" s="24" t="s">
        <v>171</v>
      </c>
      <c r="S280" s="24" t="s">
        <v>115</v>
      </c>
      <c r="T280" s="24">
        <v>1</v>
      </c>
      <c r="U280" s="24" t="s">
        <v>172</v>
      </c>
      <c r="V280" s="24" t="s">
        <v>1696</v>
      </c>
      <c r="W280" s="24" t="s">
        <v>1688</v>
      </c>
      <c r="X280" s="418">
        <v>45727.611111111109</v>
      </c>
      <c r="Y280" s="24"/>
      <c r="Z280" s="24">
        <v>0.8</v>
      </c>
      <c r="AA280" s="24"/>
      <c r="AB280" s="24" t="s">
        <v>176</v>
      </c>
      <c r="AC280" s="26" t="s">
        <v>248</v>
      </c>
      <c r="AD280" s="24" t="s">
        <v>178</v>
      </c>
      <c r="AE280" s="24"/>
      <c r="AF280" s="24"/>
      <c r="AG280" s="24"/>
      <c r="AH280" s="24"/>
      <c r="AI280" s="24"/>
      <c r="AJ280" s="24"/>
      <c r="AK280" s="24" t="s">
        <v>178</v>
      </c>
      <c r="AL280" s="413" t="e">
        <f t="shared" si="8"/>
        <v>#VALUE!</v>
      </c>
      <c r="AM280" s="412">
        <f t="shared" si="9"/>
        <v>45727</v>
      </c>
    </row>
    <row r="281" spans="1:39" ht="21.6" customHeight="1">
      <c r="A281" s="24">
        <v>46</v>
      </c>
      <c r="B281" s="24" t="s">
        <v>212</v>
      </c>
      <c r="C281" s="24">
        <v>2025031429</v>
      </c>
      <c r="D281" s="24"/>
      <c r="E281" s="24"/>
      <c r="F281" s="24">
        <v>5080</v>
      </c>
      <c r="G281" s="24" t="s">
        <v>897</v>
      </c>
      <c r="H281" s="24" t="s">
        <v>898</v>
      </c>
      <c r="I281" s="24"/>
      <c r="J281" s="24"/>
      <c r="K281" s="24"/>
      <c r="L281" s="24"/>
      <c r="M281" s="25"/>
      <c r="N281" s="24"/>
      <c r="O281" s="25"/>
      <c r="P281" s="26"/>
      <c r="Q281" s="24" t="s">
        <v>901</v>
      </c>
      <c r="R281" s="24" t="s">
        <v>171</v>
      </c>
      <c r="S281" s="24" t="s">
        <v>115</v>
      </c>
      <c r="T281" s="24">
        <v>1</v>
      </c>
      <c r="U281" s="24" t="s">
        <v>172</v>
      </c>
      <c r="V281" s="24" t="s">
        <v>1697</v>
      </c>
      <c r="W281" s="24" t="s">
        <v>1698</v>
      </c>
      <c r="X281" s="418">
        <v>45727.629166666673</v>
      </c>
      <c r="Y281" s="24"/>
      <c r="Z281" s="24">
        <v>0.4</v>
      </c>
      <c r="AA281" s="24"/>
      <c r="AB281" s="24" t="s">
        <v>176</v>
      </c>
      <c r="AC281" s="26" t="s">
        <v>248</v>
      </c>
      <c r="AD281" s="24" t="s">
        <v>178</v>
      </c>
      <c r="AE281" s="24"/>
      <c r="AF281" s="24"/>
      <c r="AG281" s="24"/>
      <c r="AH281" s="24"/>
      <c r="AI281" s="24"/>
      <c r="AJ281" s="24"/>
      <c r="AK281" s="24" t="s">
        <v>178</v>
      </c>
      <c r="AL281" s="413" t="e">
        <f t="shared" si="8"/>
        <v>#VALUE!</v>
      </c>
      <c r="AM281" s="412">
        <f t="shared" si="9"/>
        <v>45727</v>
      </c>
    </row>
    <row r="282" spans="1:39" ht="21.6" customHeight="1">
      <c r="A282" s="24">
        <v>47</v>
      </c>
      <c r="B282" s="24" t="s">
        <v>212</v>
      </c>
      <c r="C282" s="24">
        <v>2025031430</v>
      </c>
      <c r="D282" s="24"/>
      <c r="E282" s="24"/>
      <c r="F282" s="24">
        <v>5080</v>
      </c>
      <c r="G282" s="24" t="s">
        <v>897</v>
      </c>
      <c r="H282" s="24" t="s">
        <v>898</v>
      </c>
      <c r="I282" s="24"/>
      <c r="J282" s="24"/>
      <c r="K282" s="24"/>
      <c r="L282" s="24"/>
      <c r="M282" s="25"/>
      <c r="N282" s="24"/>
      <c r="O282" s="25"/>
      <c r="P282" s="26"/>
      <c r="Q282" s="24" t="s">
        <v>901</v>
      </c>
      <c r="R282" s="24" t="s">
        <v>171</v>
      </c>
      <c r="S282" s="24" t="s">
        <v>115</v>
      </c>
      <c r="T282" s="24">
        <v>1</v>
      </c>
      <c r="U282" s="24" t="s">
        <v>172</v>
      </c>
      <c r="V282" s="24" t="s">
        <v>1699</v>
      </c>
      <c r="W282" s="24" t="s">
        <v>1698</v>
      </c>
      <c r="X282" s="418">
        <v>45727.629166666673</v>
      </c>
      <c r="Y282" s="24"/>
      <c r="Z282" s="24">
        <v>0.4</v>
      </c>
      <c r="AA282" s="24"/>
      <c r="AB282" s="24" t="s">
        <v>176</v>
      </c>
      <c r="AC282" s="26" t="s">
        <v>248</v>
      </c>
      <c r="AD282" s="24" t="s">
        <v>178</v>
      </c>
      <c r="AE282" s="24"/>
      <c r="AF282" s="24"/>
      <c r="AG282" s="24"/>
      <c r="AH282" s="24"/>
      <c r="AI282" s="24"/>
      <c r="AJ282" s="24"/>
      <c r="AK282" s="24" t="s">
        <v>178</v>
      </c>
      <c r="AL282" s="413" t="e">
        <f t="shared" si="8"/>
        <v>#VALUE!</v>
      </c>
      <c r="AM282" s="412">
        <f t="shared" si="9"/>
        <v>45727</v>
      </c>
    </row>
    <row r="283" spans="1:39" ht="21.6" customHeight="1">
      <c r="A283" s="24">
        <v>48</v>
      </c>
      <c r="B283" s="24" t="s">
        <v>212</v>
      </c>
      <c r="C283" s="24">
        <v>2025031512</v>
      </c>
      <c r="D283" s="24"/>
      <c r="E283" s="24"/>
      <c r="F283" s="24" t="s">
        <v>62</v>
      </c>
      <c r="G283" s="24" t="s">
        <v>1700</v>
      </c>
      <c r="H283" s="24" t="s">
        <v>798</v>
      </c>
      <c r="I283" s="24"/>
      <c r="J283" s="24"/>
      <c r="K283" s="24"/>
      <c r="L283" s="24"/>
      <c r="M283" s="25"/>
      <c r="N283" s="24"/>
      <c r="O283" s="25"/>
      <c r="P283" s="26"/>
      <c r="Q283" s="24" t="s">
        <v>1701</v>
      </c>
      <c r="R283" s="24" t="s">
        <v>171</v>
      </c>
      <c r="S283" s="24" t="s">
        <v>110</v>
      </c>
      <c r="T283" s="24">
        <v>1</v>
      </c>
      <c r="U283" s="24" t="s">
        <v>172</v>
      </c>
      <c r="V283" s="24" t="s">
        <v>1702</v>
      </c>
      <c r="W283" s="24" t="s">
        <v>1703</v>
      </c>
      <c r="X283" s="418">
        <v>45728.458333333343</v>
      </c>
      <c r="Y283" s="24"/>
      <c r="Z283" s="24">
        <v>0.5</v>
      </c>
      <c r="AA283" s="24"/>
      <c r="AB283" s="24" t="s">
        <v>176</v>
      </c>
      <c r="AC283" s="26" t="s">
        <v>248</v>
      </c>
      <c r="AD283" s="24" t="s">
        <v>178</v>
      </c>
      <c r="AE283" s="24"/>
      <c r="AF283" s="24"/>
      <c r="AG283" s="24"/>
      <c r="AH283" s="24"/>
      <c r="AI283" s="24"/>
      <c r="AJ283" s="24"/>
      <c r="AK283" s="24" t="s">
        <v>178</v>
      </c>
      <c r="AL283" s="413" t="e">
        <f t="shared" si="8"/>
        <v>#VALUE!</v>
      </c>
      <c r="AM283" s="412">
        <f t="shared" si="9"/>
        <v>45728</v>
      </c>
    </row>
    <row r="284" spans="1:39" ht="21.6" customHeight="1">
      <c r="A284" s="24">
        <v>49</v>
      </c>
      <c r="B284" s="24" t="s">
        <v>212</v>
      </c>
      <c r="C284" s="24">
        <v>2025031516</v>
      </c>
      <c r="D284" s="24"/>
      <c r="E284" s="24"/>
      <c r="F284" s="24">
        <v>4154</v>
      </c>
      <c r="G284" s="24" t="s">
        <v>1704</v>
      </c>
      <c r="H284" s="24" t="s">
        <v>798</v>
      </c>
      <c r="I284" s="24"/>
      <c r="J284" s="24"/>
      <c r="K284" s="24"/>
      <c r="L284" s="24"/>
      <c r="M284" s="25"/>
      <c r="N284" s="24"/>
      <c r="O284" s="25"/>
      <c r="P284" s="26"/>
      <c r="Q284" s="24" t="s">
        <v>1705</v>
      </c>
      <c r="R284" s="24" t="s">
        <v>171</v>
      </c>
      <c r="S284" s="24" t="s">
        <v>110</v>
      </c>
      <c r="T284" s="24">
        <v>1</v>
      </c>
      <c r="U284" s="24" t="s">
        <v>172</v>
      </c>
      <c r="V284" s="24" t="s">
        <v>1706</v>
      </c>
      <c r="W284" s="24" t="s">
        <v>1703</v>
      </c>
      <c r="X284" s="418">
        <v>45728.458333333343</v>
      </c>
      <c r="Y284" s="24"/>
      <c r="Z284" s="24">
        <v>0.5</v>
      </c>
      <c r="AA284" s="24"/>
      <c r="AB284" s="24" t="s">
        <v>176</v>
      </c>
      <c r="AC284" s="26" t="s">
        <v>248</v>
      </c>
      <c r="AD284" s="24" t="s">
        <v>178</v>
      </c>
      <c r="AE284" s="24"/>
      <c r="AF284" s="24"/>
      <c r="AG284" s="24"/>
      <c r="AH284" s="24"/>
      <c r="AI284" s="24"/>
      <c r="AJ284" s="24"/>
      <c r="AK284" s="24" t="s">
        <v>178</v>
      </c>
      <c r="AL284" s="413" t="e">
        <f t="shared" si="8"/>
        <v>#VALUE!</v>
      </c>
      <c r="AM284" s="412">
        <f t="shared" si="9"/>
        <v>45728</v>
      </c>
    </row>
    <row r="285" spans="1:39" ht="21.6" customHeight="1">
      <c r="A285" s="24">
        <v>50</v>
      </c>
      <c r="B285" s="24" t="s">
        <v>212</v>
      </c>
      <c r="C285" s="24">
        <v>2025031523</v>
      </c>
      <c r="D285" s="24"/>
      <c r="E285" s="24"/>
      <c r="F285" s="24" t="s">
        <v>75</v>
      </c>
      <c r="G285" s="24" t="s">
        <v>1707</v>
      </c>
      <c r="H285" s="24" t="s">
        <v>798</v>
      </c>
      <c r="I285" s="24"/>
      <c r="J285" s="24"/>
      <c r="K285" s="24"/>
      <c r="L285" s="24"/>
      <c r="M285" s="25"/>
      <c r="N285" s="24"/>
      <c r="O285" s="25"/>
      <c r="P285" s="26"/>
      <c r="Q285" s="24" t="s">
        <v>1708</v>
      </c>
      <c r="R285" s="24" t="s">
        <v>171</v>
      </c>
      <c r="S285" s="24" t="s">
        <v>110</v>
      </c>
      <c r="T285" s="24">
        <v>1</v>
      </c>
      <c r="U285" s="24" t="s">
        <v>172</v>
      </c>
      <c r="V285" s="24" t="s">
        <v>1709</v>
      </c>
      <c r="W285" s="24" t="s">
        <v>1710</v>
      </c>
      <c r="X285" s="418">
        <v>45728.472222222219</v>
      </c>
      <c r="Y285" s="24"/>
      <c r="Z285" s="24">
        <v>0.3</v>
      </c>
      <c r="AA285" s="24"/>
      <c r="AB285" s="24" t="s">
        <v>176</v>
      </c>
      <c r="AC285" s="26" t="s">
        <v>248</v>
      </c>
      <c r="AD285" s="24" t="s">
        <v>178</v>
      </c>
      <c r="AE285" s="24"/>
      <c r="AF285" s="24"/>
      <c r="AG285" s="24"/>
      <c r="AH285" s="24"/>
      <c r="AI285" s="24"/>
      <c r="AJ285" s="24"/>
      <c r="AK285" s="24" t="s">
        <v>178</v>
      </c>
      <c r="AL285" s="413" t="e">
        <f t="shared" si="8"/>
        <v>#VALUE!</v>
      </c>
      <c r="AM285" s="412">
        <f t="shared" si="9"/>
        <v>45728</v>
      </c>
    </row>
    <row r="286" spans="1:39" ht="21.6" customHeight="1">
      <c r="A286" s="24">
        <v>51</v>
      </c>
      <c r="B286" s="24" t="s">
        <v>212</v>
      </c>
      <c r="C286" s="24">
        <v>2025031530</v>
      </c>
      <c r="D286" s="24"/>
      <c r="E286" s="24"/>
      <c r="F286" s="24">
        <v>4483</v>
      </c>
      <c r="G286" s="24" t="s">
        <v>1711</v>
      </c>
      <c r="H286" s="24" t="s">
        <v>798</v>
      </c>
      <c r="I286" s="24"/>
      <c r="J286" s="24"/>
      <c r="K286" s="24"/>
      <c r="L286" s="24"/>
      <c r="M286" s="25"/>
      <c r="N286" s="24"/>
      <c r="O286" s="25"/>
      <c r="P286" s="26"/>
      <c r="Q286" s="24" t="s">
        <v>1712</v>
      </c>
      <c r="R286" s="24" t="s">
        <v>171</v>
      </c>
      <c r="S286" s="24" t="s">
        <v>110</v>
      </c>
      <c r="T286" s="24">
        <v>1</v>
      </c>
      <c r="U286" s="24" t="s">
        <v>172</v>
      </c>
      <c r="V286" s="24" t="s">
        <v>1713</v>
      </c>
      <c r="W286" s="24" t="s">
        <v>1714</v>
      </c>
      <c r="X286" s="418">
        <v>45728.5</v>
      </c>
      <c r="Y286" s="24"/>
      <c r="Z286" s="24">
        <v>0.5</v>
      </c>
      <c r="AA286" s="24"/>
      <c r="AB286" s="24" t="s">
        <v>176</v>
      </c>
      <c r="AC286" s="26" t="s">
        <v>248</v>
      </c>
      <c r="AD286" s="24" t="s">
        <v>178</v>
      </c>
      <c r="AE286" s="24"/>
      <c r="AF286" s="24"/>
      <c r="AG286" s="24"/>
      <c r="AH286" s="24"/>
      <c r="AI286" s="24"/>
      <c r="AJ286" s="24"/>
      <c r="AK286" s="24" t="s">
        <v>178</v>
      </c>
      <c r="AL286" s="413" t="e">
        <f t="shared" si="8"/>
        <v>#VALUE!</v>
      </c>
      <c r="AM286" s="412">
        <f t="shared" si="9"/>
        <v>45728</v>
      </c>
    </row>
    <row r="287" spans="1:39" ht="21.6" customHeight="1">
      <c r="A287" s="24">
        <v>52</v>
      </c>
      <c r="B287" s="24" t="s">
        <v>212</v>
      </c>
      <c r="C287" s="24">
        <v>2025031532</v>
      </c>
      <c r="D287" s="24"/>
      <c r="E287" s="24"/>
      <c r="F287" s="24">
        <v>2221</v>
      </c>
      <c r="G287" s="24" t="s">
        <v>1152</v>
      </c>
      <c r="H287" s="24" t="s">
        <v>266</v>
      </c>
      <c r="I287" s="24"/>
      <c r="J287" s="24"/>
      <c r="K287" s="24"/>
      <c r="L287" s="24"/>
      <c r="M287" s="25"/>
      <c r="N287" s="24"/>
      <c r="O287" s="25"/>
      <c r="P287" s="26"/>
      <c r="Q287" s="24" t="s">
        <v>1156</v>
      </c>
      <c r="R287" s="24" t="s">
        <v>171</v>
      </c>
      <c r="S287" s="24" t="s">
        <v>274</v>
      </c>
      <c r="T287" s="24">
        <v>1</v>
      </c>
      <c r="U287" s="24" t="s">
        <v>172</v>
      </c>
      <c r="V287" s="24" t="s">
        <v>1715</v>
      </c>
      <c r="W287" s="24" t="s">
        <v>1716</v>
      </c>
      <c r="X287" s="418">
        <v>45728.498611111107</v>
      </c>
      <c r="Y287" s="24"/>
      <c r="Z287" s="24">
        <v>0.3</v>
      </c>
      <c r="AA287" s="24"/>
      <c r="AB287" s="24" t="s">
        <v>176</v>
      </c>
      <c r="AC287" s="26" t="s">
        <v>248</v>
      </c>
      <c r="AD287" s="24" t="s">
        <v>178</v>
      </c>
      <c r="AE287" s="24"/>
      <c r="AF287" s="24"/>
      <c r="AG287" s="24"/>
      <c r="AH287" s="24"/>
      <c r="AI287" s="24"/>
      <c r="AJ287" s="24"/>
      <c r="AK287" s="24" t="s">
        <v>178</v>
      </c>
      <c r="AL287" s="413" t="e">
        <f t="shared" si="8"/>
        <v>#VALUE!</v>
      </c>
      <c r="AM287" s="412">
        <f t="shared" si="9"/>
        <v>45728</v>
      </c>
    </row>
    <row r="288" spans="1:39" ht="21.6" customHeight="1">
      <c r="A288" s="24">
        <v>53</v>
      </c>
      <c r="B288" s="24" t="s">
        <v>212</v>
      </c>
      <c r="C288" s="24">
        <v>2025031533</v>
      </c>
      <c r="D288" s="24"/>
      <c r="E288" s="24"/>
      <c r="F288" s="24">
        <v>2221</v>
      </c>
      <c r="G288" s="24" t="s">
        <v>1152</v>
      </c>
      <c r="H288" s="24" t="s">
        <v>266</v>
      </c>
      <c r="I288" s="24"/>
      <c r="J288" s="24"/>
      <c r="K288" s="24"/>
      <c r="L288" s="24"/>
      <c r="M288" s="25"/>
      <c r="N288" s="24"/>
      <c r="O288" s="25"/>
      <c r="P288" s="26"/>
      <c r="Q288" s="24" t="s">
        <v>1156</v>
      </c>
      <c r="R288" s="24" t="s">
        <v>171</v>
      </c>
      <c r="S288" s="24" t="s">
        <v>274</v>
      </c>
      <c r="T288" s="24">
        <v>1</v>
      </c>
      <c r="U288" s="24" t="s">
        <v>172</v>
      </c>
      <c r="V288" s="24" t="s">
        <v>1717</v>
      </c>
      <c r="W288" s="24" t="s">
        <v>1718</v>
      </c>
      <c r="X288" s="418">
        <v>45728.512499999997</v>
      </c>
      <c r="Y288" s="24"/>
      <c r="Z288" s="24">
        <v>0.3</v>
      </c>
      <c r="AA288" s="24"/>
      <c r="AB288" s="24" t="s">
        <v>176</v>
      </c>
      <c r="AC288" s="26" t="s">
        <v>248</v>
      </c>
      <c r="AD288" s="24" t="s">
        <v>178</v>
      </c>
      <c r="AE288" s="24"/>
      <c r="AF288" s="24"/>
      <c r="AG288" s="24"/>
      <c r="AH288" s="24"/>
      <c r="AI288" s="24"/>
      <c r="AJ288" s="24"/>
      <c r="AK288" s="24" t="s">
        <v>178</v>
      </c>
      <c r="AL288" s="413" t="e">
        <f t="shared" si="8"/>
        <v>#VALUE!</v>
      </c>
      <c r="AM288" s="412">
        <f t="shared" si="9"/>
        <v>45728</v>
      </c>
    </row>
    <row r="289" spans="1:39" ht="21.6" customHeight="1">
      <c r="A289" s="24">
        <v>54</v>
      </c>
      <c r="B289" s="24" t="s">
        <v>212</v>
      </c>
      <c r="C289" s="24">
        <v>2025031535</v>
      </c>
      <c r="D289" s="24"/>
      <c r="E289" s="24"/>
      <c r="F289" s="24">
        <v>2746</v>
      </c>
      <c r="G289" s="24" t="s">
        <v>1719</v>
      </c>
      <c r="H289" s="24" t="s">
        <v>266</v>
      </c>
      <c r="I289" s="24"/>
      <c r="J289" s="24"/>
      <c r="K289" s="24"/>
      <c r="L289" s="24"/>
      <c r="M289" s="25"/>
      <c r="N289" s="24"/>
      <c r="O289" s="25"/>
      <c r="P289" s="26"/>
      <c r="Q289" s="24" t="s">
        <v>1720</v>
      </c>
      <c r="R289" s="24" t="s">
        <v>171</v>
      </c>
      <c r="S289" s="24" t="s">
        <v>274</v>
      </c>
      <c r="T289" s="24">
        <v>1</v>
      </c>
      <c r="U289" s="24" t="s">
        <v>172</v>
      </c>
      <c r="V289" s="24" t="s">
        <v>1721</v>
      </c>
      <c r="W289" s="24" t="s">
        <v>1722</v>
      </c>
      <c r="X289" s="418">
        <v>45728.517361111109</v>
      </c>
      <c r="Y289" s="24"/>
      <c r="Z289" s="24">
        <v>0.3</v>
      </c>
      <c r="AA289" s="24"/>
      <c r="AB289" s="24" t="s">
        <v>176</v>
      </c>
      <c r="AC289" s="26" t="s">
        <v>248</v>
      </c>
      <c r="AD289" s="24" t="s">
        <v>178</v>
      </c>
      <c r="AE289" s="24"/>
      <c r="AF289" s="24"/>
      <c r="AG289" s="24"/>
      <c r="AH289" s="24"/>
      <c r="AI289" s="24"/>
      <c r="AJ289" s="24"/>
      <c r="AK289" s="24" t="s">
        <v>178</v>
      </c>
      <c r="AL289" s="413" t="e">
        <f t="shared" si="8"/>
        <v>#VALUE!</v>
      </c>
      <c r="AM289" s="412">
        <f t="shared" si="9"/>
        <v>45728</v>
      </c>
    </row>
    <row r="290" spans="1:39" ht="21.6" customHeight="1">
      <c r="A290" s="24">
        <v>55</v>
      </c>
      <c r="B290" s="24" t="s">
        <v>212</v>
      </c>
      <c r="C290" s="24">
        <v>2025031599</v>
      </c>
      <c r="D290" s="24"/>
      <c r="E290" s="24"/>
      <c r="F290" s="24">
        <v>3243</v>
      </c>
      <c r="G290" s="24" t="s">
        <v>1723</v>
      </c>
      <c r="H290" s="24" t="s">
        <v>798</v>
      </c>
      <c r="I290" s="24"/>
      <c r="J290" s="24"/>
      <c r="K290" s="24"/>
      <c r="L290" s="24"/>
      <c r="M290" s="25"/>
      <c r="N290" s="24"/>
      <c r="O290" s="25"/>
      <c r="P290" s="26"/>
      <c r="Q290" s="24" t="s">
        <v>1724</v>
      </c>
      <c r="R290" s="24" t="s">
        <v>171</v>
      </c>
      <c r="S290" s="24" t="s">
        <v>110</v>
      </c>
      <c r="T290" s="24">
        <v>1</v>
      </c>
      <c r="U290" s="24" t="s">
        <v>172</v>
      </c>
      <c r="V290" s="24" t="s">
        <v>1725</v>
      </c>
      <c r="W290" s="24" t="s">
        <v>1726</v>
      </c>
      <c r="X290" s="418">
        <v>45728.5625</v>
      </c>
      <c r="Y290" s="24"/>
      <c r="Z290" s="24">
        <v>0.5</v>
      </c>
      <c r="AA290" s="24"/>
      <c r="AB290" s="24" t="s">
        <v>176</v>
      </c>
      <c r="AC290" s="26" t="s">
        <v>248</v>
      </c>
      <c r="AD290" s="24" t="s">
        <v>178</v>
      </c>
      <c r="AE290" s="24"/>
      <c r="AF290" s="24"/>
      <c r="AG290" s="24"/>
      <c r="AH290" s="24"/>
      <c r="AI290" s="24"/>
      <c r="AJ290" s="24"/>
      <c r="AK290" s="24" t="s">
        <v>178</v>
      </c>
      <c r="AL290" s="413" t="e">
        <f t="shared" si="8"/>
        <v>#VALUE!</v>
      </c>
      <c r="AM290" s="412">
        <f t="shared" si="9"/>
        <v>45728</v>
      </c>
    </row>
    <row r="291" spans="1:39" ht="21.6" customHeight="1">
      <c r="A291" s="24">
        <v>56</v>
      </c>
      <c r="B291" s="24" t="s">
        <v>212</v>
      </c>
      <c r="C291" s="24">
        <v>2025031606</v>
      </c>
      <c r="D291" s="24"/>
      <c r="E291" s="24"/>
      <c r="F291" s="24">
        <v>3137</v>
      </c>
      <c r="G291" s="24" t="s">
        <v>1727</v>
      </c>
      <c r="H291" s="24" t="s">
        <v>788</v>
      </c>
      <c r="I291" s="24"/>
      <c r="J291" s="24"/>
      <c r="K291" s="24"/>
      <c r="L291" s="24"/>
      <c r="M291" s="25"/>
      <c r="N291" s="24"/>
      <c r="O291" s="25"/>
      <c r="P291" s="26"/>
      <c r="Q291" s="24" t="s">
        <v>1728</v>
      </c>
      <c r="R291" s="24" t="s">
        <v>171</v>
      </c>
      <c r="S291" s="24" t="s">
        <v>110</v>
      </c>
      <c r="T291" s="24">
        <v>1</v>
      </c>
      <c r="U291" s="24" t="s">
        <v>172</v>
      </c>
      <c r="V291" s="24" t="s">
        <v>1729</v>
      </c>
      <c r="W291" s="24" t="s">
        <v>1730</v>
      </c>
      <c r="X291" s="418">
        <v>45728.583333333343</v>
      </c>
      <c r="Y291" s="24"/>
      <c r="Z291" s="24">
        <v>0.5</v>
      </c>
      <c r="AA291" s="24"/>
      <c r="AB291" s="24" t="s">
        <v>176</v>
      </c>
      <c r="AC291" s="26" t="s">
        <v>248</v>
      </c>
      <c r="AD291" s="24" t="s">
        <v>178</v>
      </c>
      <c r="AE291" s="24"/>
      <c r="AF291" s="24"/>
      <c r="AG291" s="24"/>
      <c r="AH291" s="24"/>
      <c r="AI291" s="24"/>
      <c r="AJ291" s="24"/>
      <c r="AK291" s="24" t="s">
        <v>178</v>
      </c>
      <c r="AL291" s="413" t="e">
        <f t="shared" si="8"/>
        <v>#VALUE!</v>
      </c>
      <c r="AM291" s="412">
        <f t="shared" si="9"/>
        <v>45728</v>
      </c>
    </row>
    <row r="292" spans="1:39" ht="21.6" customHeight="1">
      <c r="A292" s="24">
        <v>57</v>
      </c>
      <c r="B292" s="24" t="s">
        <v>158</v>
      </c>
      <c r="C292" s="24">
        <v>2025031677</v>
      </c>
      <c r="D292" s="24" t="s">
        <v>1731</v>
      </c>
      <c r="E292" s="24" t="s">
        <v>160</v>
      </c>
      <c r="F292" s="24">
        <v>4083</v>
      </c>
      <c r="G292" s="24" t="s">
        <v>1022</v>
      </c>
      <c r="H292" s="24" t="s">
        <v>162</v>
      </c>
      <c r="I292" s="24" t="s">
        <v>1732</v>
      </c>
      <c r="J292" s="24" t="s">
        <v>192</v>
      </c>
      <c r="K292" s="24" t="s">
        <v>373</v>
      </c>
      <c r="L292" s="24" t="s">
        <v>193</v>
      </c>
      <c r="M292" s="25" t="s">
        <v>194</v>
      </c>
      <c r="N292" s="24" t="s">
        <v>195</v>
      </c>
      <c r="O292" s="25" t="s">
        <v>196</v>
      </c>
      <c r="P292" s="26" t="s">
        <v>1733</v>
      </c>
      <c r="Q292" s="24" t="s">
        <v>1023</v>
      </c>
      <c r="R292" s="24" t="s">
        <v>171</v>
      </c>
      <c r="S292" s="24" t="s">
        <v>115</v>
      </c>
      <c r="T292" s="24">
        <v>1</v>
      </c>
      <c r="U292" s="24" t="s">
        <v>172</v>
      </c>
      <c r="V292" s="24" t="s">
        <v>1734</v>
      </c>
      <c r="W292" s="24" t="s">
        <v>1735</v>
      </c>
      <c r="X292" s="418">
        <v>45729.449305555558</v>
      </c>
      <c r="Y292" s="24" t="s">
        <v>1736</v>
      </c>
      <c r="Z292" s="24">
        <v>0.8</v>
      </c>
      <c r="AA292" s="24"/>
      <c r="AB292" s="24" t="s">
        <v>176</v>
      </c>
      <c r="AC292" s="26" t="s">
        <v>1737</v>
      </c>
      <c r="AD292" s="24"/>
      <c r="AE292" s="24"/>
      <c r="AF292" s="24"/>
      <c r="AG292" s="24"/>
      <c r="AH292" s="24"/>
      <c r="AI292" s="24"/>
      <c r="AJ292" s="24"/>
      <c r="AK292" s="24" t="s">
        <v>178</v>
      </c>
      <c r="AL292" s="413">
        <f t="shared" si="8"/>
        <v>45728</v>
      </c>
      <c r="AM292" s="412">
        <f t="shared" si="9"/>
        <v>45729</v>
      </c>
    </row>
    <row r="293" spans="1:39" ht="21.6" customHeight="1">
      <c r="A293" s="24">
        <v>58</v>
      </c>
      <c r="B293" s="24" t="s">
        <v>158</v>
      </c>
      <c r="C293" s="24">
        <v>2025031678</v>
      </c>
      <c r="D293" s="24" t="s">
        <v>1738</v>
      </c>
      <c r="E293" s="24" t="s">
        <v>160</v>
      </c>
      <c r="F293" s="24">
        <v>4083</v>
      </c>
      <c r="G293" s="24" t="s">
        <v>1022</v>
      </c>
      <c r="H293" s="24" t="s">
        <v>162</v>
      </c>
      <c r="I293" s="24" t="s">
        <v>1739</v>
      </c>
      <c r="J293" s="24" t="s">
        <v>192</v>
      </c>
      <c r="K293" s="24" t="s">
        <v>373</v>
      </c>
      <c r="L293" s="24" t="s">
        <v>193</v>
      </c>
      <c r="M293" s="25" t="s">
        <v>194</v>
      </c>
      <c r="N293" s="24" t="s">
        <v>195</v>
      </c>
      <c r="O293" s="25" t="s">
        <v>196</v>
      </c>
      <c r="P293" s="26" t="s">
        <v>1740</v>
      </c>
      <c r="Q293" s="24" t="s">
        <v>1023</v>
      </c>
      <c r="R293" s="24" t="s">
        <v>171</v>
      </c>
      <c r="S293" s="24" t="s">
        <v>115</v>
      </c>
      <c r="T293" s="24">
        <v>1</v>
      </c>
      <c r="U293" s="24" t="s">
        <v>172</v>
      </c>
      <c r="V293" s="24" t="s">
        <v>1741</v>
      </c>
      <c r="W293" s="24" t="s">
        <v>1735</v>
      </c>
      <c r="X293" s="418">
        <v>45729.447916666657</v>
      </c>
      <c r="Y293" s="24" t="s">
        <v>1742</v>
      </c>
      <c r="Z293" s="24">
        <v>0.8</v>
      </c>
      <c r="AA293" s="24"/>
      <c r="AB293" s="24" t="s">
        <v>176</v>
      </c>
      <c r="AC293" s="26" t="s">
        <v>1743</v>
      </c>
      <c r="AD293" s="24"/>
      <c r="AE293" s="24"/>
      <c r="AF293" s="24"/>
      <c r="AG293" s="24"/>
      <c r="AH293" s="24"/>
      <c r="AI293" s="24"/>
      <c r="AJ293" s="24"/>
      <c r="AK293" s="24" t="s">
        <v>178</v>
      </c>
      <c r="AL293" s="413">
        <f t="shared" si="8"/>
        <v>45728</v>
      </c>
      <c r="AM293" s="412">
        <f t="shared" si="9"/>
        <v>45729</v>
      </c>
    </row>
    <row r="294" spans="1:39" ht="21.6" customHeight="1">
      <c r="A294" s="24">
        <v>59</v>
      </c>
      <c r="B294" s="24" t="s">
        <v>158</v>
      </c>
      <c r="C294" s="24">
        <v>2025031715</v>
      </c>
      <c r="D294" s="24" t="s">
        <v>1744</v>
      </c>
      <c r="E294" s="24" t="s">
        <v>160</v>
      </c>
      <c r="F294" s="24">
        <v>2935</v>
      </c>
      <c r="G294" s="24" t="s">
        <v>1178</v>
      </c>
      <c r="H294" s="24" t="s">
        <v>162</v>
      </c>
      <c r="I294" s="24" t="s">
        <v>1745</v>
      </c>
      <c r="J294" s="24" t="s">
        <v>485</v>
      </c>
      <c r="K294" s="24" t="s">
        <v>165</v>
      </c>
      <c r="L294" s="24" t="s">
        <v>181</v>
      </c>
      <c r="M294" s="25" t="s">
        <v>182</v>
      </c>
      <c r="N294" s="24">
        <v>5804</v>
      </c>
      <c r="O294" s="25" t="s">
        <v>239</v>
      </c>
      <c r="P294" s="26" t="s">
        <v>1746</v>
      </c>
      <c r="Q294" s="24" t="s">
        <v>1179</v>
      </c>
      <c r="R294" s="24" t="s">
        <v>171</v>
      </c>
      <c r="S294" s="24" t="s">
        <v>115</v>
      </c>
      <c r="T294" s="24">
        <v>1</v>
      </c>
      <c r="U294" s="24" t="s">
        <v>172</v>
      </c>
      <c r="V294" s="24" t="s">
        <v>1747</v>
      </c>
      <c r="W294" s="24" t="s">
        <v>1748</v>
      </c>
      <c r="X294" s="418">
        <v>45729.664583333331</v>
      </c>
      <c r="Y294" s="24" t="s">
        <v>1749</v>
      </c>
      <c r="Z294" s="24">
        <v>0.5</v>
      </c>
      <c r="AA294" s="24"/>
      <c r="AB294" s="24" t="s">
        <v>176</v>
      </c>
      <c r="AC294" s="26" t="s">
        <v>1750</v>
      </c>
      <c r="AD294" s="24"/>
      <c r="AE294" s="24"/>
      <c r="AF294" s="24"/>
      <c r="AG294" s="24"/>
      <c r="AH294" s="24"/>
      <c r="AI294" s="24"/>
      <c r="AJ294" s="24"/>
      <c r="AK294" s="24" t="s">
        <v>178</v>
      </c>
      <c r="AL294" s="413">
        <f t="shared" si="8"/>
        <v>45729</v>
      </c>
      <c r="AM294" s="412">
        <f t="shared" si="9"/>
        <v>45729</v>
      </c>
    </row>
    <row r="295" spans="1:39" ht="21.6" customHeight="1">
      <c r="A295" s="24">
        <v>60</v>
      </c>
      <c r="B295" s="24" t="s">
        <v>158</v>
      </c>
      <c r="C295" s="24">
        <v>2025031726</v>
      </c>
      <c r="D295" s="24" t="s">
        <v>1751</v>
      </c>
      <c r="E295" s="24" t="s">
        <v>160</v>
      </c>
      <c r="F295" s="24" t="s">
        <v>64</v>
      </c>
      <c r="G295" s="24" t="s">
        <v>1589</v>
      </c>
      <c r="H295" s="24" t="s">
        <v>266</v>
      </c>
      <c r="I295" s="24" t="s">
        <v>1752</v>
      </c>
      <c r="J295" s="24" t="s">
        <v>485</v>
      </c>
      <c r="K295" s="24" t="s">
        <v>165</v>
      </c>
      <c r="L295" s="24" t="s">
        <v>496</v>
      </c>
      <c r="M295" s="25" t="s">
        <v>497</v>
      </c>
      <c r="N295" s="24">
        <v>2402</v>
      </c>
      <c r="O295" s="25" t="s">
        <v>1385</v>
      </c>
      <c r="P295" s="26" t="s">
        <v>1753</v>
      </c>
      <c r="Q295" s="24" t="s">
        <v>1593</v>
      </c>
      <c r="R295" s="24" t="s">
        <v>171</v>
      </c>
      <c r="S295" s="24" t="s">
        <v>274</v>
      </c>
      <c r="T295" s="24">
        <v>1</v>
      </c>
      <c r="U295" s="24" t="s">
        <v>172</v>
      </c>
      <c r="V295" s="24" t="s">
        <v>1754</v>
      </c>
      <c r="W295" s="24" t="s">
        <v>1755</v>
      </c>
      <c r="X295" s="418">
        <v>45729.77847222222</v>
      </c>
      <c r="Y295" s="24" t="s">
        <v>1756</v>
      </c>
      <c r="Z295" s="24">
        <v>0.5</v>
      </c>
      <c r="AA295" s="24"/>
      <c r="AB295" s="24" t="s">
        <v>564</v>
      </c>
      <c r="AC295" s="26" t="s">
        <v>341</v>
      </c>
      <c r="AD295" s="24"/>
      <c r="AE295" s="24"/>
      <c r="AF295" s="24"/>
      <c r="AG295" s="24"/>
      <c r="AH295" s="24"/>
      <c r="AI295" s="24"/>
      <c r="AJ295" s="24"/>
      <c r="AK295" s="24" t="s">
        <v>178</v>
      </c>
      <c r="AL295" s="413">
        <f t="shared" si="8"/>
        <v>45729</v>
      </c>
      <c r="AM295" s="412">
        <f t="shared" si="9"/>
        <v>45729</v>
      </c>
    </row>
    <row r="296" spans="1:39" ht="21.6" customHeight="1">
      <c r="A296" s="24">
        <v>61</v>
      </c>
      <c r="B296" s="24" t="s">
        <v>158</v>
      </c>
      <c r="C296" s="24">
        <v>2025031727</v>
      </c>
      <c r="D296" s="24" t="s">
        <v>1757</v>
      </c>
      <c r="E296" s="24" t="s">
        <v>160</v>
      </c>
      <c r="F296" s="24" t="s">
        <v>64</v>
      </c>
      <c r="G296" s="24" t="s">
        <v>1589</v>
      </c>
      <c r="H296" s="24" t="s">
        <v>266</v>
      </c>
      <c r="I296" s="24" t="s">
        <v>1758</v>
      </c>
      <c r="J296" s="24" t="s">
        <v>485</v>
      </c>
      <c r="K296" s="24" t="s">
        <v>165</v>
      </c>
      <c r="L296" s="24" t="s">
        <v>1759</v>
      </c>
      <c r="M296" s="25" t="s">
        <v>1760</v>
      </c>
      <c r="N296" s="24">
        <v>2901</v>
      </c>
      <c r="O296" s="25" t="s">
        <v>196</v>
      </c>
      <c r="P296" s="26" t="s">
        <v>1761</v>
      </c>
      <c r="Q296" s="24" t="s">
        <v>1593</v>
      </c>
      <c r="R296" s="24" t="s">
        <v>171</v>
      </c>
      <c r="S296" s="24" t="s">
        <v>274</v>
      </c>
      <c r="T296" s="24">
        <v>1</v>
      </c>
      <c r="U296" s="24" t="s">
        <v>172</v>
      </c>
      <c r="V296" s="24" t="s">
        <v>1762</v>
      </c>
      <c r="W296" s="24" t="s">
        <v>1755</v>
      </c>
      <c r="X296" s="418">
        <v>45729.77847222222</v>
      </c>
      <c r="Y296" s="24" t="s">
        <v>1763</v>
      </c>
      <c r="Z296" s="24">
        <v>0.5</v>
      </c>
      <c r="AA296" s="24"/>
      <c r="AB296" s="24" t="s">
        <v>564</v>
      </c>
      <c r="AC296" s="26" t="s">
        <v>341</v>
      </c>
      <c r="AD296" s="24"/>
      <c r="AE296" s="24"/>
      <c r="AF296" s="24"/>
      <c r="AG296" s="24"/>
      <c r="AH296" s="24"/>
      <c r="AI296" s="24"/>
      <c r="AJ296" s="24"/>
      <c r="AK296" s="24" t="s">
        <v>178</v>
      </c>
      <c r="AL296" s="413">
        <f t="shared" si="8"/>
        <v>45729</v>
      </c>
      <c r="AM296" s="412">
        <f t="shared" si="9"/>
        <v>45729</v>
      </c>
    </row>
    <row r="297" spans="1:39" ht="21.6" customHeight="1">
      <c r="A297" s="24">
        <v>62</v>
      </c>
      <c r="B297" s="24" t="s">
        <v>158</v>
      </c>
      <c r="C297" s="24">
        <v>2025031746</v>
      </c>
      <c r="D297" s="24" t="s">
        <v>1764</v>
      </c>
      <c r="E297" s="24" t="s">
        <v>160</v>
      </c>
      <c r="F297" s="24">
        <v>3458</v>
      </c>
      <c r="G297" s="24" t="s">
        <v>1122</v>
      </c>
      <c r="H297" s="24" t="s">
        <v>636</v>
      </c>
      <c r="I297" s="24" t="s">
        <v>1765</v>
      </c>
      <c r="J297" s="24" t="s">
        <v>485</v>
      </c>
      <c r="K297" s="24" t="s">
        <v>165</v>
      </c>
      <c r="L297" s="24" t="s">
        <v>594</v>
      </c>
      <c r="M297" s="25" t="s">
        <v>595</v>
      </c>
      <c r="N297" s="24" t="s">
        <v>1766</v>
      </c>
      <c r="O297" s="25" t="s">
        <v>1031</v>
      </c>
      <c r="P297" s="26" t="s">
        <v>1767</v>
      </c>
      <c r="Q297" s="24" t="s">
        <v>1123</v>
      </c>
      <c r="R297" s="24" t="s">
        <v>171</v>
      </c>
      <c r="S297" s="24" t="s">
        <v>115</v>
      </c>
      <c r="T297" s="24">
        <v>1</v>
      </c>
      <c r="U297" s="24" t="s">
        <v>172</v>
      </c>
      <c r="V297" s="24" t="s">
        <v>1768</v>
      </c>
      <c r="W297" s="24" t="s">
        <v>1769</v>
      </c>
      <c r="X297" s="418">
        <v>45730.456250000003</v>
      </c>
      <c r="Y297" s="24" t="s">
        <v>1770</v>
      </c>
      <c r="Z297" s="24">
        <v>0.5</v>
      </c>
      <c r="AA297" s="24"/>
      <c r="AB297" s="24" t="s">
        <v>176</v>
      </c>
      <c r="AC297" s="26" t="s">
        <v>1771</v>
      </c>
      <c r="AD297" s="24"/>
      <c r="AE297" s="24"/>
      <c r="AF297" s="24"/>
      <c r="AG297" s="24"/>
      <c r="AH297" s="24"/>
      <c r="AI297" s="24"/>
      <c r="AJ297" s="24"/>
      <c r="AK297" s="24" t="s">
        <v>178</v>
      </c>
      <c r="AL297" s="413">
        <f t="shared" si="8"/>
        <v>45729</v>
      </c>
      <c r="AM297" s="412">
        <f t="shared" si="9"/>
        <v>45730</v>
      </c>
    </row>
    <row r="298" spans="1:39" ht="21.6" customHeight="1">
      <c r="A298" s="24">
        <v>63</v>
      </c>
      <c r="B298" s="24" t="s">
        <v>212</v>
      </c>
      <c r="C298" s="24">
        <v>2025031797</v>
      </c>
      <c r="D298" s="24"/>
      <c r="E298" s="24"/>
      <c r="F298" s="24">
        <v>2897</v>
      </c>
      <c r="G298" s="24" t="s">
        <v>1772</v>
      </c>
      <c r="H298" s="24" t="s">
        <v>214</v>
      </c>
      <c r="I298" s="24"/>
      <c r="J298" s="24"/>
      <c r="K298" s="24"/>
      <c r="L298" s="24"/>
      <c r="M298" s="25"/>
      <c r="N298" s="24"/>
      <c r="O298" s="25"/>
      <c r="P298" s="26"/>
      <c r="Q298" s="24" t="s">
        <v>1773</v>
      </c>
      <c r="R298" s="24" t="s">
        <v>171</v>
      </c>
      <c r="S298" s="24" t="s">
        <v>115</v>
      </c>
      <c r="T298" s="24">
        <v>1</v>
      </c>
      <c r="U298" s="24" t="s">
        <v>172</v>
      </c>
      <c r="V298" s="24" t="s">
        <v>1774</v>
      </c>
      <c r="W298" s="24" t="s">
        <v>1775</v>
      </c>
      <c r="X298" s="418">
        <v>45730.512499999997</v>
      </c>
      <c r="Y298" s="24"/>
      <c r="Z298" s="24">
        <v>0.3</v>
      </c>
      <c r="AA298" s="24"/>
      <c r="AB298" s="24" t="s">
        <v>176</v>
      </c>
      <c r="AC298" s="26" t="s">
        <v>248</v>
      </c>
      <c r="AD298" s="24" t="s">
        <v>178</v>
      </c>
      <c r="AE298" s="24"/>
      <c r="AF298" s="24"/>
      <c r="AG298" s="24"/>
      <c r="AH298" s="24"/>
      <c r="AI298" s="24"/>
      <c r="AJ298" s="24"/>
      <c r="AK298" s="24" t="s">
        <v>178</v>
      </c>
      <c r="AL298" s="413" t="e">
        <f t="shared" si="8"/>
        <v>#VALUE!</v>
      </c>
      <c r="AM298" s="412">
        <f t="shared" si="9"/>
        <v>45730</v>
      </c>
    </row>
    <row r="299" spans="1:39" ht="21.6" customHeight="1">
      <c r="A299" s="24">
        <v>64</v>
      </c>
      <c r="B299" s="24" t="s">
        <v>158</v>
      </c>
      <c r="C299" s="24">
        <v>2025031798</v>
      </c>
      <c r="D299" s="24" t="s">
        <v>1776</v>
      </c>
      <c r="E299" s="24" t="s">
        <v>160</v>
      </c>
      <c r="F299" s="24">
        <v>4586</v>
      </c>
      <c r="G299" s="24" t="s">
        <v>554</v>
      </c>
      <c r="H299" s="24" t="s">
        <v>162</v>
      </c>
      <c r="I299" s="24" t="s">
        <v>1777</v>
      </c>
      <c r="J299" s="24" t="s">
        <v>225</v>
      </c>
      <c r="K299" s="24" t="s">
        <v>165</v>
      </c>
      <c r="L299" s="24" t="s">
        <v>193</v>
      </c>
      <c r="M299" s="25" t="s">
        <v>194</v>
      </c>
      <c r="N299" s="24" t="s">
        <v>195</v>
      </c>
      <c r="O299" s="25" t="s">
        <v>196</v>
      </c>
      <c r="P299" s="26" t="s">
        <v>1778</v>
      </c>
      <c r="Q299" s="24" t="s">
        <v>555</v>
      </c>
      <c r="R299" s="24" t="s">
        <v>171</v>
      </c>
      <c r="S299" s="24" t="s">
        <v>115</v>
      </c>
      <c r="T299" s="24">
        <v>1</v>
      </c>
      <c r="U299" s="24" t="s">
        <v>172</v>
      </c>
      <c r="V299" s="24" t="s">
        <v>1779</v>
      </c>
      <c r="W299" s="24" t="s">
        <v>1780</v>
      </c>
      <c r="X299" s="418">
        <v>45733.438888888893</v>
      </c>
      <c r="Y299" s="24" t="s">
        <v>1781</v>
      </c>
      <c r="Z299" s="24">
        <v>0.5</v>
      </c>
      <c r="AA299" s="24"/>
      <c r="AB299" s="24" t="s">
        <v>176</v>
      </c>
      <c r="AC299" s="26" t="s">
        <v>1782</v>
      </c>
      <c r="AD299" s="24"/>
      <c r="AE299" s="24"/>
      <c r="AF299" s="24"/>
      <c r="AG299" s="24"/>
      <c r="AH299" s="24"/>
      <c r="AI299" s="24"/>
      <c r="AJ299" s="24"/>
      <c r="AK299" s="24" t="s">
        <v>178</v>
      </c>
      <c r="AL299" s="413">
        <f t="shared" si="8"/>
        <v>45730</v>
      </c>
      <c r="AM299" s="412">
        <f t="shared" si="9"/>
        <v>45733</v>
      </c>
    </row>
    <row r="300" spans="1:39" ht="21.6" customHeight="1">
      <c r="A300" s="24">
        <v>65</v>
      </c>
      <c r="B300" s="24" t="s">
        <v>212</v>
      </c>
      <c r="C300" s="24">
        <v>2025031799</v>
      </c>
      <c r="D300" s="24"/>
      <c r="E300" s="24"/>
      <c r="F300" s="24">
        <v>4153</v>
      </c>
      <c r="G300" s="24" t="s">
        <v>1783</v>
      </c>
      <c r="H300" s="24" t="s">
        <v>214</v>
      </c>
      <c r="I300" s="24"/>
      <c r="J300" s="24"/>
      <c r="K300" s="24"/>
      <c r="L300" s="24"/>
      <c r="M300" s="25"/>
      <c r="N300" s="24"/>
      <c r="O300" s="25"/>
      <c r="P300" s="26"/>
      <c r="Q300" s="24" t="s">
        <v>1784</v>
      </c>
      <c r="R300" s="24" t="s">
        <v>171</v>
      </c>
      <c r="S300" s="24" t="s">
        <v>115</v>
      </c>
      <c r="T300" s="24">
        <v>1</v>
      </c>
      <c r="U300" s="24" t="s">
        <v>172</v>
      </c>
      <c r="V300" s="24" t="s">
        <v>1785</v>
      </c>
      <c r="W300" s="24" t="s">
        <v>1786</v>
      </c>
      <c r="X300" s="418">
        <v>45730.53125</v>
      </c>
      <c r="Y300" s="24"/>
      <c r="Z300" s="24">
        <v>0.3</v>
      </c>
      <c r="AA300" s="24"/>
      <c r="AB300" s="24" t="s">
        <v>176</v>
      </c>
      <c r="AC300" s="26" t="s">
        <v>248</v>
      </c>
      <c r="AD300" s="24" t="s">
        <v>178</v>
      </c>
      <c r="AE300" s="24"/>
      <c r="AF300" s="24"/>
      <c r="AG300" s="24"/>
      <c r="AH300" s="24"/>
      <c r="AI300" s="24"/>
      <c r="AJ300" s="24"/>
      <c r="AK300" s="24" t="s">
        <v>178</v>
      </c>
      <c r="AL300" s="413" t="e">
        <f t="shared" si="8"/>
        <v>#VALUE!</v>
      </c>
      <c r="AM300" s="412">
        <f t="shared" si="9"/>
        <v>45730</v>
      </c>
    </row>
    <row r="301" spans="1:39" ht="21.6" customHeight="1">
      <c r="A301" s="24">
        <v>66</v>
      </c>
      <c r="B301" s="24" t="s">
        <v>212</v>
      </c>
      <c r="C301" s="24">
        <v>2025031801</v>
      </c>
      <c r="D301" s="24"/>
      <c r="E301" s="24"/>
      <c r="F301" s="24">
        <v>4093</v>
      </c>
      <c r="G301" s="24" t="s">
        <v>1441</v>
      </c>
      <c r="H301" s="24" t="s">
        <v>214</v>
      </c>
      <c r="I301" s="24"/>
      <c r="J301" s="24"/>
      <c r="K301" s="24"/>
      <c r="L301" s="24"/>
      <c r="M301" s="25"/>
      <c r="N301" s="24"/>
      <c r="O301" s="25"/>
      <c r="P301" s="26"/>
      <c r="Q301" s="24" t="s">
        <v>1444</v>
      </c>
      <c r="R301" s="24" t="s">
        <v>171</v>
      </c>
      <c r="S301" s="24" t="s">
        <v>115</v>
      </c>
      <c r="T301" s="24">
        <v>1</v>
      </c>
      <c r="U301" s="24" t="s">
        <v>172</v>
      </c>
      <c r="V301" s="24" t="s">
        <v>1787</v>
      </c>
      <c r="W301" s="24" t="s">
        <v>1788</v>
      </c>
      <c r="X301" s="418">
        <v>45730.545138888891</v>
      </c>
      <c r="Y301" s="24"/>
      <c r="Z301" s="24">
        <v>0.3</v>
      </c>
      <c r="AA301" s="24"/>
      <c r="AB301" s="24" t="s">
        <v>176</v>
      </c>
      <c r="AC301" s="26" t="s">
        <v>248</v>
      </c>
      <c r="AD301" s="24" t="s">
        <v>178</v>
      </c>
      <c r="AE301" s="24"/>
      <c r="AF301" s="24"/>
      <c r="AG301" s="24"/>
      <c r="AH301" s="24"/>
      <c r="AI301" s="24"/>
      <c r="AJ301" s="24"/>
      <c r="AK301" s="24" t="s">
        <v>178</v>
      </c>
      <c r="AL301" s="413" t="e">
        <f t="shared" si="8"/>
        <v>#VALUE!</v>
      </c>
      <c r="AM301" s="412">
        <f t="shared" si="9"/>
        <v>45730</v>
      </c>
    </row>
    <row r="302" spans="1:39" ht="21.6" customHeight="1">
      <c r="A302" s="24">
        <v>67</v>
      </c>
      <c r="B302" s="24" t="s">
        <v>158</v>
      </c>
      <c r="C302" s="24">
        <v>2025031803</v>
      </c>
      <c r="D302" s="24" t="s">
        <v>1789</v>
      </c>
      <c r="E302" s="24" t="s">
        <v>160</v>
      </c>
      <c r="F302" s="24">
        <v>4739</v>
      </c>
      <c r="G302" s="24" t="s">
        <v>1683</v>
      </c>
      <c r="H302" s="24" t="s">
        <v>214</v>
      </c>
      <c r="I302" s="24" t="s">
        <v>1790</v>
      </c>
      <c r="J302" s="24" t="s">
        <v>225</v>
      </c>
      <c r="K302" s="24" t="s">
        <v>165</v>
      </c>
      <c r="L302" s="24" t="s">
        <v>1759</v>
      </c>
      <c r="M302" s="25" t="s">
        <v>1760</v>
      </c>
      <c r="N302" s="24">
        <v>2902</v>
      </c>
      <c r="O302" s="25" t="s">
        <v>1791</v>
      </c>
      <c r="P302" s="26" t="s">
        <v>1792</v>
      </c>
      <c r="Q302" s="24" t="s">
        <v>1686</v>
      </c>
      <c r="R302" s="24" t="s">
        <v>171</v>
      </c>
      <c r="S302" s="24" t="s">
        <v>115</v>
      </c>
      <c r="T302" s="24">
        <v>1</v>
      </c>
      <c r="U302" s="24" t="s">
        <v>172</v>
      </c>
      <c r="V302" s="24" t="s">
        <v>1793</v>
      </c>
      <c r="W302" s="24" t="s">
        <v>1794</v>
      </c>
      <c r="X302" s="418">
        <v>45733.52847222222</v>
      </c>
      <c r="Y302" s="24" t="s">
        <v>1795</v>
      </c>
      <c r="Z302" s="24">
        <v>0.5</v>
      </c>
      <c r="AA302" s="24"/>
      <c r="AB302" s="24" t="s">
        <v>176</v>
      </c>
      <c r="AC302" s="26" t="s">
        <v>1796</v>
      </c>
      <c r="AD302" s="24"/>
      <c r="AE302" s="24"/>
      <c r="AF302" s="24"/>
      <c r="AG302" s="24"/>
      <c r="AH302" s="24"/>
      <c r="AI302" s="24"/>
      <c r="AJ302" s="24"/>
      <c r="AK302" s="24" t="s">
        <v>178</v>
      </c>
      <c r="AL302" s="413">
        <f t="shared" si="8"/>
        <v>45730</v>
      </c>
      <c r="AM302" s="412">
        <f t="shared" si="9"/>
        <v>45733</v>
      </c>
    </row>
    <row r="303" spans="1:39" ht="21.6" customHeight="1">
      <c r="A303" s="24">
        <v>68</v>
      </c>
      <c r="B303" s="24" t="s">
        <v>212</v>
      </c>
      <c r="C303" s="24">
        <v>2025031805</v>
      </c>
      <c r="D303" s="24"/>
      <c r="E303" s="24"/>
      <c r="F303" s="24">
        <v>4788</v>
      </c>
      <c r="G303" s="24" t="s">
        <v>1797</v>
      </c>
      <c r="H303" s="24" t="s">
        <v>214</v>
      </c>
      <c r="I303" s="24"/>
      <c r="J303" s="24"/>
      <c r="K303" s="24"/>
      <c r="L303" s="24"/>
      <c r="M303" s="25"/>
      <c r="N303" s="24"/>
      <c r="O303" s="25"/>
      <c r="P303" s="26"/>
      <c r="Q303" s="24" t="s">
        <v>1798</v>
      </c>
      <c r="R303" s="24" t="s">
        <v>171</v>
      </c>
      <c r="S303" s="24" t="s">
        <v>115</v>
      </c>
      <c r="T303" s="24">
        <v>1</v>
      </c>
      <c r="U303" s="24" t="s">
        <v>172</v>
      </c>
      <c r="V303" s="24" t="s">
        <v>1799</v>
      </c>
      <c r="W303" s="24" t="s">
        <v>1800</v>
      </c>
      <c r="X303" s="418">
        <v>45730.568055555559</v>
      </c>
      <c r="Y303" s="24"/>
      <c r="Z303" s="24">
        <v>0.3</v>
      </c>
      <c r="AA303" s="24"/>
      <c r="AB303" s="24" t="s">
        <v>176</v>
      </c>
      <c r="AC303" s="26" t="s">
        <v>248</v>
      </c>
      <c r="AD303" s="24" t="s">
        <v>178</v>
      </c>
      <c r="AE303" s="24"/>
      <c r="AF303" s="24"/>
      <c r="AG303" s="24"/>
      <c r="AH303" s="24"/>
      <c r="AI303" s="24"/>
      <c r="AJ303" s="24"/>
      <c r="AK303" s="24" t="s">
        <v>178</v>
      </c>
      <c r="AL303" s="413" t="e">
        <f t="shared" si="8"/>
        <v>#VALUE!</v>
      </c>
      <c r="AM303" s="412">
        <f t="shared" si="9"/>
        <v>45730</v>
      </c>
    </row>
    <row r="304" spans="1:39" ht="21.6" customHeight="1">
      <c r="A304" s="24">
        <v>69</v>
      </c>
      <c r="B304" s="24" t="s">
        <v>158</v>
      </c>
      <c r="C304" s="24">
        <v>2025031806</v>
      </c>
      <c r="D304" s="24" t="s">
        <v>1801</v>
      </c>
      <c r="E304" s="24" t="s">
        <v>160</v>
      </c>
      <c r="F304" s="24">
        <v>4739</v>
      </c>
      <c r="G304" s="24" t="s">
        <v>1683</v>
      </c>
      <c r="H304" s="24" t="s">
        <v>214</v>
      </c>
      <c r="I304" s="24" t="s">
        <v>1802</v>
      </c>
      <c r="J304" s="24" t="s">
        <v>225</v>
      </c>
      <c r="K304" s="24" t="s">
        <v>165</v>
      </c>
      <c r="L304" s="24" t="s">
        <v>193</v>
      </c>
      <c r="M304" s="25" t="s">
        <v>194</v>
      </c>
      <c r="N304" s="24" t="s">
        <v>195</v>
      </c>
      <c r="O304" s="25" t="s">
        <v>196</v>
      </c>
      <c r="P304" s="26" t="s">
        <v>1803</v>
      </c>
      <c r="Q304" s="24" t="s">
        <v>1686</v>
      </c>
      <c r="R304" s="24" t="s">
        <v>171</v>
      </c>
      <c r="S304" s="24" t="s">
        <v>115</v>
      </c>
      <c r="T304" s="24">
        <v>1</v>
      </c>
      <c r="U304" s="24" t="s">
        <v>172</v>
      </c>
      <c r="V304" s="24" t="s">
        <v>1804</v>
      </c>
      <c r="W304" s="24" t="s">
        <v>1805</v>
      </c>
      <c r="X304" s="418">
        <v>45733.533333333333</v>
      </c>
      <c r="Y304" s="24" t="s">
        <v>1806</v>
      </c>
      <c r="Z304" s="24">
        <v>0.5</v>
      </c>
      <c r="AA304" s="24"/>
      <c r="AB304" s="24" t="s">
        <v>176</v>
      </c>
      <c r="AC304" s="26" t="s">
        <v>1807</v>
      </c>
      <c r="AD304" s="24"/>
      <c r="AE304" s="24"/>
      <c r="AF304" s="24"/>
      <c r="AG304" s="24"/>
      <c r="AH304" s="24"/>
      <c r="AI304" s="24"/>
      <c r="AJ304" s="24"/>
      <c r="AK304" s="24" t="s">
        <v>178</v>
      </c>
      <c r="AL304" s="413">
        <f t="shared" si="8"/>
        <v>45730</v>
      </c>
      <c r="AM304" s="412">
        <f t="shared" si="9"/>
        <v>45733</v>
      </c>
    </row>
    <row r="305" spans="1:39" ht="21.6" customHeight="1">
      <c r="A305" s="24">
        <v>70</v>
      </c>
      <c r="B305" s="24" t="s">
        <v>212</v>
      </c>
      <c r="C305" s="24">
        <v>2025031816</v>
      </c>
      <c r="D305" s="24"/>
      <c r="E305" s="24"/>
      <c r="F305" s="24">
        <v>4298</v>
      </c>
      <c r="G305" s="24" t="s">
        <v>1808</v>
      </c>
      <c r="H305" s="24" t="s">
        <v>214</v>
      </c>
      <c r="I305" s="24"/>
      <c r="J305" s="24"/>
      <c r="K305" s="24"/>
      <c r="L305" s="24"/>
      <c r="M305" s="25"/>
      <c r="N305" s="24"/>
      <c r="O305" s="25"/>
      <c r="P305" s="26"/>
      <c r="Q305" s="24" t="s">
        <v>1809</v>
      </c>
      <c r="R305" s="24" t="s">
        <v>171</v>
      </c>
      <c r="S305" s="24" t="s">
        <v>115</v>
      </c>
      <c r="T305" s="24">
        <v>1</v>
      </c>
      <c r="U305" s="24" t="s">
        <v>172</v>
      </c>
      <c r="V305" s="24" t="s">
        <v>1810</v>
      </c>
      <c r="W305" s="24" t="s">
        <v>1811</v>
      </c>
      <c r="X305" s="418">
        <v>45730.588888888888</v>
      </c>
      <c r="Y305" s="24"/>
      <c r="Z305" s="24">
        <v>0.3</v>
      </c>
      <c r="AA305" s="24"/>
      <c r="AB305" s="24" t="s">
        <v>176</v>
      </c>
      <c r="AC305" s="26" t="s">
        <v>248</v>
      </c>
      <c r="AD305" s="24" t="s">
        <v>178</v>
      </c>
      <c r="AE305" s="24"/>
      <c r="AF305" s="24"/>
      <c r="AG305" s="24"/>
      <c r="AH305" s="24"/>
      <c r="AI305" s="24"/>
      <c r="AJ305" s="24"/>
      <c r="AK305" s="24" t="s">
        <v>178</v>
      </c>
      <c r="AL305" s="413" t="e">
        <f t="shared" si="8"/>
        <v>#VALUE!</v>
      </c>
      <c r="AM305" s="412">
        <f t="shared" si="9"/>
        <v>45730</v>
      </c>
    </row>
    <row r="306" spans="1:39" ht="21.6" customHeight="1">
      <c r="A306" s="24">
        <v>71</v>
      </c>
      <c r="B306" s="24" t="s">
        <v>212</v>
      </c>
      <c r="C306" s="24">
        <v>2025031824</v>
      </c>
      <c r="D306" s="24"/>
      <c r="E306" s="24"/>
      <c r="F306" s="24">
        <v>4541</v>
      </c>
      <c r="G306" s="24" t="s">
        <v>841</v>
      </c>
      <c r="H306" s="24" t="s">
        <v>214</v>
      </c>
      <c r="I306" s="24"/>
      <c r="J306" s="24"/>
      <c r="K306" s="24"/>
      <c r="L306" s="24"/>
      <c r="M306" s="25"/>
      <c r="N306" s="24"/>
      <c r="O306" s="25"/>
      <c r="P306" s="26"/>
      <c r="Q306" s="24" t="s">
        <v>844</v>
      </c>
      <c r="R306" s="24" t="s">
        <v>171</v>
      </c>
      <c r="S306" s="24" t="s">
        <v>115</v>
      </c>
      <c r="T306" s="24">
        <v>1</v>
      </c>
      <c r="U306" s="24" t="s">
        <v>172</v>
      </c>
      <c r="V306" s="24" t="s">
        <v>1812</v>
      </c>
      <c r="W306" s="24" t="s">
        <v>1813</v>
      </c>
      <c r="X306" s="418">
        <v>45730.60833333333</v>
      </c>
      <c r="Y306" s="24"/>
      <c r="Z306" s="24">
        <v>0.3</v>
      </c>
      <c r="AA306" s="24"/>
      <c r="AB306" s="24" t="s">
        <v>176</v>
      </c>
      <c r="AC306" s="26" t="s">
        <v>248</v>
      </c>
      <c r="AD306" s="24" t="s">
        <v>178</v>
      </c>
      <c r="AE306" s="24"/>
      <c r="AF306" s="24"/>
      <c r="AG306" s="24"/>
      <c r="AH306" s="24"/>
      <c r="AI306" s="24"/>
      <c r="AJ306" s="24"/>
      <c r="AK306" s="24" t="s">
        <v>178</v>
      </c>
      <c r="AL306" s="413" t="e">
        <f t="shared" si="8"/>
        <v>#VALUE!</v>
      </c>
      <c r="AM306" s="412">
        <f t="shared" si="9"/>
        <v>45730</v>
      </c>
    </row>
    <row r="307" spans="1:39" ht="21.6" customHeight="1">
      <c r="A307" s="24">
        <v>72</v>
      </c>
      <c r="B307" s="24" t="s">
        <v>212</v>
      </c>
      <c r="C307" s="24">
        <v>2025031831</v>
      </c>
      <c r="D307" s="24"/>
      <c r="E307" s="24"/>
      <c r="F307" s="24">
        <v>4802</v>
      </c>
      <c r="G307" s="24" t="s">
        <v>1814</v>
      </c>
      <c r="H307" s="24" t="s">
        <v>214</v>
      </c>
      <c r="I307" s="24"/>
      <c r="J307" s="24"/>
      <c r="K307" s="24"/>
      <c r="L307" s="24"/>
      <c r="M307" s="25"/>
      <c r="N307" s="24"/>
      <c r="O307" s="25"/>
      <c r="P307" s="26"/>
      <c r="Q307" s="24" t="s">
        <v>1815</v>
      </c>
      <c r="R307" s="24" t="s">
        <v>171</v>
      </c>
      <c r="S307" s="24" t="s">
        <v>115</v>
      </c>
      <c r="T307" s="24">
        <v>1</v>
      </c>
      <c r="U307" s="24" t="s">
        <v>172</v>
      </c>
      <c r="V307" s="24" t="s">
        <v>1816</v>
      </c>
      <c r="W307" s="24" t="s">
        <v>1817</v>
      </c>
      <c r="X307" s="418">
        <v>45730.628472222219</v>
      </c>
      <c r="Y307" s="24"/>
      <c r="Z307" s="24">
        <v>0.3</v>
      </c>
      <c r="AA307" s="24"/>
      <c r="AB307" s="24" t="s">
        <v>176</v>
      </c>
      <c r="AC307" s="26" t="s">
        <v>248</v>
      </c>
      <c r="AD307" s="24" t="s">
        <v>178</v>
      </c>
      <c r="AE307" s="24"/>
      <c r="AF307" s="24"/>
      <c r="AG307" s="24"/>
      <c r="AH307" s="24"/>
      <c r="AI307" s="24"/>
      <c r="AJ307" s="24"/>
      <c r="AK307" s="24" t="s">
        <v>178</v>
      </c>
      <c r="AL307" s="413" t="e">
        <f t="shared" si="8"/>
        <v>#VALUE!</v>
      </c>
      <c r="AM307" s="412">
        <f t="shared" si="9"/>
        <v>45730</v>
      </c>
    </row>
    <row r="308" spans="1:39" ht="21.6" customHeight="1">
      <c r="A308" s="24">
        <v>73</v>
      </c>
      <c r="B308" s="24" t="s">
        <v>212</v>
      </c>
      <c r="C308" s="24">
        <v>2025031836</v>
      </c>
      <c r="D308" s="24"/>
      <c r="E308" s="24"/>
      <c r="F308" s="24">
        <v>3652</v>
      </c>
      <c r="G308" s="24" t="s">
        <v>1818</v>
      </c>
      <c r="H308" s="24" t="s">
        <v>316</v>
      </c>
      <c r="I308" s="24"/>
      <c r="J308" s="24"/>
      <c r="K308" s="24"/>
      <c r="L308" s="24"/>
      <c r="M308" s="25"/>
      <c r="N308" s="24"/>
      <c r="O308" s="25"/>
      <c r="P308" s="26"/>
      <c r="Q308" s="24" t="s">
        <v>1819</v>
      </c>
      <c r="R308" s="24" t="s">
        <v>171</v>
      </c>
      <c r="S308" s="24" t="s">
        <v>110</v>
      </c>
      <c r="T308" s="24">
        <v>1</v>
      </c>
      <c r="U308" s="24" t="s">
        <v>172</v>
      </c>
      <c r="V308" s="24" t="s">
        <v>1820</v>
      </c>
      <c r="W308" s="24" t="s">
        <v>1821</v>
      </c>
      <c r="X308" s="418">
        <v>45730.645833333343</v>
      </c>
      <c r="Y308" s="24"/>
      <c r="Z308" s="24">
        <v>0.5</v>
      </c>
      <c r="AA308" s="24"/>
      <c r="AB308" s="24" t="s">
        <v>176</v>
      </c>
      <c r="AC308" s="26" t="s">
        <v>248</v>
      </c>
      <c r="AD308" s="24" t="s">
        <v>178</v>
      </c>
      <c r="AE308" s="24"/>
      <c r="AF308" s="24"/>
      <c r="AG308" s="24"/>
      <c r="AH308" s="24"/>
      <c r="AI308" s="24"/>
      <c r="AJ308" s="24"/>
      <c r="AK308" s="24" t="s">
        <v>178</v>
      </c>
      <c r="AL308" s="413" t="e">
        <f t="shared" si="8"/>
        <v>#VALUE!</v>
      </c>
      <c r="AM308" s="412">
        <f t="shared" si="9"/>
        <v>45730</v>
      </c>
    </row>
    <row r="309" spans="1:39" ht="21.6" customHeight="1">
      <c r="A309" s="24">
        <v>74</v>
      </c>
      <c r="B309" s="24" t="s">
        <v>212</v>
      </c>
      <c r="C309" s="24">
        <v>2025031841</v>
      </c>
      <c r="D309" s="24"/>
      <c r="E309" s="24"/>
      <c r="F309" s="24">
        <v>5060</v>
      </c>
      <c r="G309" s="24" t="s">
        <v>1822</v>
      </c>
      <c r="H309" s="24" t="s">
        <v>214</v>
      </c>
      <c r="I309" s="24"/>
      <c r="J309" s="24"/>
      <c r="K309" s="24"/>
      <c r="L309" s="24"/>
      <c r="M309" s="25"/>
      <c r="N309" s="24"/>
      <c r="O309" s="25"/>
      <c r="P309" s="26"/>
      <c r="Q309" s="24" t="s">
        <v>1823</v>
      </c>
      <c r="R309" s="24" t="s">
        <v>171</v>
      </c>
      <c r="S309" s="24" t="s">
        <v>115</v>
      </c>
      <c r="T309" s="24">
        <v>1</v>
      </c>
      <c r="U309" s="24" t="s">
        <v>172</v>
      </c>
      <c r="V309" s="24" t="s">
        <v>1824</v>
      </c>
      <c r="W309" s="24" t="s">
        <v>1825</v>
      </c>
      <c r="X309" s="418">
        <v>45730.652777777781</v>
      </c>
      <c r="Y309" s="24"/>
      <c r="Z309" s="24">
        <v>0.3</v>
      </c>
      <c r="AA309" s="24"/>
      <c r="AB309" s="24" t="s">
        <v>176</v>
      </c>
      <c r="AC309" s="26" t="s">
        <v>248</v>
      </c>
      <c r="AD309" s="24" t="s">
        <v>178</v>
      </c>
      <c r="AE309" s="24"/>
      <c r="AF309" s="24"/>
      <c r="AG309" s="24"/>
      <c r="AH309" s="24"/>
      <c r="AI309" s="24"/>
      <c r="AJ309" s="24"/>
      <c r="AK309" s="24" t="s">
        <v>178</v>
      </c>
      <c r="AL309" s="413" t="e">
        <f t="shared" si="8"/>
        <v>#VALUE!</v>
      </c>
      <c r="AM309" s="412">
        <f t="shared" si="9"/>
        <v>45730</v>
      </c>
    </row>
    <row r="310" spans="1:39" ht="21.6" customHeight="1">
      <c r="A310" s="24">
        <v>75</v>
      </c>
      <c r="B310" s="24" t="s">
        <v>212</v>
      </c>
      <c r="C310" s="24">
        <v>2025031846</v>
      </c>
      <c r="D310" s="24"/>
      <c r="E310" s="24"/>
      <c r="F310" s="24">
        <v>5057</v>
      </c>
      <c r="G310" s="24" t="s">
        <v>1826</v>
      </c>
      <c r="H310" s="24" t="s">
        <v>316</v>
      </c>
      <c r="I310" s="24"/>
      <c r="J310" s="24"/>
      <c r="K310" s="24"/>
      <c r="L310" s="24"/>
      <c r="M310" s="25"/>
      <c r="N310" s="24"/>
      <c r="O310" s="25"/>
      <c r="P310" s="26"/>
      <c r="Q310" s="24" t="s">
        <v>1827</v>
      </c>
      <c r="R310" s="24" t="s">
        <v>171</v>
      </c>
      <c r="S310" s="24" t="s">
        <v>110</v>
      </c>
      <c r="T310" s="24">
        <v>1</v>
      </c>
      <c r="U310" s="24" t="s">
        <v>172</v>
      </c>
      <c r="V310" s="24" t="s">
        <v>1828</v>
      </c>
      <c r="W310" s="24" t="s">
        <v>1829</v>
      </c>
      <c r="X310" s="418">
        <v>45730.666666666657</v>
      </c>
      <c r="Y310" s="24"/>
      <c r="Z310" s="24">
        <v>0.5</v>
      </c>
      <c r="AA310" s="24"/>
      <c r="AB310" s="24" t="s">
        <v>176</v>
      </c>
      <c r="AC310" s="26" t="s">
        <v>248</v>
      </c>
      <c r="AD310" s="24" t="s">
        <v>178</v>
      </c>
      <c r="AE310" s="24"/>
      <c r="AF310" s="24"/>
      <c r="AG310" s="24"/>
      <c r="AH310" s="24"/>
      <c r="AI310" s="24" t="s">
        <v>178</v>
      </c>
      <c r="AJ310" s="24"/>
      <c r="AK310" s="24" t="s">
        <v>178</v>
      </c>
      <c r="AL310" s="413" t="e">
        <f t="shared" si="8"/>
        <v>#VALUE!</v>
      </c>
      <c r="AM310" s="412">
        <f t="shared" si="9"/>
        <v>45730</v>
      </c>
    </row>
    <row r="311" spans="1:39" ht="21.6" customHeight="1">
      <c r="A311" s="24">
        <v>76</v>
      </c>
      <c r="B311" s="24" t="s">
        <v>158</v>
      </c>
      <c r="C311" s="24">
        <v>2025031882</v>
      </c>
      <c r="D311" s="24" t="s">
        <v>1830</v>
      </c>
      <c r="E311" s="24" t="s">
        <v>160</v>
      </c>
      <c r="F311" s="24">
        <v>2325</v>
      </c>
      <c r="G311" s="24" t="s">
        <v>667</v>
      </c>
      <c r="H311" s="24" t="s">
        <v>645</v>
      </c>
      <c r="I311" s="24" t="s">
        <v>1831</v>
      </c>
      <c r="J311" s="24" t="s">
        <v>579</v>
      </c>
      <c r="K311" s="24" t="s">
        <v>226</v>
      </c>
      <c r="L311" s="24" t="s">
        <v>594</v>
      </c>
      <c r="M311" s="25" t="s">
        <v>595</v>
      </c>
      <c r="N311" s="24" t="s">
        <v>1426</v>
      </c>
      <c r="O311" s="25" t="s">
        <v>239</v>
      </c>
      <c r="P311" s="26" t="s">
        <v>1832</v>
      </c>
      <c r="Q311" s="24" t="s">
        <v>668</v>
      </c>
      <c r="R311" s="24" t="s">
        <v>171</v>
      </c>
      <c r="S311" s="24" t="s">
        <v>110</v>
      </c>
      <c r="T311" s="24">
        <v>1</v>
      </c>
      <c r="U311" s="24" t="s">
        <v>172</v>
      </c>
      <c r="V311" s="24" t="s">
        <v>1833</v>
      </c>
      <c r="W311" s="24" t="s">
        <v>1834</v>
      </c>
      <c r="X311" s="418">
        <v>45733.48333333333</v>
      </c>
      <c r="Y311" s="24" t="s">
        <v>1835</v>
      </c>
      <c r="Z311" s="24">
        <v>0.5</v>
      </c>
      <c r="AA311" s="24"/>
      <c r="AB311" s="24" t="s">
        <v>176</v>
      </c>
      <c r="AC311" s="26" t="s">
        <v>1836</v>
      </c>
      <c r="AD311" s="24"/>
      <c r="AE311" s="24"/>
      <c r="AF311" s="24"/>
      <c r="AG311" s="24"/>
      <c r="AH311" s="24"/>
      <c r="AI311" s="24"/>
      <c r="AJ311" s="24"/>
      <c r="AK311" s="24" t="s">
        <v>178</v>
      </c>
      <c r="AL311" s="413">
        <f t="shared" si="8"/>
        <v>45731</v>
      </c>
      <c r="AM311" s="412">
        <f t="shared" si="9"/>
        <v>45733</v>
      </c>
    </row>
    <row r="312" spans="1:39" ht="21.6" customHeight="1">
      <c r="A312" s="24">
        <v>77</v>
      </c>
      <c r="B312" s="24" t="s">
        <v>158</v>
      </c>
      <c r="C312" s="24">
        <v>2025031885</v>
      </c>
      <c r="D312" s="24" t="s">
        <v>1837</v>
      </c>
      <c r="E312" s="24" t="s">
        <v>160</v>
      </c>
      <c r="F312" s="24">
        <v>4036</v>
      </c>
      <c r="G312" s="24" t="s">
        <v>298</v>
      </c>
      <c r="H312" s="24" t="s">
        <v>299</v>
      </c>
      <c r="I312" s="24" t="s">
        <v>1838</v>
      </c>
      <c r="J312" s="24" t="s">
        <v>579</v>
      </c>
      <c r="K312" s="24" t="s">
        <v>165</v>
      </c>
      <c r="L312" s="24" t="s">
        <v>1129</v>
      </c>
      <c r="M312" s="25" t="s">
        <v>1130</v>
      </c>
      <c r="N312" s="24">
        <v>6003</v>
      </c>
      <c r="O312" s="25" t="s">
        <v>802</v>
      </c>
      <c r="P312" s="26" t="s">
        <v>1839</v>
      </c>
      <c r="Q312" s="24" t="s">
        <v>303</v>
      </c>
      <c r="R312" s="24" t="s">
        <v>171</v>
      </c>
      <c r="S312" s="24" t="s">
        <v>115</v>
      </c>
      <c r="T312" s="24">
        <v>1</v>
      </c>
      <c r="U312" s="24" t="s">
        <v>172</v>
      </c>
      <c r="V312" s="24" t="s">
        <v>1840</v>
      </c>
      <c r="W312" s="24" t="s">
        <v>1841</v>
      </c>
      <c r="X312" s="418">
        <v>45733.496527777781</v>
      </c>
      <c r="Y312" s="24" t="s">
        <v>1835</v>
      </c>
      <c r="Z312" s="24">
        <v>0.5</v>
      </c>
      <c r="AA312" s="24"/>
      <c r="AB312" s="24" t="s">
        <v>176</v>
      </c>
      <c r="AC312" s="26" t="s">
        <v>1842</v>
      </c>
      <c r="AD312" s="24"/>
      <c r="AE312" s="24"/>
      <c r="AF312" s="24"/>
      <c r="AG312" s="24"/>
      <c r="AH312" s="24"/>
      <c r="AI312" s="24"/>
      <c r="AJ312" s="24"/>
      <c r="AK312" s="24" t="s">
        <v>178</v>
      </c>
      <c r="AL312" s="413">
        <f t="shared" si="8"/>
        <v>45731</v>
      </c>
      <c r="AM312" s="412">
        <f t="shared" si="9"/>
        <v>45733</v>
      </c>
    </row>
    <row r="313" spans="1:39" ht="21.6" customHeight="1">
      <c r="A313" s="24">
        <v>78</v>
      </c>
      <c r="B313" s="24" t="s">
        <v>158</v>
      </c>
      <c r="C313" s="24">
        <v>2025031887</v>
      </c>
      <c r="D313" s="24" t="s">
        <v>1843</v>
      </c>
      <c r="E313" s="24" t="s">
        <v>160</v>
      </c>
      <c r="F313" s="24">
        <v>2995</v>
      </c>
      <c r="G313" s="24" t="s">
        <v>494</v>
      </c>
      <c r="H313" s="24" t="s">
        <v>266</v>
      </c>
      <c r="I313" s="24" t="s">
        <v>1844</v>
      </c>
      <c r="J313" s="24" t="s">
        <v>579</v>
      </c>
      <c r="K313" s="24" t="s">
        <v>165</v>
      </c>
      <c r="L313" s="24" t="s">
        <v>227</v>
      </c>
      <c r="M313" s="25" t="s">
        <v>228</v>
      </c>
      <c r="N313" s="24">
        <v>2501</v>
      </c>
      <c r="O313" s="25" t="s">
        <v>229</v>
      </c>
      <c r="P313" s="26" t="s">
        <v>1845</v>
      </c>
      <c r="Q313" s="24" t="s">
        <v>500</v>
      </c>
      <c r="R313" s="24" t="s">
        <v>171</v>
      </c>
      <c r="S313" s="24" t="s">
        <v>274</v>
      </c>
      <c r="T313" s="24">
        <v>1</v>
      </c>
      <c r="U313" s="24" t="s">
        <v>172</v>
      </c>
      <c r="V313" s="24" t="s">
        <v>1846</v>
      </c>
      <c r="W313" s="24" t="s">
        <v>1847</v>
      </c>
      <c r="X313" s="418">
        <v>45733.594444444447</v>
      </c>
      <c r="Y313" s="24" t="s">
        <v>1835</v>
      </c>
      <c r="Z313" s="24">
        <v>0.5</v>
      </c>
      <c r="AA313" s="24"/>
      <c r="AB313" s="24" t="s">
        <v>564</v>
      </c>
      <c r="AC313" s="26" t="s">
        <v>341</v>
      </c>
      <c r="AD313" s="24"/>
      <c r="AE313" s="24"/>
      <c r="AF313" s="24"/>
      <c r="AG313" s="24"/>
      <c r="AH313" s="24"/>
      <c r="AI313" s="24"/>
      <c r="AJ313" s="24"/>
      <c r="AK313" s="24" t="s">
        <v>178</v>
      </c>
      <c r="AL313" s="413">
        <f t="shared" si="8"/>
        <v>45731</v>
      </c>
      <c r="AM313" s="412">
        <f t="shared" si="9"/>
        <v>45733</v>
      </c>
    </row>
    <row r="314" spans="1:39" ht="21.6" customHeight="1">
      <c r="A314" s="24">
        <v>79</v>
      </c>
      <c r="B314" s="24" t="s">
        <v>158</v>
      </c>
      <c r="C314" s="24">
        <v>2025031888</v>
      </c>
      <c r="D314" s="24" t="s">
        <v>1848</v>
      </c>
      <c r="E314" s="24" t="s">
        <v>160</v>
      </c>
      <c r="F314" s="24">
        <v>2995</v>
      </c>
      <c r="G314" s="24" t="s">
        <v>494</v>
      </c>
      <c r="H314" s="24" t="s">
        <v>266</v>
      </c>
      <c r="I314" s="24" t="s">
        <v>1849</v>
      </c>
      <c r="J314" s="24" t="s">
        <v>579</v>
      </c>
      <c r="K314" s="24" t="s">
        <v>165</v>
      </c>
      <c r="L314" s="24" t="s">
        <v>227</v>
      </c>
      <c r="M314" s="25" t="s">
        <v>228</v>
      </c>
      <c r="N314" s="24">
        <v>2501</v>
      </c>
      <c r="O314" s="25" t="s">
        <v>229</v>
      </c>
      <c r="P314" s="26" t="s">
        <v>1850</v>
      </c>
      <c r="Q314" s="24" t="s">
        <v>500</v>
      </c>
      <c r="R314" s="24" t="s">
        <v>171</v>
      </c>
      <c r="S314" s="24" t="s">
        <v>274</v>
      </c>
      <c r="T314" s="24">
        <v>1</v>
      </c>
      <c r="U314" s="24" t="s">
        <v>172</v>
      </c>
      <c r="V314" s="24" t="s">
        <v>1851</v>
      </c>
      <c r="W314" s="24" t="s">
        <v>1852</v>
      </c>
      <c r="X314" s="418">
        <v>45733.636805555558</v>
      </c>
      <c r="Y314" s="24" t="s">
        <v>1835</v>
      </c>
      <c r="Z314" s="24">
        <v>0.5</v>
      </c>
      <c r="AA314" s="24"/>
      <c r="AB314" s="24" t="s">
        <v>564</v>
      </c>
      <c r="AC314" s="26" t="s">
        <v>341</v>
      </c>
      <c r="AD314" s="24"/>
      <c r="AE314" s="24"/>
      <c r="AF314" s="24"/>
      <c r="AG314" s="24"/>
      <c r="AH314" s="24"/>
      <c r="AI314" s="24"/>
      <c r="AJ314" s="24"/>
      <c r="AK314" s="24" t="s">
        <v>178</v>
      </c>
      <c r="AL314" s="413">
        <f t="shared" si="8"/>
        <v>45731</v>
      </c>
      <c r="AM314" s="412">
        <f t="shared" si="9"/>
        <v>45733</v>
      </c>
    </row>
    <row r="315" spans="1:39" ht="21.6" customHeight="1">
      <c r="A315" s="24">
        <v>80</v>
      </c>
      <c r="B315" s="24" t="s">
        <v>212</v>
      </c>
      <c r="C315" s="24">
        <v>2025031983</v>
      </c>
      <c r="D315" s="24"/>
      <c r="E315" s="24"/>
      <c r="F315" s="24">
        <v>3851</v>
      </c>
      <c r="G315" s="24" t="s">
        <v>1853</v>
      </c>
      <c r="H315" s="24" t="s">
        <v>316</v>
      </c>
      <c r="I315" s="24"/>
      <c r="J315" s="24"/>
      <c r="K315" s="24"/>
      <c r="L315" s="24"/>
      <c r="M315" s="25"/>
      <c r="N315" s="24"/>
      <c r="O315" s="25"/>
      <c r="P315" s="26"/>
      <c r="Q315" s="24" t="s">
        <v>1854</v>
      </c>
      <c r="R315" s="24" t="s">
        <v>171</v>
      </c>
      <c r="S315" s="24" t="s">
        <v>110</v>
      </c>
      <c r="T315" s="24">
        <v>1</v>
      </c>
      <c r="U315" s="24" t="s">
        <v>172</v>
      </c>
      <c r="V315" s="24" t="s">
        <v>1855</v>
      </c>
      <c r="W315" s="24" t="s">
        <v>1856</v>
      </c>
      <c r="X315" s="418">
        <v>45733.583333333343</v>
      </c>
      <c r="Y315" s="24"/>
      <c r="Z315" s="24">
        <v>0.5</v>
      </c>
      <c r="AA315" s="24"/>
      <c r="AB315" s="24" t="s">
        <v>176</v>
      </c>
      <c r="AC315" s="26" t="s">
        <v>248</v>
      </c>
      <c r="AD315" s="24" t="s">
        <v>178</v>
      </c>
      <c r="AE315" s="24"/>
      <c r="AF315" s="24"/>
      <c r="AG315" s="24"/>
      <c r="AH315" s="24"/>
      <c r="AI315" s="24"/>
      <c r="AJ315" s="24"/>
      <c r="AK315" s="24" t="s">
        <v>178</v>
      </c>
      <c r="AL315" s="413" t="e">
        <f t="shared" si="8"/>
        <v>#VALUE!</v>
      </c>
      <c r="AM315" s="412">
        <f t="shared" si="9"/>
        <v>45733</v>
      </c>
    </row>
    <row r="316" spans="1:39" ht="21.6" customHeight="1">
      <c r="A316" s="24">
        <v>81</v>
      </c>
      <c r="B316" s="24" t="s">
        <v>212</v>
      </c>
      <c r="C316" s="24">
        <v>2025032010</v>
      </c>
      <c r="D316" s="24"/>
      <c r="E316" s="24"/>
      <c r="F316" s="24">
        <v>2995</v>
      </c>
      <c r="G316" s="24" t="s">
        <v>494</v>
      </c>
      <c r="H316" s="24" t="s">
        <v>266</v>
      </c>
      <c r="I316" s="24"/>
      <c r="J316" s="24"/>
      <c r="K316" s="24"/>
      <c r="L316" s="24"/>
      <c r="M316" s="25"/>
      <c r="N316" s="24"/>
      <c r="O316" s="25"/>
      <c r="P316" s="26"/>
      <c r="Q316" s="24" t="s">
        <v>500</v>
      </c>
      <c r="R316" s="24" t="s">
        <v>171</v>
      </c>
      <c r="S316" s="24" t="s">
        <v>274</v>
      </c>
      <c r="T316" s="24">
        <v>1</v>
      </c>
      <c r="U316" s="24" t="s">
        <v>172</v>
      </c>
      <c r="V316" s="24" t="s">
        <v>1857</v>
      </c>
      <c r="W316" s="24" t="s">
        <v>1858</v>
      </c>
      <c r="X316" s="418">
        <v>45733.637499999997</v>
      </c>
      <c r="Y316" s="24"/>
      <c r="Z316" s="24">
        <v>0.4</v>
      </c>
      <c r="AA316" s="24"/>
      <c r="AB316" s="24" t="s">
        <v>176</v>
      </c>
      <c r="AC316" s="26" t="s">
        <v>248</v>
      </c>
      <c r="AD316" s="24" t="s">
        <v>178</v>
      </c>
      <c r="AE316" s="24"/>
      <c r="AF316" s="24"/>
      <c r="AG316" s="24"/>
      <c r="AH316" s="24"/>
      <c r="AI316" s="24"/>
      <c r="AJ316" s="24"/>
      <c r="AK316" s="24" t="s">
        <v>178</v>
      </c>
      <c r="AL316" s="413" t="e">
        <f t="shared" si="8"/>
        <v>#VALUE!</v>
      </c>
      <c r="AM316" s="412">
        <f t="shared" si="9"/>
        <v>45733</v>
      </c>
    </row>
    <row r="317" spans="1:39" ht="21.6" customHeight="1">
      <c r="A317" s="24">
        <v>82</v>
      </c>
      <c r="B317" s="24" t="s">
        <v>158</v>
      </c>
      <c r="C317" s="24">
        <v>2025032113</v>
      </c>
      <c r="D317" s="24" t="s">
        <v>1859</v>
      </c>
      <c r="E317" s="24" t="s">
        <v>160</v>
      </c>
      <c r="F317" s="24">
        <v>2224</v>
      </c>
      <c r="G317" s="24" t="s">
        <v>1860</v>
      </c>
      <c r="H317" s="24" t="s">
        <v>266</v>
      </c>
      <c r="I317" s="24" t="s">
        <v>1861</v>
      </c>
      <c r="J317" s="24" t="s">
        <v>318</v>
      </c>
      <c r="K317" s="24" t="s">
        <v>165</v>
      </c>
      <c r="L317" s="24" t="s">
        <v>1143</v>
      </c>
      <c r="M317" s="25" t="s">
        <v>1144</v>
      </c>
      <c r="N317" s="24">
        <v>3404</v>
      </c>
      <c r="O317" s="25" t="s">
        <v>1145</v>
      </c>
      <c r="P317" s="26" t="s">
        <v>1862</v>
      </c>
      <c r="Q317" s="24" t="s">
        <v>1863</v>
      </c>
      <c r="R317" s="24" t="s">
        <v>171</v>
      </c>
      <c r="S317" s="24" t="s">
        <v>274</v>
      </c>
      <c r="T317" s="24">
        <v>1</v>
      </c>
      <c r="U317" s="24" t="s">
        <v>172</v>
      </c>
      <c r="V317" s="24" t="s">
        <v>1864</v>
      </c>
      <c r="W317" s="24" t="s">
        <v>1865</v>
      </c>
      <c r="X317" s="418">
        <v>45733.694444444453</v>
      </c>
      <c r="Y317" s="24" t="s">
        <v>1866</v>
      </c>
      <c r="Z317" s="24">
        <v>1.3</v>
      </c>
      <c r="AA317" s="24"/>
      <c r="AB317" s="24" t="s">
        <v>176</v>
      </c>
      <c r="AC317" s="26" t="s">
        <v>1867</v>
      </c>
      <c r="AD317" s="24"/>
      <c r="AE317" s="24"/>
      <c r="AF317" s="24"/>
      <c r="AG317" s="24"/>
      <c r="AH317" s="24"/>
      <c r="AI317" s="24"/>
      <c r="AJ317" s="24"/>
      <c r="AK317" s="24" t="s">
        <v>178</v>
      </c>
      <c r="AL317" s="413">
        <f t="shared" si="8"/>
        <v>45733</v>
      </c>
      <c r="AM317" s="412">
        <f t="shared" si="9"/>
        <v>45733</v>
      </c>
    </row>
    <row r="318" spans="1:39" ht="21.6" customHeight="1">
      <c r="A318" s="24">
        <v>83</v>
      </c>
      <c r="B318" s="24" t="s">
        <v>212</v>
      </c>
      <c r="C318" s="24">
        <v>2025032149</v>
      </c>
      <c r="D318" s="24"/>
      <c r="E318" s="24"/>
      <c r="F318" s="24">
        <v>2224</v>
      </c>
      <c r="G318" s="24" t="s">
        <v>1860</v>
      </c>
      <c r="H318" s="24" t="s">
        <v>266</v>
      </c>
      <c r="I318" s="24"/>
      <c r="J318" s="24"/>
      <c r="K318" s="24"/>
      <c r="L318" s="24"/>
      <c r="M318" s="25"/>
      <c r="N318" s="24"/>
      <c r="O318" s="25"/>
      <c r="P318" s="26"/>
      <c r="Q318" s="24" t="s">
        <v>1863</v>
      </c>
      <c r="R318" s="24" t="s">
        <v>171</v>
      </c>
      <c r="S318" s="24" t="s">
        <v>274</v>
      </c>
      <c r="T318" s="24">
        <v>1</v>
      </c>
      <c r="U318" s="24" t="s">
        <v>172</v>
      </c>
      <c r="V318" s="24" t="s">
        <v>1868</v>
      </c>
      <c r="W318" s="24" t="s">
        <v>1869</v>
      </c>
      <c r="X318" s="418">
        <v>45733.694444444453</v>
      </c>
      <c r="Y318" s="24"/>
      <c r="Z318" s="24">
        <v>0.3</v>
      </c>
      <c r="AA318" s="24"/>
      <c r="AB318" s="24" t="s">
        <v>176</v>
      </c>
      <c r="AC318" s="26" t="s">
        <v>248</v>
      </c>
      <c r="AD318" s="24" t="s">
        <v>178</v>
      </c>
      <c r="AE318" s="24"/>
      <c r="AF318" s="24"/>
      <c r="AG318" s="24"/>
      <c r="AH318" s="24"/>
      <c r="AI318" s="24"/>
      <c r="AJ318" s="24"/>
      <c r="AK318" s="24" t="s">
        <v>178</v>
      </c>
      <c r="AL318" s="413" t="e">
        <f t="shared" si="8"/>
        <v>#VALUE!</v>
      </c>
      <c r="AM318" s="412">
        <f t="shared" si="9"/>
        <v>45733</v>
      </c>
    </row>
    <row r="319" spans="1:39" ht="21.6" customHeight="1">
      <c r="A319" s="24">
        <v>84</v>
      </c>
      <c r="B319" s="24" t="s">
        <v>158</v>
      </c>
      <c r="C319" s="24">
        <v>2025032450</v>
      </c>
      <c r="D319" s="24" t="s">
        <v>1870</v>
      </c>
      <c r="E319" s="24" t="s">
        <v>160</v>
      </c>
      <c r="F319" s="24">
        <v>2209</v>
      </c>
      <c r="G319" s="24" t="s">
        <v>505</v>
      </c>
      <c r="H319" s="24" t="s">
        <v>162</v>
      </c>
      <c r="I319" s="24" t="s">
        <v>1871</v>
      </c>
      <c r="J319" s="24" t="s">
        <v>192</v>
      </c>
      <c r="K319" s="24" t="s">
        <v>419</v>
      </c>
      <c r="L319" s="24" t="s">
        <v>268</v>
      </c>
      <c r="M319" s="25" t="s">
        <v>269</v>
      </c>
      <c r="N319" s="24" t="s">
        <v>270</v>
      </c>
      <c r="O319" s="25" t="s">
        <v>271</v>
      </c>
      <c r="P319" s="26" t="s">
        <v>1872</v>
      </c>
      <c r="Q319" s="24" t="s">
        <v>506</v>
      </c>
      <c r="R319" s="24" t="s">
        <v>171</v>
      </c>
      <c r="S319" s="24" t="s">
        <v>115</v>
      </c>
      <c r="T319" s="24">
        <v>1</v>
      </c>
      <c r="U319" s="24" t="s">
        <v>172</v>
      </c>
      <c r="V319" s="24" t="s">
        <v>1873</v>
      </c>
      <c r="W319" s="24" t="s">
        <v>1874</v>
      </c>
      <c r="X319" s="418">
        <v>45736.50277777778</v>
      </c>
      <c r="Y319" s="24" t="s">
        <v>1875</v>
      </c>
      <c r="Z319" s="24">
        <v>0.5</v>
      </c>
      <c r="AA319" s="24"/>
      <c r="AB319" s="24" t="s">
        <v>176</v>
      </c>
      <c r="AC319" s="26" t="s">
        <v>1876</v>
      </c>
      <c r="AD319" s="24"/>
      <c r="AE319" s="24"/>
      <c r="AF319" s="24"/>
      <c r="AG319" s="24"/>
      <c r="AH319" s="24"/>
      <c r="AI319" s="24"/>
      <c r="AJ319" s="24"/>
      <c r="AK319" s="24" t="s">
        <v>178</v>
      </c>
      <c r="AL319" s="413">
        <f t="shared" si="8"/>
        <v>45735</v>
      </c>
      <c r="AM319" s="412">
        <f t="shared" si="9"/>
        <v>45736</v>
      </c>
    </row>
    <row r="320" spans="1:39" ht="21.6" customHeight="1">
      <c r="A320" s="24">
        <v>85</v>
      </c>
      <c r="B320" s="24" t="s">
        <v>158</v>
      </c>
      <c r="C320" s="24">
        <v>2025032452</v>
      </c>
      <c r="D320" s="24" t="s">
        <v>1877</v>
      </c>
      <c r="E320" s="24" t="s">
        <v>160</v>
      </c>
      <c r="F320" s="24">
        <v>5291</v>
      </c>
      <c r="G320" s="24" t="s">
        <v>1575</v>
      </c>
      <c r="H320" s="24" t="s">
        <v>316</v>
      </c>
      <c r="I320" s="24" t="s">
        <v>1878</v>
      </c>
      <c r="J320" s="24" t="s">
        <v>192</v>
      </c>
      <c r="K320" s="24" t="s">
        <v>226</v>
      </c>
      <c r="L320" s="24" t="s">
        <v>227</v>
      </c>
      <c r="M320" s="25" t="s">
        <v>228</v>
      </c>
      <c r="N320" s="24">
        <v>2501</v>
      </c>
      <c r="O320" s="25" t="s">
        <v>229</v>
      </c>
      <c r="P320" s="26" t="s">
        <v>1879</v>
      </c>
      <c r="Q320" s="24" t="s">
        <v>1576</v>
      </c>
      <c r="R320" s="24" t="s">
        <v>171</v>
      </c>
      <c r="S320" s="24" t="s">
        <v>110</v>
      </c>
      <c r="T320" s="24">
        <v>1</v>
      </c>
      <c r="U320" s="24" t="s">
        <v>172</v>
      </c>
      <c r="V320" s="24" t="s">
        <v>1880</v>
      </c>
      <c r="W320" s="24" t="s">
        <v>1881</v>
      </c>
      <c r="X320" s="418">
        <v>45736.431944444441</v>
      </c>
      <c r="Y320" s="24" t="s">
        <v>1882</v>
      </c>
      <c r="Z320" s="24">
        <v>0.9</v>
      </c>
      <c r="AA320" s="24"/>
      <c r="AB320" s="24" t="s">
        <v>176</v>
      </c>
      <c r="AC320" s="26" t="s">
        <v>1883</v>
      </c>
      <c r="AD320" s="24"/>
      <c r="AE320" s="24"/>
      <c r="AF320" s="24"/>
      <c r="AG320" s="24"/>
      <c r="AH320" s="24"/>
      <c r="AI320" s="24"/>
      <c r="AJ320" s="24"/>
      <c r="AK320" s="24" t="s">
        <v>178</v>
      </c>
      <c r="AL320" s="413">
        <f t="shared" si="8"/>
        <v>45735</v>
      </c>
      <c r="AM320" s="412">
        <f t="shared" si="9"/>
        <v>45736</v>
      </c>
    </row>
    <row r="321" spans="1:39" ht="21.6" customHeight="1">
      <c r="A321" s="24">
        <v>86</v>
      </c>
      <c r="B321" s="24" t="s">
        <v>158</v>
      </c>
      <c r="C321" s="24">
        <v>2025032488</v>
      </c>
      <c r="D321" s="24" t="s">
        <v>1884</v>
      </c>
      <c r="E321" s="24" t="s">
        <v>160</v>
      </c>
      <c r="F321" s="24">
        <v>2390</v>
      </c>
      <c r="G321" s="24" t="s">
        <v>649</v>
      </c>
      <c r="H321" s="24" t="s">
        <v>645</v>
      </c>
      <c r="I321" s="24" t="s">
        <v>1885</v>
      </c>
      <c r="J321" s="24" t="s">
        <v>192</v>
      </c>
      <c r="K321" s="24" t="s">
        <v>165</v>
      </c>
      <c r="L321" s="24" t="s">
        <v>268</v>
      </c>
      <c r="M321" s="25" t="s">
        <v>269</v>
      </c>
      <c r="N321" s="24" t="s">
        <v>760</v>
      </c>
      <c r="O321" s="25" t="s">
        <v>761</v>
      </c>
      <c r="P321" s="26" t="s">
        <v>1886</v>
      </c>
      <c r="Q321" s="24" t="s">
        <v>650</v>
      </c>
      <c r="R321" s="24" t="s">
        <v>171</v>
      </c>
      <c r="S321" s="24" t="s">
        <v>110</v>
      </c>
      <c r="T321" s="24">
        <v>1</v>
      </c>
      <c r="U321" s="24" t="s">
        <v>172</v>
      </c>
      <c r="V321" s="24" t="s">
        <v>1887</v>
      </c>
      <c r="W321" s="24" t="s">
        <v>1888</v>
      </c>
      <c r="X321" s="418">
        <v>45736.587500000001</v>
      </c>
      <c r="Y321" s="24" t="s">
        <v>1889</v>
      </c>
      <c r="Z321" s="24">
        <v>0.5</v>
      </c>
      <c r="AA321" s="24"/>
      <c r="AB321" s="24" t="s">
        <v>176</v>
      </c>
      <c r="AC321" s="26" t="s">
        <v>1890</v>
      </c>
      <c r="AD321" s="24"/>
      <c r="AE321" s="24"/>
      <c r="AF321" s="24"/>
      <c r="AG321" s="24"/>
      <c r="AH321" s="24"/>
      <c r="AI321" s="24"/>
      <c r="AJ321" s="24"/>
      <c r="AK321" s="24" t="s">
        <v>178</v>
      </c>
      <c r="AL321" s="413">
        <f t="shared" si="8"/>
        <v>45735</v>
      </c>
      <c r="AM321" s="412">
        <f t="shared" si="9"/>
        <v>45736</v>
      </c>
    </row>
    <row r="322" spans="1:39" ht="21.6" customHeight="1">
      <c r="A322" s="24">
        <v>87</v>
      </c>
      <c r="B322" s="24" t="s">
        <v>158</v>
      </c>
      <c r="C322" s="24">
        <v>2025032490</v>
      </c>
      <c r="D322" s="24" t="s">
        <v>1891</v>
      </c>
      <c r="E322" s="24" t="s">
        <v>160</v>
      </c>
      <c r="F322" s="24">
        <v>4046</v>
      </c>
      <c r="G322" s="24" t="s">
        <v>1892</v>
      </c>
      <c r="H322" s="24" t="s">
        <v>266</v>
      </c>
      <c r="I322" s="24" t="s">
        <v>1893</v>
      </c>
      <c r="J322" s="24" t="s">
        <v>192</v>
      </c>
      <c r="K322" s="24" t="s">
        <v>165</v>
      </c>
      <c r="L322" s="24" t="s">
        <v>227</v>
      </c>
      <c r="M322" s="25" t="s">
        <v>228</v>
      </c>
      <c r="N322" s="24">
        <v>2501</v>
      </c>
      <c r="O322" s="25" t="s">
        <v>229</v>
      </c>
      <c r="P322" s="26" t="s">
        <v>1894</v>
      </c>
      <c r="Q322" s="24" t="s">
        <v>1895</v>
      </c>
      <c r="R322" s="24" t="s">
        <v>171</v>
      </c>
      <c r="S322" s="24" t="s">
        <v>274</v>
      </c>
      <c r="T322" s="24">
        <v>1</v>
      </c>
      <c r="U322" s="24" t="s">
        <v>172</v>
      </c>
      <c r="V322" s="24" t="s">
        <v>1896</v>
      </c>
      <c r="W322" s="24" t="s">
        <v>1897</v>
      </c>
      <c r="X322" s="418">
        <v>45736.618055555547</v>
      </c>
      <c r="Y322" s="24" t="s">
        <v>1898</v>
      </c>
      <c r="Z322" s="24">
        <v>0.4</v>
      </c>
      <c r="AA322" s="24"/>
      <c r="AB322" s="24" t="s">
        <v>176</v>
      </c>
      <c r="AC322" s="26" t="s">
        <v>1899</v>
      </c>
      <c r="AD322" s="24"/>
      <c r="AE322" s="24"/>
      <c r="AF322" s="24"/>
      <c r="AG322" s="24"/>
      <c r="AH322" s="24"/>
      <c r="AI322" s="24"/>
      <c r="AJ322" s="24"/>
      <c r="AK322" s="24" t="s">
        <v>178</v>
      </c>
      <c r="AL322" s="413">
        <f t="shared" ref="AL322:AL385" si="10">DATEVALUE(TEXT(I322, "yyyy/mm/dd"))</f>
        <v>45735</v>
      </c>
      <c r="AM322" s="412">
        <f t="shared" ref="AM322:AM385" si="11">DATEVALUE(TEXT(X322, "yyyy/mm/dd"))</f>
        <v>45736</v>
      </c>
    </row>
    <row r="323" spans="1:39" ht="21.6" customHeight="1">
      <c r="A323" s="24">
        <v>88</v>
      </c>
      <c r="B323" s="24" t="s">
        <v>212</v>
      </c>
      <c r="C323" s="24">
        <v>2025032612</v>
      </c>
      <c r="D323" s="24"/>
      <c r="E323" s="24"/>
      <c r="F323" s="24">
        <v>3892</v>
      </c>
      <c r="G323" s="24" t="s">
        <v>1353</v>
      </c>
      <c r="H323" s="24" t="s">
        <v>299</v>
      </c>
      <c r="I323" s="24"/>
      <c r="J323" s="24"/>
      <c r="K323" s="24"/>
      <c r="L323" s="24"/>
      <c r="M323" s="25"/>
      <c r="N323" s="24"/>
      <c r="O323" s="25"/>
      <c r="P323" s="26"/>
      <c r="Q323" s="24" t="s">
        <v>1354</v>
      </c>
      <c r="R323" s="24" t="s">
        <v>171</v>
      </c>
      <c r="S323" s="24" t="s">
        <v>115</v>
      </c>
      <c r="T323" s="24">
        <v>1</v>
      </c>
      <c r="U323" s="24" t="s">
        <v>172</v>
      </c>
      <c r="V323" s="24" t="s">
        <v>1900</v>
      </c>
      <c r="W323" s="24" t="s">
        <v>1901</v>
      </c>
      <c r="X323" s="418">
        <v>45736.57916666667</v>
      </c>
      <c r="Y323" s="24"/>
      <c r="Z323" s="24">
        <v>0.3</v>
      </c>
      <c r="AA323" s="24"/>
      <c r="AB323" s="24" t="s">
        <v>176</v>
      </c>
      <c r="AC323" s="26" t="s">
        <v>1902</v>
      </c>
      <c r="AD323" s="24"/>
      <c r="AE323" s="24"/>
      <c r="AF323" s="24"/>
      <c r="AG323" s="24"/>
      <c r="AH323" s="24"/>
      <c r="AI323" s="24"/>
      <c r="AJ323" s="24" t="s">
        <v>178</v>
      </c>
      <c r="AK323" s="24" t="s">
        <v>178</v>
      </c>
      <c r="AL323" s="413" t="e">
        <f t="shared" si="10"/>
        <v>#VALUE!</v>
      </c>
      <c r="AM323" s="412">
        <f t="shared" si="11"/>
        <v>45736</v>
      </c>
    </row>
    <row r="324" spans="1:39" ht="21.6" customHeight="1">
      <c r="A324" s="24">
        <v>89</v>
      </c>
      <c r="B324" s="24" t="s">
        <v>158</v>
      </c>
      <c r="C324" s="24">
        <v>2025032626</v>
      </c>
      <c r="D324" s="24" t="s">
        <v>1903</v>
      </c>
      <c r="E324" s="24" t="s">
        <v>160</v>
      </c>
      <c r="F324" s="24" t="s">
        <v>64</v>
      </c>
      <c r="G324" s="24" t="s">
        <v>1589</v>
      </c>
      <c r="H324" s="24" t="s">
        <v>266</v>
      </c>
      <c r="I324" s="24" t="s">
        <v>1904</v>
      </c>
      <c r="J324" s="24" t="s">
        <v>485</v>
      </c>
      <c r="K324" s="24" t="s">
        <v>165</v>
      </c>
      <c r="L324" s="24" t="s">
        <v>1905</v>
      </c>
      <c r="M324" s="25" t="s">
        <v>1906</v>
      </c>
      <c r="N324" s="24">
        <v>2802</v>
      </c>
      <c r="O324" s="25" t="s">
        <v>1907</v>
      </c>
      <c r="P324" s="26" t="s">
        <v>1908</v>
      </c>
      <c r="Q324" s="24" t="s">
        <v>1593</v>
      </c>
      <c r="R324" s="24" t="s">
        <v>171</v>
      </c>
      <c r="S324" s="24" t="s">
        <v>274</v>
      </c>
      <c r="T324" s="24">
        <v>1</v>
      </c>
      <c r="U324" s="24" t="s">
        <v>172</v>
      </c>
      <c r="V324" s="24" t="s">
        <v>1909</v>
      </c>
      <c r="W324" s="24" t="s">
        <v>1910</v>
      </c>
      <c r="X324" s="418">
        <v>45737.552777777782</v>
      </c>
      <c r="Y324" s="24" t="s">
        <v>1911</v>
      </c>
      <c r="Z324" s="24">
        <v>0.1</v>
      </c>
      <c r="AA324" s="24"/>
      <c r="AB324" s="24" t="s">
        <v>176</v>
      </c>
      <c r="AC324" s="26" t="s">
        <v>1912</v>
      </c>
      <c r="AD324" s="24"/>
      <c r="AE324" s="24"/>
      <c r="AF324" s="24"/>
      <c r="AG324" s="24"/>
      <c r="AH324" s="24"/>
      <c r="AI324" s="24"/>
      <c r="AJ324" s="24"/>
      <c r="AK324" s="24" t="s">
        <v>178</v>
      </c>
      <c r="AL324" s="413">
        <f t="shared" si="10"/>
        <v>45736</v>
      </c>
      <c r="AM324" s="412">
        <f t="shared" si="11"/>
        <v>45737</v>
      </c>
    </row>
    <row r="325" spans="1:39" ht="21.6" customHeight="1">
      <c r="A325" s="24">
        <v>90</v>
      </c>
      <c r="B325" s="24" t="s">
        <v>212</v>
      </c>
      <c r="C325" s="24">
        <v>2025032639</v>
      </c>
      <c r="D325" s="24"/>
      <c r="E325" s="24"/>
      <c r="F325" s="24">
        <v>4046</v>
      </c>
      <c r="G325" s="24" t="s">
        <v>1892</v>
      </c>
      <c r="H325" s="24" t="s">
        <v>266</v>
      </c>
      <c r="I325" s="24"/>
      <c r="J325" s="24"/>
      <c r="K325" s="24"/>
      <c r="L325" s="24"/>
      <c r="M325" s="25"/>
      <c r="N325" s="24"/>
      <c r="O325" s="25"/>
      <c r="P325" s="26"/>
      <c r="Q325" s="24" t="s">
        <v>1895</v>
      </c>
      <c r="R325" s="24" t="s">
        <v>171</v>
      </c>
      <c r="S325" s="24" t="s">
        <v>274</v>
      </c>
      <c r="T325" s="24">
        <v>1</v>
      </c>
      <c r="U325" s="24" t="s">
        <v>172</v>
      </c>
      <c r="V325" s="24" t="s">
        <v>1913</v>
      </c>
      <c r="W325" s="24" t="s">
        <v>1897</v>
      </c>
      <c r="X325" s="418">
        <v>45736.618055555547</v>
      </c>
      <c r="Y325" s="24"/>
      <c r="Z325" s="24">
        <v>0.4</v>
      </c>
      <c r="AA325" s="24"/>
      <c r="AB325" s="24" t="s">
        <v>176</v>
      </c>
      <c r="AC325" s="26" t="s">
        <v>248</v>
      </c>
      <c r="AD325" s="24" t="s">
        <v>178</v>
      </c>
      <c r="AE325" s="24"/>
      <c r="AF325" s="24"/>
      <c r="AG325" s="24"/>
      <c r="AH325" s="24"/>
      <c r="AI325" s="24"/>
      <c r="AJ325" s="24"/>
      <c r="AK325" s="24" t="s">
        <v>178</v>
      </c>
      <c r="AL325" s="413" t="e">
        <f t="shared" si="10"/>
        <v>#VALUE!</v>
      </c>
      <c r="AM325" s="412">
        <f t="shared" si="11"/>
        <v>45736</v>
      </c>
    </row>
    <row r="326" spans="1:39" ht="21.6" customHeight="1">
      <c r="A326" s="24">
        <v>91</v>
      </c>
      <c r="B326" s="24" t="s">
        <v>212</v>
      </c>
      <c r="C326" s="24">
        <v>2025032656</v>
      </c>
      <c r="D326" s="24"/>
      <c r="E326" s="24"/>
      <c r="F326" s="24" t="s">
        <v>84</v>
      </c>
      <c r="G326" s="24" t="s">
        <v>1914</v>
      </c>
      <c r="H326" s="24" t="s">
        <v>266</v>
      </c>
      <c r="I326" s="24"/>
      <c r="J326" s="24"/>
      <c r="K326" s="24"/>
      <c r="L326" s="24"/>
      <c r="M326" s="25"/>
      <c r="N326" s="24"/>
      <c r="O326" s="25"/>
      <c r="P326" s="26"/>
      <c r="Q326" s="24" t="s">
        <v>1915</v>
      </c>
      <c r="R326" s="24" t="s">
        <v>171</v>
      </c>
      <c r="S326" s="24" t="s">
        <v>274</v>
      </c>
      <c r="T326" s="24">
        <v>1</v>
      </c>
      <c r="U326" s="24" t="s">
        <v>172</v>
      </c>
      <c r="V326" s="24" t="s">
        <v>1916</v>
      </c>
      <c r="W326" s="24" t="s">
        <v>1917</v>
      </c>
      <c r="X326" s="418">
        <v>45736.635416666657</v>
      </c>
      <c r="Y326" s="24"/>
      <c r="Z326" s="24">
        <v>0.3</v>
      </c>
      <c r="AA326" s="24"/>
      <c r="AB326" s="24" t="s">
        <v>176</v>
      </c>
      <c r="AC326" s="26" t="s">
        <v>248</v>
      </c>
      <c r="AD326" s="24" t="s">
        <v>178</v>
      </c>
      <c r="AE326" s="24"/>
      <c r="AF326" s="24"/>
      <c r="AG326" s="24"/>
      <c r="AH326" s="24"/>
      <c r="AI326" s="24"/>
      <c r="AJ326" s="24"/>
      <c r="AK326" s="24" t="s">
        <v>178</v>
      </c>
      <c r="AL326" s="413" t="e">
        <f t="shared" si="10"/>
        <v>#VALUE!</v>
      </c>
      <c r="AM326" s="412">
        <f t="shared" si="11"/>
        <v>45736</v>
      </c>
    </row>
    <row r="327" spans="1:39" ht="21.6" customHeight="1">
      <c r="A327" s="24">
        <v>92</v>
      </c>
      <c r="B327" s="24" t="s">
        <v>212</v>
      </c>
      <c r="C327" s="24">
        <v>2025032663</v>
      </c>
      <c r="D327" s="24"/>
      <c r="E327" s="24"/>
      <c r="F327" s="24">
        <v>4145</v>
      </c>
      <c r="G327" s="24" t="s">
        <v>333</v>
      </c>
      <c r="H327" s="24" t="s">
        <v>266</v>
      </c>
      <c r="I327" s="24"/>
      <c r="J327" s="24"/>
      <c r="K327" s="24"/>
      <c r="L327" s="24"/>
      <c r="M327" s="25"/>
      <c r="N327" s="24"/>
      <c r="O327" s="25"/>
      <c r="P327" s="26"/>
      <c r="Q327" s="24" t="s">
        <v>337</v>
      </c>
      <c r="R327" s="24" t="s">
        <v>171</v>
      </c>
      <c r="S327" s="24" t="s">
        <v>274</v>
      </c>
      <c r="T327" s="24">
        <v>1</v>
      </c>
      <c r="U327" s="24" t="s">
        <v>172</v>
      </c>
      <c r="V327" s="24" t="s">
        <v>1918</v>
      </c>
      <c r="W327" s="24" t="s">
        <v>1919</v>
      </c>
      <c r="X327" s="418">
        <v>45736.658333333333</v>
      </c>
      <c r="Y327" s="24"/>
      <c r="Z327" s="24">
        <v>0.3</v>
      </c>
      <c r="AA327" s="24"/>
      <c r="AB327" s="24" t="s">
        <v>176</v>
      </c>
      <c r="AC327" s="26" t="s">
        <v>248</v>
      </c>
      <c r="AD327" s="24" t="s">
        <v>178</v>
      </c>
      <c r="AE327" s="24"/>
      <c r="AF327" s="24"/>
      <c r="AG327" s="24"/>
      <c r="AH327" s="24"/>
      <c r="AI327" s="24"/>
      <c r="AJ327" s="24"/>
      <c r="AK327" s="24" t="s">
        <v>178</v>
      </c>
      <c r="AL327" s="413" t="e">
        <f t="shared" si="10"/>
        <v>#VALUE!</v>
      </c>
      <c r="AM327" s="412">
        <f t="shared" si="11"/>
        <v>45736</v>
      </c>
    </row>
    <row r="328" spans="1:39" ht="21.6" customHeight="1">
      <c r="A328" s="24">
        <v>93</v>
      </c>
      <c r="B328" s="24" t="s">
        <v>212</v>
      </c>
      <c r="C328" s="24">
        <v>2025032664</v>
      </c>
      <c r="D328" s="24"/>
      <c r="E328" s="24"/>
      <c r="F328" s="24">
        <v>4025</v>
      </c>
      <c r="G328" s="24" t="s">
        <v>1920</v>
      </c>
      <c r="H328" s="24" t="s">
        <v>316</v>
      </c>
      <c r="I328" s="24"/>
      <c r="J328" s="24"/>
      <c r="K328" s="24"/>
      <c r="L328" s="24"/>
      <c r="M328" s="25"/>
      <c r="N328" s="24"/>
      <c r="O328" s="25"/>
      <c r="P328" s="26"/>
      <c r="Q328" s="24" t="s">
        <v>1921</v>
      </c>
      <c r="R328" s="24" t="s">
        <v>171</v>
      </c>
      <c r="S328" s="24" t="s">
        <v>110</v>
      </c>
      <c r="T328" s="24">
        <v>1</v>
      </c>
      <c r="U328" s="24" t="s">
        <v>172</v>
      </c>
      <c r="V328" s="24" t="s">
        <v>1922</v>
      </c>
      <c r="W328" s="24" t="s">
        <v>1919</v>
      </c>
      <c r="X328" s="418">
        <v>45736.659722222219</v>
      </c>
      <c r="Y328" s="24"/>
      <c r="Z328" s="24">
        <v>0.3</v>
      </c>
      <c r="AA328" s="24"/>
      <c r="AB328" s="24" t="s">
        <v>176</v>
      </c>
      <c r="AC328" s="26" t="s">
        <v>248</v>
      </c>
      <c r="AD328" s="24" t="s">
        <v>178</v>
      </c>
      <c r="AE328" s="24"/>
      <c r="AF328" s="24"/>
      <c r="AG328" s="24"/>
      <c r="AH328" s="24"/>
      <c r="AI328" s="24"/>
      <c r="AJ328" s="24"/>
      <c r="AK328" s="24" t="s">
        <v>178</v>
      </c>
      <c r="AL328" s="413" t="e">
        <f t="shared" si="10"/>
        <v>#VALUE!</v>
      </c>
      <c r="AM328" s="412">
        <f t="shared" si="11"/>
        <v>45736</v>
      </c>
    </row>
    <row r="329" spans="1:39" ht="21.6" customHeight="1">
      <c r="A329" s="24">
        <v>94</v>
      </c>
      <c r="B329" s="24" t="s">
        <v>212</v>
      </c>
      <c r="C329" s="24">
        <v>2025032665</v>
      </c>
      <c r="D329" s="24"/>
      <c r="E329" s="24"/>
      <c r="F329" s="24">
        <v>2403</v>
      </c>
      <c r="G329" s="24" t="s">
        <v>1923</v>
      </c>
      <c r="H329" s="24" t="s">
        <v>266</v>
      </c>
      <c r="I329" s="24"/>
      <c r="J329" s="24"/>
      <c r="K329" s="24"/>
      <c r="L329" s="24"/>
      <c r="M329" s="25"/>
      <c r="N329" s="24"/>
      <c r="O329" s="25"/>
      <c r="P329" s="26"/>
      <c r="Q329" s="24" t="s">
        <v>1924</v>
      </c>
      <c r="R329" s="24" t="s">
        <v>171</v>
      </c>
      <c r="S329" s="24" t="s">
        <v>274</v>
      </c>
      <c r="T329" s="24">
        <v>1</v>
      </c>
      <c r="U329" s="24" t="s">
        <v>172</v>
      </c>
      <c r="V329" s="24" t="s">
        <v>1925</v>
      </c>
      <c r="W329" s="24" t="s">
        <v>1926</v>
      </c>
      <c r="X329" s="418">
        <v>45736.67083333333</v>
      </c>
      <c r="Y329" s="24"/>
      <c r="Z329" s="24">
        <v>0.3</v>
      </c>
      <c r="AA329" s="24"/>
      <c r="AB329" s="24" t="s">
        <v>176</v>
      </c>
      <c r="AC329" s="26" t="s">
        <v>248</v>
      </c>
      <c r="AD329" s="24" t="s">
        <v>178</v>
      </c>
      <c r="AE329" s="24"/>
      <c r="AF329" s="24"/>
      <c r="AG329" s="24"/>
      <c r="AH329" s="24"/>
      <c r="AI329" s="24"/>
      <c r="AJ329" s="24"/>
      <c r="AK329" s="24" t="s">
        <v>178</v>
      </c>
      <c r="AL329" s="413" t="e">
        <f t="shared" si="10"/>
        <v>#VALUE!</v>
      </c>
      <c r="AM329" s="412">
        <f t="shared" si="11"/>
        <v>45736</v>
      </c>
    </row>
    <row r="330" spans="1:39" ht="21.6" customHeight="1">
      <c r="A330" s="24">
        <v>95</v>
      </c>
      <c r="B330" s="24" t="s">
        <v>212</v>
      </c>
      <c r="C330" s="24">
        <v>2025032672</v>
      </c>
      <c r="D330" s="24"/>
      <c r="E330" s="24"/>
      <c r="F330" s="24" t="s">
        <v>77</v>
      </c>
      <c r="G330" s="24" t="s">
        <v>1927</v>
      </c>
      <c r="H330" s="24" t="s">
        <v>266</v>
      </c>
      <c r="I330" s="24"/>
      <c r="J330" s="24"/>
      <c r="K330" s="24"/>
      <c r="L330" s="24"/>
      <c r="M330" s="25"/>
      <c r="N330" s="24"/>
      <c r="O330" s="25"/>
      <c r="P330" s="26"/>
      <c r="Q330" s="24" t="s">
        <v>1928</v>
      </c>
      <c r="R330" s="24" t="s">
        <v>171</v>
      </c>
      <c r="S330" s="24" t="s">
        <v>274</v>
      </c>
      <c r="T330" s="24">
        <v>1</v>
      </c>
      <c r="U330" s="24" t="s">
        <v>172</v>
      </c>
      <c r="V330" s="24" t="s">
        <v>1929</v>
      </c>
      <c r="W330" s="24" t="s">
        <v>1930</v>
      </c>
      <c r="X330" s="418">
        <v>45736.682638888888</v>
      </c>
      <c r="Y330" s="24"/>
      <c r="Z330" s="24">
        <v>0.2</v>
      </c>
      <c r="AA330" s="24"/>
      <c r="AB330" s="24" t="s">
        <v>176</v>
      </c>
      <c r="AC330" s="26" t="s">
        <v>248</v>
      </c>
      <c r="AD330" s="24" t="s">
        <v>178</v>
      </c>
      <c r="AE330" s="24"/>
      <c r="AF330" s="24"/>
      <c r="AG330" s="24"/>
      <c r="AH330" s="24"/>
      <c r="AI330" s="24"/>
      <c r="AJ330" s="24"/>
      <c r="AK330" s="24" t="s">
        <v>178</v>
      </c>
      <c r="AL330" s="413" t="e">
        <f t="shared" si="10"/>
        <v>#VALUE!</v>
      </c>
      <c r="AM330" s="412">
        <f t="shared" si="11"/>
        <v>45736</v>
      </c>
    </row>
    <row r="331" spans="1:39" ht="21.6" customHeight="1">
      <c r="A331" s="24">
        <v>96</v>
      </c>
      <c r="B331" s="24" t="s">
        <v>212</v>
      </c>
      <c r="C331" s="24">
        <v>2025032675</v>
      </c>
      <c r="D331" s="24"/>
      <c r="E331" s="24"/>
      <c r="F331" s="24">
        <v>4341</v>
      </c>
      <c r="G331" s="24" t="s">
        <v>1931</v>
      </c>
      <c r="H331" s="24" t="s">
        <v>316</v>
      </c>
      <c r="I331" s="24"/>
      <c r="J331" s="24"/>
      <c r="K331" s="24"/>
      <c r="L331" s="24"/>
      <c r="M331" s="25"/>
      <c r="N331" s="24"/>
      <c r="O331" s="25"/>
      <c r="P331" s="26"/>
      <c r="Q331" s="24" t="s">
        <v>1932</v>
      </c>
      <c r="R331" s="24" t="s">
        <v>171</v>
      </c>
      <c r="S331" s="24" t="s">
        <v>110</v>
      </c>
      <c r="T331" s="24">
        <v>1</v>
      </c>
      <c r="U331" s="24" t="s">
        <v>172</v>
      </c>
      <c r="V331" s="24" t="s">
        <v>1933</v>
      </c>
      <c r="W331" s="24" t="s">
        <v>1934</v>
      </c>
      <c r="X331" s="418">
        <v>45736.673611111109</v>
      </c>
      <c r="Y331" s="24"/>
      <c r="Z331" s="24">
        <v>0.3</v>
      </c>
      <c r="AA331" s="24"/>
      <c r="AB331" s="24" t="s">
        <v>176</v>
      </c>
      <c r="AC331" s="26" t="s">
        <v>248</v>
      </c>
      <c r="AD331" s="24" t="s">
        <v>178</v>
      </c>
      <c r="AE331" s="24"/>
      <c r="AF331" s="24"/>
      <c r="AG331" s="24"/>
      <c r="AH331" s="24"/>
      <c r="AI331" s="24"/>
      <c r="AJ331" s="24"/>
      <c r="AK331" s="24" t="s">
        <v>178</v>
      </c>
      <c r="AL331" s="413" t="e">
        <f t="shared" si="10"/>
        <v>#VALUE!</v>
      </c>
      <c r="AM331" s="412">
        <f t="shared" si="11"/>
        <v>45736</v>
      </c>
    </row>
    <row r="332" spans="1:39" ht="21.6" customHeight="1">
      <c r="A332" s="24">
        <v>97</v>
      </c>
      <c r="B332" s="24" t="s">
        <v>212</v>
      </c>
      <c r="C332" s="24">
        <v>2025032676</v>
      </c>
      <c r="D332" s="24"/>
      <c r="E332" s="24"/>
      <c r="F332" s="24">
        <v>3358</v>
      </c>
      <c r="G332" s="24" t="s">
        <v>1935</v>
      </c>
      <c r="H332" s="24" t="s">
        <v>316</v>
      </c>
      <c r="I332" s="24"/>
      <c r="J332" s="24"/>
      <c r="K332" s="24"/>
      <c r="L332" s="24"/>
      <c r="M332" s="25"/>
      <c r="N332" s="24"/>
      <c r="O332" s="25"/>
      <c r="P332" s="26"/>
      <c r="Q332" s="24" t="s">
        <v>1936</v>
      </c>
      <c r="R332" s="24" t="s">
        <v>171</v>
      </c>
      <c r="S332" s="24" t="s">
        <v>110</v>
      </c>
      <c r="T332" s="24">
        <v>1</v>
      </c>
      <c r="U332" s="24" t="s">
        <v>172</v>
      </c>
      <c r="V332" s="24" t="s">
        <v>1937</v>
      </c>
      <c r="W332" s="24" t="s">
        <v>1930</v>
      </c>
      <c r="X332" s="418">
        <v>45736.6875</v>
      </c>
      <c r="Y332" s="24"/>
      <c r="Z332" s="24">
        <v>0.3</v>
      </c>
      <c r="AA332" s="24"/>
      <c r="AB332" s="24" t="s">
        <v>176</v>
      </c>
      <c r="AC332" s="26" t="s">
        <v>248</v>
      </c>
      <c r="AD332" s="24" t="s">
        <v>178</v>
      </c>
      <c r="AE332" s="24"/>
      <c r="AF332" s="24"/>
      <c r="AG332" s="24"/>
      <c r="AH332" s="24"/>
      <c r="AI332" s="24"/>
      <c r="AJ332" s="24"/>
      <c r="AK332" s="24" t="s">
        <v>178</v>
      </c>
      <c r="AL332" s="413" t="e">
        <f t="shared" si="10"/>
        <v>#VALUE!</v>
      </c>
      <c r="AM332" s="412">
        <f t="shared" si="11"/>
        <v>45736</v>
      </c>
    </row>
    <row r="333" spans="1:39" ht="21.6" customHeight="1">
      <c r="A333" s="24">
        <v>98</v>
      </c>
      <c r="B333" s="24" t="s">
        <v>158</v>
      </c>
      <c r="C333" s="24">
        <v>2025032692</v>
      </c>
      <c r="D333" s="24" t="s">
        <v>1938</v>
      </c>
      <c r="E333" s="24" t="s">
        <v>160</v>
      </c>
      <c r="F333" s="24">
        <v>5003</v>
      </c>
      <c r="G333" s="24" t="s">
        <v>734</v>
      </c>
      <c r="H333" s="24" t="s">
        <v>645</v>
      </c>
      <c r="I333" s="24" t="s">
        <v>1939</v>
      </c>
      <c r="J333" s="24" t="s">
        <v>485</v>
      </c>
      <c r="K333" s="24" t="s">
        <v>373</v>
      </c>
      <c r="L333" s="24" t="s">
        <v>268</v>
      </c>
      <c r="M333" s="25" t="s">
        <v>269</v>
      </c>
      <c r="N333" s="24" t="s">
        <v>270</v>
      </c>
      <c r="O333" s="25" t="s">
        <v>271</v>
      </c>
      <c r="P333" s="26" t="s">
        <v>1940</v>
      </c>
      <c r="Q333" s="24" t="s">
        <v>735</v>
      </c>
      <c r="R333" s="24" t="s">
        <v>171</v>
      </c>
      <c r="S333" s="24" t="s">
        <v>110</v>
      </c>
      <c r="T333" s="24">
        <v>1</v>
      </c>
      <c r="U333" s="24" t="s">
        <v>172</v>
      </c>
      <c r="V333" s="24" t="s">
        <v>1941</v>
      </c>
      <c r="W333" s="24" t="s">
        <v>1942</v>
      </c>
      <c r="X333" s="418">
        <v>45737.583333333343</v>
      </c>
      <c r="Y333" s="24" t="s">
        <v>1943</v>
      </c>
      <c r="Z333" s="24">
        <v>1</v>
      </c>
      <c r="AA333" s="24"/>
      <c r="AB333" s="24" t="s">
        <v>176</v>
      </c>
      <c r="AC333" s="26" t="s">
        <v>1944</v>
      </c>
      <c r="AD333" s="24"/>
      <c r="AE333" s="24"/>
      <c r="AF333" s="24"/>
      <c r="AG333" s="24"/>
      <c r="AH333" s="24"/>
      <c r="AI333" s="24"/>
      <c r="AJ333" s="24"/>
      <c r="AK333" s="24" t="s">
        <v>178</v>
      </c>
      <c r="AL333" s="413">
        <f t="shared" si="10"/>
        <v>45736</v>
      </c>
      <c r="AM333" s="412">
        <f t="shared" si="11"/>
        <v>45737</v>
      </c>
    </row>
    <row r="334" spans="1:39" ht="21.6" customHeight="1">
      <c r="A334" s="24">
        <v>99</v>
      </c>
      <c r="B334" s="24" t="s">
        <v>158</v>
      </c>
      <c r="C334" s="24">
        <v>2025032738</v>
      </c>
      <c r="D334" s="24" t="s">
        <v>1945</v>
      </c>
      <c r="E334" s="24" t="s">
        <v>160</v>
      </c>
      <c r="F334" s="24" t="s">
        <v>68</v>
      </c>
      <c r="G334" s="24" t="s">
        <v>161</v>
      </c>
      <c r="H334" s="24" t="s">
        <v>162</v>
      </c>
      <c r="I334" s="24" t="s">
        <v>1946</v>
      </c>
      <c r="J334" s="24" t="s">
        <v>225</v>
      </c>
      <c r="K334" s="24" t="s">
        <v>226</v>
      </c>
      <c r="L334" s="24" t="s">
        <v>166</v>
      </c>
      <c r="M334" s="25" t="s">
        <v>167</v>
      </c>
      <c r="N334" s="24">
        <v>2302</v>
      </c>
      <c r="O334" s="25" t="s">
        <v>206</v>
      </c>
      <c r="P334" s="26" t="s">
        <v>1947</v>
      </c>
      <c r="Q334" s="24" t="s">
        <v>170</v>
      </c>
      <c r="R334" s="24" t="s">
        <v>171</v>
      </c>
      <c r="S334" s="24" t="s">
        <v>115</v>
      </c>
      <c r="T334" s="24">
        <v>1</v>
      </c>
      <c r="U334" s="24" t="s">
        <v>172</v>
      </c>
      <c r="V334" s="24" t="s">
        <v>1948</v>
      </c>
      <c r="W334" s="24" t="s">
        <v>1949</v>
      </c>
      <c r="X334" s="418">
        <v>45737.681944444441</v>
      </c>
      <c r="Y334" s="24" t="s">
        <v>1950</v>
      </c>
      <c r="Z334" s="24">
        <v>0.5</v>
      </c>
      <c r="AA334" s="24"/>
      <c r="AB334" s="24" t="s">
        <v>176</v>
      </c>
      <c r="AC334" s="26" t="s">
        <v>1951</v>
      </c>
      <c r="AD334" s="24"/>
      <c r="AE334" s="24"/>
      <c r="AF334" s="24"/>
      <c r="AG334" s="24"/>
      <c r="AH334" s="24"/>
      <c r="AI334" s="24"/>
      <c r="AJ334" s="24"/>
      <c r="AK334" s="24" t="s">
        <v>178</v>
      </c>
      <c r="AL334" s="413">
        <f t="shared" si="10"/>
        <v>45737</v>
      </c>
      <c r="AM334" s="412">
        <f t="shared" si="11"/>
        <v>45737</v>
      </c>
    </row>
    <row r="335" spans="1:39" ht="21.6" customHeight="1">
      <c r="A335" s="24">
        <v>100</v>
      </c>
      <c r="B335" s="24" t="s">
        <v>212</v>
      </c>
      <c r="C335" s="24">
        <v>2025032770</v>
      </c>
      <c r="D335" s="24"/>
      <c r="E335" s="24"/>
      <c r="F335" s="24">
        <v>4552</v>
      </c>
      <c r="G335" s="24" t="s">
        <v>1196</v>
      </c>
      <c r="H335" s="24" t="s">
        <v>316</v>
      </c>
      <c r="I335" s="24"/>
      <c r="J335" s="24"/>
      <c r="K335" s="24"/>
      <c r="L335" s="24"/>
      <c r="M335" s="25"/>
      <c r="N335" s="24"/>
      <c r="O335" s="25"/>
      <c r="P335" s="26"/>
      <c r="Q335" s="24" t="s">
        <v>1199</v>
      </c>
      <c r="R335" s="24" t="s">
        <v>171</v>
      </c>
      <c r="S335" s="24" t="s">
        <v>110</v>
      </c>
      <c r="T335" s="24">
        <v>1</v>
      </c>
      <c r="U335" s="24" t="s">
        <v>172</v>
      </c>
      <c r="V335" s="24" t="s">
        <v>1952</v>
      </c>
      <c r="W335" s="24" t="s">
        <v>1953</v>
      </c>
      <c r="X335" s="418">
        <v>45737.597222222219</v>
      </c>
      <c r="Y335" s="24"/>
      <c r="Z335" s="24">
        <v>0.3</v>
      </c>
      <c r="AA335" s="24"/>
      <c r="AB335" s="24" t="s">
        <v>176</v>
      </c>
      <c r="AC335" s="26" t="s">
        <v>248</v>
      </c>
      <c r="AD335" s="24" t="s">
        <v>178</v>
      </c>
      <c r="AE335" s="24"/>
      <c r="AF335" s="24"/>
      <c r="AG335" s="24"/>
      <c r="AH335" s="24"/>
      <c r="AI335" s="24"/>
      <c r="AJ335" s="24"/>
      <c r="AK335" s="24" t="s">
        <v>178</v>
      </c>
      <c r="AL335" s="413" t="e">
        <f t="shared" si="10"/>
        <v>#VALUE!</v>
      </c>
      <c r="AM335" s="412">
        <f t="shared" si="11"/>
        <v>45737</v>
      </c>
    </row>
    <row r="336" spans="1:39" ht="21.6" customHeight="1">
      <c r="A336" s="24">
        <v>101</v>
      </c>
      <c r="B336" s="24" t="s">
        <v>158</v>
      </c>
      <c r="C336" s="24">
        <v>2025032771</v>
      </c>
      <c r="D336" s="24" t="s">
        <v>1954</v>
      </c>
      <c r="E336" s="24" t="s">
        <v>160</v>
      </c>
      <c r="F336" s="24">
        <v>4259</v>
      </c>
      <c r="G336" s="24" t="s">
        <v>692</v>
      </c>
      <c r="H336" s="24" t="s">
        <v>636</v>
      </c>
      <c r="I336" s="24" t="s">
        <v>1955</v>
      </c>
      <c r="J336" s="24" t="s">
        <v>225</v>
      </c>
      <c r="K336" s="24" t="s">
        <v>165</v>
      </c>
      <c r="L336" s="24" t="s">
        <v>166</v>
      </c>
      <c r="M336" s="25" t="s">
        <v>167</v>
      </c>
      <c r="N336" s="24">
        <v>2304</v>
      </c>
      <c r="O336" s="25" t="s">
        <v>168</v>
      </c>
      <c r="P336" s="26" t="s">
        <v>1956</v>
      </c>
      <c r="Q336" s="24" t="s">
        <v>693</v>
      </c>
      <c r="R336" s="24" t="s">
        <v>171</v>
      </c>
      <c r="S336" s="24" t="s">
        <v>115</v>
      </c>
      <c r="T336" s="24">
        <v>1</v>
      </c>
      <c r="U336" s="24" t="s">
        <v>172</v>
      </c>
      <c r="V336" s="24" t="s">
        <v>1957</v>
      </c>
      <c r="W336" s="24" t="s">
        <v>1958</v>
      </c>
      <c r="X336" s="418">
        <v>45740.665277777778</v>
      </c>
      <c r="Y336" s="24" t="s">
        <v>1959</v>
      </c>
      <c r="Z336" s="24">
        <v>0.5</v>
      </c>
      <c r="AA336" s="24"/>
      <c r="AB336" s="24" t="s">
        <v>176</v>
      </c>
      <c r="AC336" s="26" t="s">
        <v>1960</v>
      </c>
      <c r="AD336" s="24"/>
      <c r="AE336" s="24"/>
      <c r="AF336" s="24"/>
      <c r="AG336" s="24"/>
      <c r="AH336" s="24"/>
      <c r="AI336" s="24"/>
      <c r="AJ336" s="24"/>
      <c r="AK336" s="24" t="s">
        <v>178</v>
      </c>
      <c r="AL336" s="413">
        <f t="shared" si="10"/>
        <v>45737</v>
      </c>
      <c r="AM336" s="412">
        <f t="shared" si="11"/>
        <v>45740</v>
      </c>
    </row>
    <row r="337" spans="1:39" ht="21.6" customHeight="1">
      <c r="A337" s="24">
        <v>102</v>
      </c>
      <c r="B337" s="24" t="s">
        <v>212</v>
      </c>
      <c r="C337" s="24">
        <v>2025032773</v>
      </c>
      <c r="D337" s="24"/>
      <c r="E337" s="24"/>
      <c r="F337" s="24">
        <v>3955</v>
      </c>
      <c r="G337" s="24" t="s">
        <v>1961</v>
      </c>
      <c r="H337" s="24" t="s">
        <v>266</v>
      </c>
      <c r="I337" s="24"/>
      <c r="J337" s="24"/>
      <c r="K337" s="24"/>
      <c r="L337" s="24"/>
      <c r="M337" s="25"/>
      <c r="N337" s="24"/>
      <c r="O337" s="25"/>
      <c r="P337" s="26"/>
      <c r="Q337" s="24" t="s">
        <v>1962</v>
      </c>
      <c r="R337" s="24" t="s">
        <v>171</v>
      </c>
      <c r="S337" s="24" t="s">
        <v>274</v>
      </c>
      <c r="T337" s="24">
        <v>1</v>
      </c>
      <c r="U337" s="24" t="s">
        <v>172</v>
      </c>
      <c r="V337" s="24" t="s">
        <v>1963</v>
      </c>
      <c r="W337" s="24" t="s">
        <v>1964</v>
      </c>
      <c r="X337" s="418">
        <v>45737.600694444453</v>
      </c>
      <c r="Y337" s="24"/>
      <c r="Z337" s="24">
        <v>0.3</v>
      </c>
      <c r="AA337" s="24"/>
      <c r="AB337" s="24" t="s">
        <v>176</v>
      </c>
      <c r="AC337" s="26" t="s">
        <v>248</v>
      </c>
      <c r="AD337" s="24" t="s">
        <v>178</v>
      </c>
      <c r="AE337" s="24"/>
      <c r="AF337" s="24"/>
      <c r="AG337" s="24"/>
      <c r="AH337" s="24"/>
      <c r="AI337" s="24"/>
      <c r="AJ337" s="24"/>
      <c r="AK337" s="24" t="s">
        <v>178</v>
      </c>
      <c r="AL337" s="413" t="e">
        <f t="shared" si="10"/>
        <v>#VALUE!</v>
      </c>
      <c r="AM337" s="412">
        <f t="shared" si="11"/>
        <v>45737</v>
      </c>
    </row>
    <row r="338" spans="1:39" ht="21.6" customHeight="1">
      <c r="A338" s="24">
        <v>103</v>
      </c>
      <c r="B338" s="24" t="s">
        <v>212</v>
      </c>
      <c r="C338" s="24">
        <v>2025032776</v>
      </c>
      <c r="D338" s="24"/>
      <c r="E338" s="24"/>
      <c r="F338" s="24" t="s">
        <v>81</v>
      </c>
      <c r="G338" s="24" t="s">
        <v>1965</v>
      </c>
      <c r="H338" s="24" t="s">
        <v>316</v>
      </c>
      <c r="I338" s="24"/>
      <c r="J338" s="24"/>
      <c r="K338" s="24"/>
      <c r="L338" s="24"/>
      <c r="M338" s="25"/>
      <c r="N338" s="24"/>
      <c r="O338" s="25"/>
      <c r="P338" s="26"/>
      <c r="Q338" s="24" t="s">
        <v>1966</v>
      </c>
      <c r="R338" s="24" t="s">
        <v>171</v>
      </c>
      <c r="S338" s="24" t="s">
        <v>110</v>
      </c>
      <c r="T338" s="24">
        <v>1</v>
      </c>
      <c r="U338" s="24" t="s">
        <v>172</v>
      </c>
      <c r="V338" s="24" t="s">
        <v>1967</v>
      </c>
      <c r="W338" s="24" t="s">
        <v>1968</v>
      </c>
      <c r="X338" s="418">
        <v>45737.618055555547</v>
      </c>
      <c r="Y338" s="24"/>
      <c r="Z338" s="24">
        <v>0.3</v>
      </c>
      <c r="AA338" s="24"/>
      <c r="AB338" s="24" t="s">
        <v>176</v>
      </c>
      <c r="AC338" s="26" t="s">
        <v>248</v>
      </c>
      <c r="AD338" s="24" t="s">
        <v>178</v>
      </c>
      <c r="AE338" s="24"/>
      <c r="AF338" s="24"/>
      <c r="AG338" s="24"/>
      <c r="AH338" s="24"/>
      <c r="AI338" s="24"/>
      <c r="AJ338" s="24"/>
      <c r="AK338" s="24" t="s">
        <v>178</v>
      </c>
      <c r="AL338" s="413" t="e">
        <f t="shared" si="10"/>
        <v>#VALUE!</v>
      </c>
      <c r="AM338" s="412">
        <f t="shared" si="11"/>
        <v>45737</v>
      </c>
    </row>
    <row r="339" spans="1:39" ht="21.6" customHeight="1">
      <c r="A339" s="24">
        <v>104</v>
      </c>
      <c r="B339" s="24" t="s">
        <v>158</v>
      </c>
      <c r="C339" s="24">
        <v>2025032814</v>
      </c>
      <c r="D339" s="24" t="s">
        <v>1969</v>
      </c>
      <c r="E339" s="24" t="s">
        <v>160</v>
      </c>
      <c r="F339" s="24">
        <v>4259</v>
      </c>
      <c r="G339" s="24" t="s">
        <v>692</v>
      </c>
      <c r="H339" s="24" t="s">
        <v>636</v>
      </c>
      <c r="I339" s="24" t="s">
        <v>1970</v>
      </c>
      <c r="J339" s="24" t="s">
        <v>225</v>
      </c>
      <c r="K339" s="24" t="s">
        <v>165</v>
      </c>
      <c r="L339" s="24" t="s">
        <v>193</v>
      </c>
      <c r="M339" s="25" t="s">
        <v>194</v>
      </c>
      <c r="N339" s="24" t="s">
        <v>195</v>
      </c>
      <c r="O339" s="25" t="s">
        <v>196</v>
      </c>
      <c r="P339" s="26" t="s">
        <v>1971</v>
      </c>
      <c r="Q339" s="24" t="s">
        <v>693</v>
      </c>
      <c r="R339" s="24" t="s">
        <v>171</v>
      </c>
      <c r="S339" s="24" t="s">
        <v>115</v>
      </c>
      <c r="T339" s="24">
        <v>1</v>
      </c>
      <c r="U339" s="24" t="s">
        <v>172</v>
      </c>
      <c r="V339" s="24" t="s">
        <v>1972</v>
      </c>
      <c r="W339" s="24" t="s">
        <v>1973</v>
      </c>
      <c r="X339" s="418">
        <v>45740.661111111112</v>
      </c>
      <c r="Y339" s="24" t="s">
        <v>1974</v>
      </c>
      <c r="Z339" s="24">
        <v>0.5</v>
      </c>
      <c r="AA339" s="24"/>
      <c r="AB339" s="24" t="s">
        <v>176</v>
      </c>
      <c r="AC339" s="26" t="s">
        <v>1975</v>
      </c>
      <c r="AD339" s="24"/>
      <c r="AE339" s="24"/>
      <c r="AF339" s="24"/>
      <c r="AG339" s="24"/>
      <c r="AH339" s="24"/>
      <c r="AI339" s="24"/>
      <c r="AJ339" s="24"/>
      <c r="AK339" s="24" t="s">
        <v>178</v>
      </c>
      <c r="AL339" s="413">
        <f t="shared" si="10"/>
        <v>45737</v>
      </c>
      <c r="AM339" s="412">
        <f t="shared" si="11"/>
        <v>45740</v>
      </c>
    </row>
    <row r="340" spans="1:39" ht="21.6" customHeight="1">
      <c r="A340" s="24">
        <v>105</v>
      </c>
      <c r="B340" s="24" t="s">
        <v>158</v>
      </c>
      <c r="C340" s="24">
        <v>2025032844</v>
      </c>
      <c r="D340" s="24" t="s">
        <v>1976</v>
      </c>
      <c r="E340" s="24" t="s">
        <v>160</v>
      </c>
      <c r="F340" s="24">
        <v>4046</v>
      </c>
      <c r="G340" s="24" t="s">
        <v>1892</v>
      </c>
      <c r="H340" s="24" t="s">
        <v>266</v>
      </c>
      <c r="I340" s="24" t="s">
        <v>1977</v>
      </c>
      <c r="J340" s="24" t="s">
        <v>579</v>
      </c>
      <c r="K340" s="24" t="s">
        <v>165</v>
      </c>
      <c r="L340" s="24" t="s">
        <v>1129</v>
      </c>
      <c r="M340" s="25" t="s">
        <v>1130</v>
      </c>
      <c r="N340" s="24">
        <v>6004</v>
      </c>
      <c r="O340" s="25" t="s">
        <v>542</v>
      </c>
      <c r="P340" s="26" t="s">
        <v>1978</v>
      </c>
      <c r="Q340" s="24" t="s">
        <v>1895</v>
      </c>
      <c r="R340" s="24" t="s">
        <v>171</v>
      </c>
      <c r="S340" s="24" t="s">
        <v>274</v>
      </c>
      <c r="T340" s="24">
        <v>1</v>
      </c>
      <c r="U340" s="24" t="s">
        <v>172</v>
      </c>
      <c r="V340" s="24" t="s">
        <v>1979</v>
      </c>
      <c r="W340" s="24" t="s">
        <v>1980</v>
      </c>
      <c r="X340" s="418">
        <v>45741.4375</v>
      </c>
      <c r="Y340" s="24" t="s">
        <v>1981</v>
      </c>
      <c r="Z340" s="24">
        <v>0.2</v>
      </c>
      <c r="AA340" s="24"/>
      <c r="AB340" s="24" t="s">
        <v>176</v>
      </c>
      <c r="AC340" s="26" t="s">
        <v>1982</v>
      </c>
      <c r="AD340" s="24"/>
      <c r="AE340" s="24"/>
      <c r="AF340" s="24"/>
      <c r="AG340" s="24"/>
      <c r="AH340" s="24"/>
      <c r="AI340" s="24"/>
      <c r="AJ340" s="24"/>
      <c r="AK340" s="24" t="s">
        <v>178</v>
      </c>
      <c r="AL340" s="413">
        <f t="shared" si="10"/>
        <v>45738</v>
      </c>
      <c r="AM340" s="412">
        <f t="shared" si="11"/>
        <v>45741</v>
      </c>
    </row>
    <row r="341" spans="1:39" ht="21.6" customHeight="1">
      <c r="A341" s="24">
        <v>106</v>
      </c>
      <c r="B341" s="24" t="s">
        <v>158</v>
      </c>
      <c r="C341" s="24">
        <v>2025032851</v>
      </c>
      <c r="D341" s="24" t="s">
        <v>1983</v>
      </c>
      <c r="E341" s="24" t="s">
        <v>160</v>
      </c>
      <c r="F341" s="24">
        <v>4155</v>
      </c>
      <c r="G341" s="24" t="s">
        <v>392</v>
      </c>
      <c r="H341" s="24" t="s">
        <v>162</v>
      </c>
      <c r="I341" s="24" t="s">
        <v>1984</v>
      </c>
      <c r="J341" s="24" t="s">
        <v>301</v>
      </c>
      <c r="K341" s="24" t="s">
        <v>165</v>
      </c>
      <c r="L341" s="24" t="s">
        <v>166</v>
      </c>
      <c r="M341" s="25" t="s">
        <v>167</v>
      </c>
      <c r="N341" s="24">
        <v>2304</v>
      </c>
      <c r="O341" s="25" t="s">
        <v>168</v>
      </c>
      <c r="P341" s="26" t="s">
        <v>1985</v>
      </c>
      <c r="Q341" s="24" t="s">
        <v>393</v>
      </c>
      <c r="R341" s="24" t="s">
        <v>171</v>
      </c>
      <c r="S341" s="24" t="s">
        <v>115</v>
      </c>
      <c r="T341" s="24">
        <v>1</v>
      </c>
      <c r="U341" s="24" t="s">
        <v>172</v>
      </c>
      <c r="V341" s="24" t="s">
        <v>1986</v>
      </c>
      <c r="W341" s="24" t="s">
        <v>1987</v>
      </c>
      <c r="X341" s="418">
        <v>45740.718055555553</v>
      </c>
      <c r="Y341" s="24" t="s">
        <v>1981</v>
      </c>
      <c r="Z341" s="24">
        <v>0.5</v>
      </c>
      <c r="AA341" s="24"/>
      <c r="AB341" s="24" t="s">
        <v>176</v>
      </c>
      <c r="AC341" s="26" t="s">
        <v>1988</v>
      </c>
      <c r="AD341" s="24"/>
      <c r="AE341" s="24"/>
      <c r="AF341" s="24"/>
      <c r="AG341" s="24"/>
      <c r="AH341" s="24"/>
      <c r="AI341" s="24"/>
      <c r="AJ341" s="24"/>
      <c r="AK341" s="24" t="s">
        <v>178</v>
      </c>
      <c r="AL341" s="413">
        <f t="shared" si="10"/>
        <v>45739</v>
      </c>
      <c r="AM341" s="412">
        <f t="shared" si="11"/>
        <v>45740</v>
      </c>
    </row>
    <row r="342" spans="1:39" ht="21.6" customHeight="1">
      <c r="A342" s="24">
        <v>107</v>
      </c>
      <c r="B342" s="24" t="s">
        <v>212</v>
      </c>
      <c r="C342" s="24">
        <v>2025032897</v>
      </c>
      <c r="D342" s="24"/>
      <c r="E342" s="24"/>
      <c r="F342" s="24">
        <v>5316</v>
      </c>
      <c r="G342" s="24" t="s">
        <v>1989</v>
      </c>
      <c r="H342" s="24" t="s">
        <v>162</v>
      </c>
      <c r="I342" s="24"/>
      <c r="J342" s="24"/>
      <c r="K342" s="24"/>
      <c r="L342" s="24"/>
      <c r="M342" s="25"/>
      <c r="N342" s="24"/>
      <c r="O342" s="25"/>
      <c r="P342" s="26"/>
      <c r="Q342" s="24" t="s">
        <v>1990</v>
      </c>
      <c r="R342" s="24" t="s">
        <v>171</v>
      </c>
      <c r="S342" s="24" t="s">
        <v>115</v>
      </c>
      <c r="T342" s="24">
        <v>1</v>
      </c>
      <c r="U342" s="24" t="s">
        <v>172</v>
      </c>
      <c r="V342" s="24" t="s">
        <v>1991</v>
      </c>
      <c r="W342" s="24" t="s">
        <v>1992</v>
      </c>
      <c r="X342" s="418">
        <v>45740.568055555559</v>
      </c>
      <c r="Y342" s="24"/>
      <c r="Z342" s="24">
        <v>3.1</v>
      </c>
      <c r="AA342" s="24"/>
      <c r="AB342" s="24" t="s">
        <v>176</v>
      </c>
      <c r="AC342" s="26" t="s">
        <v>1993</v>
      </c>
      <c r="AD342" s="24"/>
      <c r="AE342" s="24" t="s">
        <v>178</v>
      </c>
      <c r="AF342" s="24"/>
      <c r="AG342" s="24"/>
      <c r="AH342" s="24"/>
      <c r="AI342" s="24"/>
      <c r="AJ342" s="24"/>
      <c r="AK342" s="24" t="s">
        <v>178</v>
      </c>
      <c r="AL342" s="413" t="e">
        <f t="shared" si="10"/>
        <v>#VALUE!</v>
      </c>
      <c r="AM342" s="412">
        <f t="shared" si="11"/>
        <v>45740</v>
      </c>
    </row>
    <row r="343" spans="1:39" ht="21.6" customHeight="1">
      <c r="A343" s="24">
        <v>108</v>
      </c>
      <c r="B343" s="24" t="s">
        <v>212</v>
      </c>
      <c r="C343" s="24">
        <v>2025032901</v>
      </c>
      <c r="D343" s="24"/>
      <c r="E343" s="24"/>
      <c r="F343" s="24">
        <v>5291</v>
      </c>
      <c r="G343" s="24" t="s">
        <v>1575</v>
      </c>
      <c r="H343" s="24" t="s">
        <v>316</v>
      </c>
      <c r="I343" s="24"/>
      <c r="J343" s="24"/>
      <c r="K343" s="24"/>
      <c r="L343" s="24"/>
      <c r="M343" s="25"/>
      <c r="N343" s="24"/>
      <c r="O343" s="25"/>
      <c r="P343" s="26"/>
      <c r="Q343" s="24" t="s">
        <v>1576</v>
      </c>
      <c r="R343" s="24" t="s">
        <v>171</v>
      </c>
      <c r="S343" s="24" t="s">
        <v>110</v>
      </c>
      <c r="T343" s="24">
        <v>1</v>
      </c>
      <c r="U343" s="24" t="s">
        <v>172</v>
      </c>
      <c r="V343" s="24" t="s">
        <v>1994</v>
      </c>
      <c r="W343" s="24" t="s">
        <v>1995</v>
      </c>
      <c r="X343" s="418">
        <v>45740.602083333331</v>
      </c>
      <c r="Y343" s="24"/>
      <c r="Z343" s="24">
        <v>1</v>
      </c>
      <c r="AA343" s="24"/>
      <c r="AB343" s="24" t="s">
        <v>176</v>
      </c>
      <c r="AC343" s="26" t="s">
        <v>1996</v>
      </c>
      <c r="AD343" s="24"/>
      <c r="AE343" s="24"/>
      <c r="AF343" s="24"/>
      <c r="AG343" s="24"/>
      <c r="AH343" s="24"/>
      <c r="AI343" s="24"/>
      <c r="AJ343" s="24" t="s">
        <v>178</v>
      </c>
      <c r="AK343" s="24" t="s">
        <v>178</v>
      </c>
      <c r="AL343" s="413" t="e">
        <f t="shared" si="10"/>
        <v>#VALUE!</v>
      </c>
      <c r="AM343" s="412">
        <f t="shared" si="11"/>
        <v>45740</v>
      </c>
    </row>
    <row r="344" spans="1:39" ht="21.6" customHeight="1">
      <c r="A344" s="24">
        <v>109</v>
      </c>
      <c r="B344" s="24" t="s">
        <v>158</v>
      </c>
      <c r="C344" s="24">
        <v>2025032951</v>
      </c>
      <c r="D344" s="24" t="s">
        <v>1997</v>
      </c>
      <c r="E344" s="24" t="s">
        <v>160</v>
      </c>
      <c r="F344" s="24">
        <v>2267</v>
      </c>
      <c r="G344" s="24" t="s">
        <v>820</v>
      </c>
      <c r="H344" s="24" t="s">
        <v>821</v>
      </c>
      <c r="I344" s="24" t="s">
        <v>1998</v>
      </c>
      <c r="J344" s="24" t="s">
        <v>164</v>
      </c>
      <c r="K344" s="24" t="s">
        <v>226</v>
      </c>
      <c r="L344" s="24" t="s">
        <v>181</v>
      </c>
      <c r="M344" s="25" t="s">
        <v>182</v>
      </c>
      <c r="N344" s="24">
        <v>5804</v>
      </c>
      <c r="O344" s="25" t="s">
        <v>239</v>
      </c>
      <c r="P344" s="26" t="s">
        <v>1999</v>
      </c>
      <c r="Q344" s="24" t="s">
        <v>822</v>
      </c>
      <c r="R344" s="24" t="s">
        <v>171</v>
      </c>
      <c r="S344" s="24" t="s">
        <v>115</v>
      </c>
      <c r="T344" s="24">
        <v>1</v>
      </c>
      <c r="U344" s="24" t="s">
        <v>172</v>
      </c>
      <c r="V344" s="24" t="s">
        <v>2000</v>
      </c>
      <c r="W344" s="24" t="s">
        <v>2001</v>
      </c>
      <c r="X344" s="418">
        <v>45741.59097222222</v>
      </c>
      <c r="Y344" s="24" t="s">
        <v>2002</v>
      </c>
      <c r="Z344" s="24">
        <v>0.5</v>
      </c>
      <c r="AA344" s="24"/>
      <c r="AB344" s="24" t="s">
        <v>176</v>
      </c>
      <c r="AC344" s="26" t="s">
        <v>2003</v>
      </c>
      <c r="AD344" s="24"/>
      <c r="AE344" s="24"/>
      <c r="AF344" s="24"/>
      <c r="AG344" s="24"/>
      <c r="AH344" s="24"/>
      <c r="AI344" s="24"/>
      <c r="AJ344" s="24"/>
      <c r="AK344" s="24" t="s">
        <v>178</v>
      </c>
      <c r="AL344" s="413">
        <f t="shared" si="10"/>
        <v>45741</v>
      </c>
      <c r="AM344" s="412">
        <f t="shared" si="11"/>
        <v>45741</v>
      </c>
    </row>
    <row r="345" spans="1:39" ht="21.6" customHeight="1">
      <c r="A345" s="24">
        <v>110</v>
      </c>
      <c r="B345" s="24" t="s">
        <v>212</v>
      </c>
      <c r="C345" s="24">
        <v>2025033029</v>
      </c>
      <c r="D345" s="24"/>
      <c r="E345" s="24"/>
      <c r="F345" s="24">
        <v>2362</v>
      </c>
      <c r="G345" s="24" t="s">
        <v>2004</v>
      </c>
      <c r="H345" s="24" t="s">
        <v>316</v>
      </c>
      <c r="I345" s="24"/>
      <c r="J345" s="24"/>
      <c r="K345" s="24"/>
      <c r="L345" s="24"/>
      <c r="M345" s="25"/>
      <c r="N345" s="24"/>
      <c r="O345" s="25"/>
      <c r="P345" s="26"/>
      <c r="Q345" s="24" t="s">
        <v>2005</v>
      </c>
      <c r="R345" s="24" t="s">
        <v>171</v>
      </c>
      <c r="S345" s="24" t="s">
        <v>110</v>
      </c>
      <c r="T345" s="24">
        <v>1</v>
      </c>
      <c r="U345" s="24" t="s">
        <v>172</v>
      </c>
      <c r="V345" s="24" t="s">
        <v>2006</v>
      </c>
      <c r="W345" s="24" t="s">
        <v>2007</v>
      </c>
      <c r="X345" s="418">
        <v>45741.618055555547</v>
      </c>
      <c r="Y345" s="24"/>
      <c r="Z345" s="24">
        <v>0.3</v>
      </c>
      <c r="AA345" s="24"/>
      <c r="AB345" s="24" t="s">
        <v>176</v>
      </c>
      <c r="AC345" s="26" t="s">
        <v>248</v>
      </c>
      <c r="AD345" s="24" t="s">
        <v>178</v>
      </c>
      <c r="AE345" s="24"/>
      <c r="AF345" s="24"/>
      <c r="AG345" s="24"/>
      <c r="AH345" s="24"/>
      <c r="AI345" s="24"/>
      <c r="AJ345" s="24"/>
      <c r="AK345" s="24" t="s">
        <v>178</v>
      </c>
      <c r="AL345" s="413" t="e">
        <f t="shared" si="10"/>
        <v>#VALUE!</v>
      </c>
      <c r="AM345" s="412">
        <f t="shared" si="11"/>
        <v>45741</v>
      </c>
    </row>
    <row r="346" spans="1:39" ht="21.6" customHeight="1">
      <c r="A346" s="24">
        <v>111</v>
      </c>
      <c r="B346" s="24" t="s">
        <v>212</v>
      </c>
      <c r="C346" s="24">
        <v>2025033034</v>
      </c>
      <c r="D346" s="24"/>
      <c r="E346" s="24"/>
      <c r="F346" s="24">
        <v>4679</v>
      </c>
      <c r="G346" s="24" t="s">
        <v>2008</v>
      </c>
      <c r="H346" s="24" t="s">
        <v>316</v>
      </c>
      <c r="I346" s="24"/>
      <c r="J346" s="24"/>
      <c r="K346" s="24"/>
      <c r="L346" s="24"/>
      <c r="M346" s="25"/>
      <c r="N346" s="24"/>
      <c r="O346" s="25"/>
      <c r="P346" s="26"/>
      <c r="Q346" s="24" t="s">
        <v>2009</v>
      </c>
      <c r="R346" s="24" t="s">
        <v>171</v>
      </c>
      <c r="S346" s="24" t="s">
        <v>110</v>
      </c>
      <c r="T346" s="24">
        <v>1</v>
      </c>
      <c r="U346" s="24" t="s">
        <v>172</v>
      </c>
      <c r="V346" s="24" t="s">
        <v>2010</v>
      </c>
      <c r="W346" s="24" t="s">
        <v>2011</v>
      </c>
      <c r="X346" s="418">
        <v>45741.631944444453</v>
      </c>
      <c r="Y346" s="24"/>
      <c r="Z346" s="24">
        <v>0.3</v>
      </c>
      <c r="AA346" s="24"/>
      <c r="AB346" s="24" t="s">
        <v>176</v>
      </c>
      <c r="AC346" s="26" t="s">
        <v>248</v>
      </c>
      <c r="AD346" s="24" t="s">
        <v>178</v>
      </c>
      <c r="AE346" s="24"/>
      <c r="AF346" s="24"/>
      <c r="AG346" s="24"/>
      <c r="AH346" s="24"/>
      <c r="AI346" s="24"/>
      <c r="AJ346" s="24"/>
      <c r="AK346" s="24" t="s">
        <v>178</v>
      </c>
      <c r="AL346" s="413" t="e">
        <f t="shared" si="10"/>
        <v>#VALUE!</v>
      </c>
      <c r="AM346" s="412">
        <f t="shared" si="11"/>
        <v>45741</v>
      </c>
    </row>
    <row r="347" spans="1:39" ht="21.6" customHeight="1">
      <c r="A347" s="24">
        <v>112</v>
      </c>
      <c r="B347" s="24" t="s">
        <v>212</v>
      </c>
      <c r="C347" s="24">
        <v>2025033043</v>
      </c>
      <c r="D347" s="24"/>
      <c r="E347" s="24"/>
      <c r="F347" s="24">
        <v>4228</v>
      </c>
      <c r="G347" s="24" t="s">
        <v>2012</v>
      </c>
      <c r="H347" s="24" t="s">
        <v>316</v>
      </c>
      <c r="I347" s="24"/>
      <c r="J347" s="24"/>
      <c r="K347" s="24"/>
      <c r="L347" s="24"/>
      <c r="M347" s="25"/>
      <c r="N347" s="24"/>
      <c r="O347" s="25"/>
      <c r="P347" s="26"/>
      <c r="Q347" s="24" t="s">
        <v>2013</v>
      </c>
      <c r="R347" s="24" t="s">
        <v>171</v>
      </c>
      <c r="S347" s="24" t="s">
        <v>110</v>
      </c>
      <c r="T347" s="24">
        <v>1</v>
      </c>
      <c r="U347" s="24" t="s">
        <v>172</v>
      </c>
      <c r="V347" s="24" t="s">
        <v>2014</v>
      </c>
      <c r="W347" s="24" t="s">
        <v>2015</v>
      </c>
      <c r="X347" s="418">
        <v>45741.645833333343</v>
      </c>
      <c r="Y347" s="24"/>
      <c r="Z347" s="24">
        <v>0.3</v>
      </c>
      <c r="AA347" s="24"/>
      <c r="AB347" s="24" t="s">
        <v>176</v>
      </c>
      <c r="AC347" s="26" t="s">
        <v>248</v>
      </c>
      <c r="AD347" s="24" t="s">
        <v>178</v>
      </c>
      <c r="AE347" s="24"/>
      <c r="AF347" s="24"/>
      <c r="AG347" s="24"/>
      <c r="AH347" s="24"/>
      <c r="AI347" s="24"/>
      <c r="AJ347" s="24"/>
      <c r="AK347" s="24" t="s">
        <v>178</v>
      </c>
      <c r="AL347" s="413" t="e">
        <f t="shared" si="10"/>
        <v>#VALUE!</v>
      </c>
      <c r="AM347" s="412">
        <f t="shared" si="11"/>
        <v>45741</v>
      </c>
    </row>
    <row r="348" spans="1:39" ht="21.6" customHeight="1">
      <c r="A348" s="24">
        <v>113</v>
      </c>
      <c r="B348" s="24" t="s">
        <v>158</v>
      </c>
      <c r="C348" s="24">
        <v>2025033044</v>
      </c>
      <c r="D348" s="24" t="s">
        <v>2016</v>
      </c>
      <c r="E348" s="24" t="s">
        <v>160</v>
      </c>
      <c r="F348" s="24">
        <v>2890</v>
      </c>
      <c r="G348" s="24" t="s">
        <v>1259</v>
      </c>
      <c r="H348" s="24" t="s">
        <v>299</v>
      </c>
      <c r="I348" s="24" t="s">
        <v>2017</v>
      </c>
      <c r="J348" s="24" t="s">
        <v>164</v>
      </c>
      <c r="K348" s="24" t="s">
        <v>165</v>
      </c>
      <c r="L348" s="24" t="s">
        <v>166</v>
      </c>
      <c r="M348" s="25" t="s">
        <v>167</v>
      </c>
      <c r="N348" s="24">
        <v>2306</v>
      </c>
      <c r="O348" s="25" t="s">
        <v>542</v>
      </c>
      <c r="P348" s="26" t="s">
        <v>2018</v>
      </c>
      <c r="Q348" s="24" t="s">
        <v>1262</v>
      </c>
      <c r="R348" s="24" t="s">
        <v>171</v>
      </c>
      <c r="S348" s="24" t="s">
        <v>115</v>
      </c>
      <c r="T348" s="24">
        <v>1</v>
      </c>
      <c r="U348" s="24" t="s">
        <v>172</v>
      </c>
      <c r="V348" s="24" t="s">
        <v>2019</v>
      </c>
      <c r="W348" s="24" t="s">
        <v>2020</v>
      </c>
      <c r="X348" s="418">
        <v>45741.72152777778</v>
      </c>
      <c r="Y348" s="24" t="s">
        <v>2021</v>
      </c>
      <c r="Z348" s="24">
        <v>0.5</v>
      </c>
      <c r="AA348" s="24"/>
      <c r="AB348" s="24" t="s">
        <v>176</v>
      </c>
      <c r="AC348" s="26" t="s">
        <v>2022</v>
      </c>
      <c r="AD348" s="24"/>
      <c r="AE348" s="24"/>
      <c r="AF348" s="24"/>
      <c r="AG348" s="24"/>
      <c r="AH348" s="24"/>
      <c r="AI348" s="24"/>
      <c r="AJ348" s="24"/>
      <c r="AK348" s="24" t="s">
        <v>178</v>
      </c>
      <c r="AL348" s="413">
        <f t="shared" si="10"/>
        <v>45741</v>
      </c>
      <c r="AM348" s="412">
        <f t="shared" si="11"/>
        <v>45741</v>
      </c>
    </row>
    <row r="349" spans="1:39" ht="21.6" customHeight="1">
      <c r="A349" s="24">
        <v>114</v>
      </c>
      <c r="B349" s="24" t="s">
        <v>212</v>
      </c>
      <c r="C349" s="24">
        <v>2025033110</v>
      </c>
      <c r="D349" s="24"/>
      <c r="E349" s="24"/>
      <c r="F349" s="24">
        <v>3962</v>
      </c>
      <c r="G349" s="24" t="s">
        <v>2023</v>
      </c>
      <c r="H349" s="24" t="s">
        <v>266</v>
      </c>
      <c r="I349" s="24"/>
      <c r="J349" s="24"/>
      <c r="K349" s="24"/>
      <c r="L349" s="24"/>
      <c r="M349" s="25"/>
      <c r="N349" s="24"/>
      <c r="O349" s="25"/>
      <c r="P349" s="26"/>
      <c r="Q349" s="24" t="s">
        <v>2024</v>
      </c>
      <c r="R349" s="24" t="s">
        <v>171</v>
      </c>
      <c r="S349" s="24" t="s">
        <v>274</v>
      </c>
      <c r="T349" s="24">
        <v>1</v>
      </c>
      <c r="U349" s="24" t="s">
        <v>172</v>
      </c>
      <c r="V349" s="24" t="s">
        <v>2025</v>
      </c>
      <c r="W349" s="24" t="s">
        <v>2026</v>
      </c>
      <c r="X349" s="418">
        <v>45742.477777777778</v>
      </c>
      <c r="Y349" s="24"/>
      <c r="Z349" s="24">
        <v>0.3</v>
      </c>
      <c r="AA349" s="24"/>
      <c r="AB349" s="24" t="s">
        <v>176</v>
      </c>
      <c r="AC349" s="26" t="s">
        <v>248</v>
      </c>
      <c r="AD349" s="24" t="s">
        <v>178</v>
      </c>
      <c r="AE349" s="24"/>
      <c r="AF349" s="24"/>
      <c r="AG349" s="24"/>
      <c r="AH349" s="24"/>
      <c r="AI349" s="24"/>
      <c r="AJ349" s="24"/>
      <c r="AK349" s="24" t="s">
        <v>178</v>
      </c>
      <c r="AL349" s="413" t="e">
        <f t="shared" si="10"/>
        <v>#VALUE!</v>
      </c>
      <c r="AM349" s="412">
        <f t="shared" si="11"/>
        <v>45742</v>
      </c>
    </row>
    <row r="350" spans="1:39" ht="21.6" customHeight="1">
      <c r="A350" s="24">
        <v>115</v>
      </c>
      <c r="B350" s="24" t="s">
        <v>212</v>
      </c>
      <c r="C350" s="24">
        <v>2025033119</v>
      </c>
      <c r="D350" s="24"/>
      <c r="E350" s="24"/>
      <c r="F350" s="24">
        <v>3399</v>
      </c>
      <c r="G350" s="24" t="s">
        <v>539</v>
      </c>
      <c r="H350" s="24" t="s">
        <v>266</v>
      </c>
      <c r="I350" s="24"/>
      <c r="J350" s="24"/>
      <c r="K350" s="24"/>
      <c r="L350" s="24"/>
      <c r="M350" s="25"/>
      <c r="N350" s="24"/>
      <c r="O350" s="25"/>
      <c r="P350" s="26"/>
      <c r="Q350" s="24" t="s">
        <v>544</v>
      </c>
      <c r="R350" s="24" t="s">
        <v>171</v>
      </c>
      <c r="S350" s="24" t="s">
        <v>274</v>
      </c>
      <c r="T350" s="24">
        <v>1</v>
      </c>
      <c r="U350" s="24" t="s">
        <v>172</v>
      </c>
      <c r="V350" s="24" t="s">
        <v>2027</v>
      </c>
      <c r="W350" s="24" t="s">
        <v>2028</v>
      </c>
      <c r="X350" s="418">
        <v>45742.495138888888</v>
      </c>
      <c r="Y350" s="24"/>
      <c r="Z350" s="24">
        <v>0.2</v>
      </c>
      <c r="AA350" s="24"/>
      <c r="AB350" s="24" t="s">
        <v>176</v>
      </c>
      <c r="AC350" s="26" t="s">
        <v>248</v>
      </c>
      <c r="AD350" s="24" t="s">
        <v>178</v>
      </c>
      <c r="AE350" s="24"/>
      <c r="AF350" s="24"/>
      <c r="AG350" s="24"/>
      <c r="AH350" s="24"/>
      <c r="AI350" s="24"/>
      <c r="AJ350" s="24"/>
      <c r="AK350" s="24" t="s">
        <v>178</v>
      </c>
      <c r="AL350" s="413" t="e">
        <f t="shared" si="10"/>
        <v>#VALUE!</v>
      </c>
      <c r="AM350" s="412">
        <f t="shared" si="11"/>
        <v>45742</v>
      </c>
    </row>
    <row r="351" spans="1:39" ht="21.6" customHeight="1">
      <c r="A351" s="24">
        <v>116</v>
      </c>
      <c r="B351" s="24" t="s">
        <v>212</v>
      </c>
      <c r="C351" s="24">
        <v>2025033122</v>
      </c>
      <c r="D351" s="24"/>
      <c r="E351" s="24"/>
      <c r="F351" s="24">
        <v>2154</v>
      </c>
      <c r="G351" s="24" t="s">
        <v>2029</v>
      </c>
      <c r="H351" s="24" t="s">
        <v>266</v>
      </c>
      <c r="I351" s="24"/>
      <c r="J351" s="24"/>
      <c r="K351" s="24"/>
      <c r="L351" s="24"/>
      <c r="M351" s="25"/>
      <c r="N351" s="24"/>
      <c r="O351" s="25"/>
      <c r="P351" s="26"/>
      <c r="Q351" s="24" t="s">
        <v>2030</v>
      </c>
      <c r="R351" s="24" t="s">
        <v>171</v>
      </c>
      <c r="S351" s="24" t="s">
        <v>274</v>
      </c>
      <c r="T351" s="24">
        <v>1</v>
      </c>
      <c r="U351" s="24" t="s">
        <v>172</v>
      </c>
      <c r="V351" s="24" t="s">
        <v>2031</v>
      </c>
      <c r="W351" s="24" t="s">
        <v>2032</v>
      </c>
      <c r="X351" s="418">
        <v>45742.511111111111</v>
      </c>
      <c r="Y351" s="24"/>
      <c r="Z351" s="24">
        <v>0.3</v>
      </c>
      <c r="AA351" s="24"/>
      <c r="AB351" s="24" t="s">
        <v>176</v>
      </c>
      <c r="AC351" s="26" t="s">
        <v>248</v>
      </c>
      <c r="AD351" s="24" t="s">
        <v>178</v>
      </c>
      <c r="AE351" s="24"/>
      <c r="AF351" s="24"/>
      <c r="AG351" s="24"/>
      <c r="AH351" s="24"/>
      <c r="AI351" s="24"/>
      <c r="AJ351" s="24"/>
      <c r="AK351" s="24" t="s">
        <v>178</v>
      </c>
      <c r="AL351" s="413" t="e">
        <f t="shared" si="10"/>
        <v>#VALUE!</v>
      </c>
      <c r="AM351" s="412">
        <f t="shared" si="11"/>
        <v>45742</v>
      </c>
    </row>
    <row r="352" spans="1:39" ht="21.6" customHeight="1">
      <c r="A352" s="24">
        <v>117</v>
      </c>
      <c r="B352" s="24" t="s">
        <v>212</v>
      </c>
      <c r="C352" s="24">
        <v>2025033124</v>
      </c>
      <c r="D352" s="24"/>
      <c r="E352" s="24"/>
      <c r="F352" s="24">
        <v>3551</v>
      </c>
      <c r="G352" s="24" t="s">
        <v>2033</v>
      </c>
      <c r="H352" s="24" t="s">
        <v>266</v>
      </c>
      <c r="I352" s="24"/>
      <c r="J352" s="24"/>
      <c r="K352" s="24"/>
      <c r="L352" s="24"/>
      <c r="M352" s="25"/>
      <c r="N352" s="24"/>
      <c r="O352" s="25"/>
      <c r="P352" s="26"/>
      <c r="Q352" s="24" t="s">
        <v>2034</v>
      </c>
      <c r="R352" s="24" t="s">
        <v>171</v>
      </c>
      <c r="S352" s="24" t="s">
        <v>274</v>
      </c>
      <c r="T352" s="24">
        <v>1</v>
      </c>
      <c r="U352" s="24" t="s">
        <v>172</v>
      </c>
      <c r="V352" s="24" t="s">
        <v>2035</v>
      </c>
      <c r="W352" s="24" t="s">
        <v>2036</v>
      </c>
      <c r="X352" s="418">
        <v>45742.524305555547</v>
      </c>
      <c r="Y352" s="24"/>
      <c r="Z352" s="24">
        <v>0.3</v>
      </c>
      <c r="AA352" s="24"/>
      <c r="AB352" s="24" t="s">
        <v>176</v>
      </c>
      <c r="AC352" s="26" t="s">
        <v>248</v>
      </c>
      <c r="AD352" s="24" t="s">
        <v>178</v>
      </c>
      <c r="AE352" s="24"/>
      <c r="AF352" s="24"/>
      <c r="AG352" s="24"/>
      <c r="AH352" s="24"/>
      <c r="AI352" s="24"/>
      <c r="AJ352" s="24"/>
      <c r="AK352" s="24" t="s">
        <v>178</v>
      </c>
      <c r="AL352" s="413" t="e">
        <f t="shared" si="10"/>
        <v>#VALUE!</v>
      </c>
      <c r="AM352" s="412">
        <f t="shared" si="11"/>
        <v>45742</v>
      </c>
    </row>
    <row r="353" spans="1:39" ht="21.6" customHeight="1">
      <c r="A353" s="24">
        <v>118</v>
      </c>
      <c r="B353" s="24" t="s">
        <v>212</v>
      </c>
      <c r="C353" s="24">
        <v>2025033127</v>
      </c>
      <c r="D353" s="24"/>
      <c r="E353" s="24"/>
      <c r="F353" s="24" t="s">
        <v>59</v>
      </c>
      <c r="G353" s="24" t="s">
        <v>2037</v>
      </c>
      <c r="H353" s="24" t="s">
        <v>266</v>
      </c>
      <c r="I353" s="24"/>
      <c r="J353" s="24"/>
      <c r="K353" s="24"/>
      <c r="L353" s="24"/>
      <c r="M353" s="25"/>
      <c r="N353" s="24"/>
      <c r="O353" s="25"/>
      <c r="P353" s="26"/>
      <c r="Q353" s="24" t="s">
        <v>2038</v>
      </c>
      <c r="R353" s="24" t="s">
        <v>171</v>
      </c>
      <c r="S353" s="24" t="s">
        <v>274</v>
      </c>
      <c r="T353" s="24">
        <v>1</v>
      </c>
      <c r="U353" s="24" t="s">
        <v>172</v>
      </c>
      <c r="V353" s="24" t="s">
        <v>2039</v>
      </c>
      <c r="W353" s="24" t="s">
        <v>2040</v>
      </c>
      <c r="X353" s="418">
        <v>45742.552083333343</v>
      </c>
      <c r="Y353" s="24"/>
      <c r="Z353" s="24">
        <v>0.5</v>
      </c>
      <c r="AA353" s="24"/>
      <c r="AB353" s="24" t="s">
        <v>176</v>
      </c>
      <c r="AC353" s="26" t="s">
        <v>248</v>
      </c>
      <c r="AD353" s="24" t="s">
        <v>178</v>
      </c>
      <c r="AE353" s="24"/>
      <c r="AF353" s="24"/>
      <c r="AG353" s="24"/>
      <c r="AH353" s="24"/>
      <c r="AI353" s="24"/>
      <c r="AJ353" s="24"/>
      <c r="AK353" s="24" t="s">
        <v>178</v>
      </c>
      <c r="AL353" s="413" t="e">
        <f t="shared" si="10"/>
        <v>#VALUE!</v>
      </c>
      <c r="AM353" s="412">
        <f t="shared" si="11"/>
        <v>45742</v>
      </c>
    </row>
    <row r="354" spans="1:39" ht="21.6" customHeight="1">
      <c r="A354" s="24">
        <v>119</v>
      </c>
      <c r="B354" s="24" t="s">
        <v>212</v>
      </c>
      <c r="C354" s="24">
        <v>2025033130</v>
      </c>
      <c r="D354" s="24"/>
      <c r="E354" s="24"/>
      <c r="F354" s="24" t="s">
        <v>76</v>
      </c>
      <c r="G354" s="24" t="s">
        <v>2041</v>
      </c>
      <c r="H354" s="24" t="s">
        <v>266</v>
      </c>
      <c r="I354" s="24"/>
      <c r="J354" s="24"/>
      <c r="K354" s="24"/>
      <c r="L354" s="24"/>
      <c r="M354" s="25"/>
      <c r="N354" s="24"/>
      <c r="O354" s="25"/>
      <c r="P354" s="26"/>
      <c r="Q354" s="24" t="s">
        <v>2042</v>
      </c>
      <c r="R354" s="24" t="s">
        <v>171</v>
      </c>
      <c r="S354" s="24" t="s">
        <v>274</v>
      </c>
      <c r="T354" s="24">
        <v>1</v>
      </c>
      <c r="U354" s="24" t="s">
        <v>172</v>
      </c>
      <c r="V354" s="24" t="s">
        <v>2043</v>
      </c>
      <c r="W354" s="24" t="s">
        <v>2044</v>
      </c>
      <c r="X354" s="418">
        <v>45742.568749999999</v>
      </c>
      <c r="Y354" s="24"/>
      <c r="Z354" s="24">
        <v>0.3</v>
      </c>
      <c r="AA354" s="24"/>
      <c r="AB354" s="24" t="s">
        <v>176</v>
      </c>
      <c r="AC354" s="26" t="s">
        <v>248</v>
      </c>
      <c r="AD354" s="24" t="s">
        <v>178</v>
      </c>
      <c r="AE354" s="24"/>
      <c r="AF354" s="24"/>
      <c r="AG354" s="24"/>
      <c r="AH354" s="24"/>
      <c r="AI354" s="24"/>
      <c r="AJ354" s="24"/>
      <c r="AK354" s="24" t="s">
        <v>178</v>
      </c>
      <c r="AL354" s="413" t="e">
        <f t="shared" si="10"/>
        <v>#VALUE!</v>
      </c>
      <c r="AM354" s="412">
        <f t="shared" si="11"/>
        <v>45742</v>
      </c>
    </row>
    <row r="355" spans="1:39" ht="21.6" customHeight="1">
      <c r="A355" s="24">
        <v>120</v>
      </c>
      <c r="B355" s="24" t="s">
        <v>158</v>
      </c>
      <c r="C355" s="24">
        <v>2025033139</v>
      </c>
      <c r="D355" s="24" t="s">
        <v>2045</v>
      </c>
      <c r="E355" s="24" t="s">
        <v>160</v>
      </c>
      <c r="F355" s="24">
        <v>3890</v>
      </c>
      <c r="G355" s="24" t="s">
        <v>204</v>
      </c>
      <c r="H355" s="24" t="s">
        <v>162</v>
      </c>
      <c r="I355" s="24" t="s">
        <v>2046</v>
      </c>
      <c r="J355" s="24" t="s">
        <v>192</v>
      </c>
      <c r="K355" s="24" t="s">
        <v>165</v>
      </c>
      <c r="L355" s="24" t="s">
        <v>921</v>
      </c>
      <c r="M355" s="25" t="s">
        <v>922</v>
      </c>
      <c r="N355" s="24" t="s">
        <v>923</v>
      </c>
      <c r="O355" s="25" t="s">
        <v>924</v>
      </c>
      <c r="P355" s="26" t="s">
        <v>2047</v>
      </c>
      <c r="Q355" s="24" t="s">
        <v>208</v>
      </c>
      <c r="R355" s="24" t="s">
        <v>171</v>
      </c>
      <c r="S355" s="24" t="s">
        <v>115</v>
      </c>
      <c r="T355" s="24">
        <v>1</v>
      </c>
      <c r="U355" s="24" t="s">
        <v>172</v>
      </c>
      <c r="V355" s="24" t="s">
        <v>2048</v>
      </c>
      <c r="W355" s="24" t="s">
        <v>2049</v>
      </c>
      <c r="X355" s="418">
        <v>45743.470833333333</v>
      </c>
      <c r="Y355" s="24" t="s">
        <v>2050</v>
      </c>
      <c r="Z355" s="24">
        <v>0.5</v>
      </c>
      <c r="AA355" s="24"/>
      <c r="AB355" s="24" t="s">
        <v>176</v>
      </c>
      <c r="AC355" s="26" t="s">
        <v>2051</v>
      </c>
      <c r="AD355" s="24"/>
      <c r="AE355" s="24"/>
      <c r="AF355" s="24"/>
      <c r="AG355" s="24"/>
      <c r="AH355" s="24"/>
      <c r="AI355" s="24"/>
      <c r="AJ355" s="24"/>
      <c r="AK355" s="24" t="s">
        <v>178</v>
      </c>
      <c r="AL355" s="413">
        <f t="shared" si="10"/>
        <v>45742</v>
      </c>
      <c r="AM355" s="412">
        <f t="shared" si="11"/>
        <v>45743</v>
      </c>
    </row>
    <row r="356" spans="1:39" ht="21.6" customHeight="1">
      <c r="A356" s="24">
        <v>121</v>
      </c>
      <c r="B356" s="24" t="s">
        <v>212</v>
      </c>
      <c r="C356" s="24">
        <v>2025033144</v>
      </c>
      <c r="D356" s="24"/>
      <c r="E356" s="24"/>
      <c r="F356" s="24">
        <v>3416</v>
      </c>
      <c r="G356" s="24" t="s">
        <v>2052</v>
      </c>
      <c r="H356" s="24" t="s">
        <v>266</v>
      </c>
      <c r="I356" s="24"/>
      <c r="J356" s="24"/>
      <c r="K356" s="24"/>
      <c r="L356" s="24"/>
      <c r="M356" s="25"/>
      <c r="N356" s="24"/>
      <c r="O356" s="25"/>
      <c r="P356" s="26"/>
      <c r="Q356" s="24" t="s">
        <v>2053</v>
      </c>
      <c r="R356" s="24" t="s">
        <v>171</v>
      </c>
      <c r="S356" s="24" t="s">
        <v>274</v>
      </c>
      <c r="T356" s="24">
        <v>1</v>
      </c>
      <c r="U356" s="24" t="s">
        <v>172</v>
      </c>
      <c r="V356" s="24" t="s">
        <v>2054</v>
      </c>
      <c r="W356" s="24" t="s">
        <v>2055</v>
      </c>
      <c r="X356" s="418">
        <v>45742.590277777781</v>
      </c>
      <c r="Y356" s="24"/>
      <c r="Z356" s="24">
        <v>0.4</v>
      </c>
      <c r="AA356" s="24"/>
      <c r="AB356" s="24" t="s">
        <v>176</v>
      </c>
      <c r="AC356" s="26" t="s">
        <v>248</v>
      </c>
      <c r="AD356" s="24" t="s">
        <v>178</v>
      </c>
      <c r="AE356" s="24"/>
      <c r="AF356" s="24"/>
      <c r="AG356" s="24"/>
      <c r="AH356" s="24"/>
      <c r="AI356" s="24"/>
      <c r="AJ356" s="24"/>
      <c r="AK356" s="24" t="s">
        <v>178</v>
      </c>
      <c r="AL356" s="413" t="e">
        <f t="shared" si="10"/>
        <v>#VALUE!</v>
      </c>
      <c r="AM356" s="412">
        <f t="shared" si="11"/>
        <v>45742</v>
      </c>
    </row>
    <row r="357" spans="1:39" ht="21.6" customHeight="1">
      <c r="A357" s="24">
        <v>122</v>
      </c>
      <c r="B357" s="24" t="s">
        <v>158</v>
      </c>
      <c r="C357" s="24">
        <v>2025033147</v>
      </c>
      <c r="D357" s="24" t="s">
        <v>2056</v>
      </c>
      <c r="E357" s="24" t="s">
        <v>160</v>
      </c>
      <c r="F357" s="24">
        <v>4977</v>
      </c>
      <c r="G357" s="24" t="s">
        <v>952</v>
      </c>
      <c r="H357" s="24" t="s">
        <v>162</v>
      </c>
      <c r="I357" s="24" t="s">
        <v>2057</v>
      </c>
      <c r="J357" s="24" t="s">
        <v>192</v>
      </c>
      <c r="K357" s="24" t="s">
        <v>165</v>
      </c>
      <c r="L357" s="24" t="s">
        <v>268</v>
      </c>
      <c r="M357" s="25" t="s">
        <v>269</v>
      </c>
      <c r="N357" s="24" t="s">
        <v>621</v>
      </c>
      <c r="O357" s="25" t="s">
        <v>622</v>
      </c>
      <c r="P357" s="26" t="s">
        <v>2058</v>
      </c>
      <c r="Q357" s="24" t="s">
        <v>953</v>
      </c>
      <c r="R357" s="24" t="s">
        <v>171</v>
      </c>
      <c r="S357" s="24" t="s">
        <v>115</v>
      </c>
      <c r="T357" s="24">
        <v>1</v>
      </c>
      <c r="U357" s="24" t="s">
        <v>172</v>
      </c>
      <c r="V357" s="24" t="s">
        <v>2059</v>
      </c>
      <c r="W357" s="24" t="s">
        <v>2060</v>
      </c>
      <c r="X357" s="418">
        <v>45743.524305555547</v>
      </c>
      <c r="Y357" s="24" t="s">
        <v>2061</v>
      </c>
      <c r="Z357" s="24">
        <v>0.5</v>
      </c>
      <c r="AA357" s="24"/>
      <c r="AB357" s="24" t="s">
        <v>176</v>
      </c>
      <c r="AC357" s="26" t="s">
        <v>2062</v>
      </c>
      <c r="AD357" s="24"/>
      <c r="AE357" s="24"/>
      <c r="AF357" s="24"/>
      <c r="AG357" s="24"/>
      <c r="AH357" s="24"/>
      <c r="AI357" s="24"/>
      <c r="AJ357" s="24"/>
      <c r="AK357" s="24" t="s">
        <v>178</v>
      </c>
      <c r="AL357" s="413">
        <f t="shared" si="10"/>
        <v>45742</v>
      </c>
      <c r="AM357" s="412">
        <f t="shared" si="11"/>
        <v>45743</v>
      </c>
    </row>
    <row r="358" spans="1:39" ht="21.6" customHeight="1">
      <c r="A358" s="24">
        <v>123</v>
      </c>
      <c r="B358" s="24" t="s">
        <v>212</v>
      </c>
      <c r="C358" s="24">
        <v>2025033148</v>
      </c>
      <c r="D358" s="24"/>
      <c r="E358" s="24"/>
      <c r="F358" s="24">
        <v>3752</v>
      </c>
      <c r="G358" s="24" t="s">
        <v>2063</v>
      </c>
      <c r="H358" s="24" t="s">
        <v>266</v>
      </c>
      <c r="I358" s="24"/>
      <c r="J358" s="24"/>
      <c r="K358" s="24"/>
      <c r="L358" s="24"/>
      <c r="M358" s="25"/>
      <c r="N358" s="24"/>
      <c r="O358" s="25"/>
      <c r="P358" s="26"/>
      <c r="Q358" s="24" t="s">
        <v>2064</v>
      </c>
      <c r="R358" s="24" t="s">
        <v>171</v>
      </c>
      <c r="S358" s="24" t="s">
        <v>274</v>
      </c>
      <c r="T358" s="24">
        <v>1</v>
      </c>
      <c r="U358" s="24" t="s">
        <v>172</v>
      </c>
      <c r="V358" s="24" t="s">
        <v>2065</v>
      </c>
      <c r="W358" s="24" t="s">
        <v>2066</v>
      </c>
      <c r="X358" s="418">
        <v>45742.604166666657</v>
      </c>
      <c r="Y358" s="24"/>
      <c r="Z358" s="24">
        <v>0.3</v>
      </c>
      <c r="AA358" s="24"/>
      <c r="AB358" s="24" t="s">
        <v>176</v>
      </c>
      <c r="AC358" s="26" t="s">
        <v>248</v>
      </c>
      <c r="AD358" s="24" t="s">
        <v>178</v>
      </c>
      <c r="AE358" s="24"/>
      <c r="AF358" s="24"/>
      <c r="AG358" s="24"/>
      <c r="AH358" s="24"/>
      <c r="AI358" s="24"/>
      <c r="AJ358" s="24"/>
      <c r="AK358" s="24" t="s">
        <v>178</v>
      </c>
      <c r="AL358" s="413" t="e">
        <f t="shared" si="10"/>
        <v>#VALUE!</v>
      </c>
      <c r="AM358" s="412">
        <f t="shared" si="11"/>
        <v>45742</v>
      </c>
    </row>
    <row r="359" spans="1:39" ht="21.6" customHeight="1">
      <c r="A359" s="24">
        <v>124</v>
      </c>
      <c r="B359" s="24" t="s">
        <v>158</v>
      </c>
      <c r="C359" s="24">
        <v>2025033243</v>
      </c>
      <c r="D359" s="24" t="s">
        <v>2067</v>
      </c>
      <c r="E359" s="24" t="s">
        <v>160</v>
      </c>
      <c r="F359" s="24">
        <v>3796</v>
      </c>
      <c r="G359" s="24" t="s">
        <v>1502</v>
      </c>
      <c r="H359" s="24" t="s">
        <v>162</v>
      </c>
      <c r="I359" s="24" t="s">
        <v>2068</v>
      </c>
      <c r="J359" s="24" t="s">
        <v>485</v>
      </c>
      <c r="K359" s="24" t="s">
        <v>419</v>
      </c>
      <c r="L359" s="24" t="s">
        <v>193</v>
      </c>
      <c r="M359" s="25" t="s">
        <v>194</v>
      </c>
      <c r="N359" s="24" t="s">
        <v>195</v>
      </c>
      <c r="O359" s="25" t="s">
        <v>196</v>
      </c>
      <c r="P359" s="26" t="s">
        <v>2069</v>
      </c>
      <c r="Q359" s="24" t="s">
        <v>1503</v>
      </c>
      <c r="R359" s="24" t="s">
        <v>171</v>
      </c>
      <c r="S359" s="24" t="s">
        <v>115</v>
      </c>
      <c r="T359" s="24">
        <v>1</v>
      </c>
      <c r="U359" s="24" t="s">
        <v>172</v>
      </c>
      <c r="V359" s="24" t="s">
        <v>2070</v>
      </c>
      <c r="W359" s="24" t="s">
        <v>2071</v>
      </c>
      <c r="X359" s="418">
        <v>45743.553472222222</v>
      </c>
      <c r="Y359" s="24" t="s">
        <v>2072</v>
      </c>
      <c r="Z359" s="24">
        <v>0.5</v>
      </c>
      <c r="AA359" s="24"/>
      <c r="AB359" s="24" t="s">
        <v>176</v>
      </c>
      <c r="AC359" s="26" t="s">
        <v>2073</v>
      </c>
      <c r="AD359" s="24"/>
      <c r="AE359" s="24"/>
      <c r="AF359" s="24"/>
      <c r="AG359" s="24"/>
      <c r="AH359" s="24"/>
      <c r="AI359" s="24"/>
      <c r="AJ359" s="24"/>
      <c r="AK359" s="24" t="s">
        <v>178</v>
      </c>
      <c r="AL359" s="413">
        <f t="shared" si="10"/>
        <v>45743</v>
      </c>
      <c r="AM359" s="412">
        <f t="shared" si="11"/>
        <v>45743</v>
      </c>
    </row>
    <row r="360" spans="1:39" ht="21.6" customHeight="1">
      <c r="A360" s="24">
        <v>125</v>
      </c>
      <c r="B360" s="24" t="s">
        <v>212</v>
      </c>
      <c r="C360" s="24">
        <v>2025033250</v>
      </c>
      <c r="D360" s="24"/>
      <c r="E360" s="24"/>
      <c r="F360" s="24">
        <v>4917</v>
      </c>
      <c r="G360" s="24" t="s">
        <v>2074</v>
      </c>
      <c r="H360" s="24" t="s">
        <v>266</v>
      </c>
      <c r="I360" s="24"/>
      <c r="J360" s="24"/>
      <c r="K360" s="24"/>
      <c r="L360" s="24"/>
      <c r="M360" s="25"/>
      <c r="N360" s="24"/>
      <c r="O360" s="25"/>
      <c r="P360" s="26"/>
      <c r="Q360" s="24" t="s">
        <v>2075</v>
      </c>
      <c r="R360" s="24" t="s">
        <v>171</v>
      </c>
      <c r="S360" s="24" t="s">
        <v>274</v>
      </c>
      <c r="T360" s="24">
        <v>1</v>
      </c>
      <c r="U360" s="24" t="s">
        <v>172</v>
      </c>
      <c r="V360" s="24" t="s">
        <v>2076</v>
      </c>
      <c r="W360" s="24" t="s">
        <v>2077</v>
      </c>
      <c r="X360" s="418">
        <v>45743.452777777777</v>
      </c>
      <c r="Y360" s="24"/>
      <c r="Z360" s="24">
        <v>0.3</v>
      </c>
      <c r="AA360" s="24"/>
      <c r="AB360" s="24" t="s">
        <v>176</v>
      </c>
      <c r="AC360" s="26" t="s">
        <v>248</v>
      </c>
      <c r="AD360" s="24" t="s">
        <v>178</v>
      </c>
      <c r="AE360" s="24"/>
      <c r="AF360" s="24"/>
      <c r="AG360" s="24"/>
      <c r="AH360" s="24"/>
      <c r="AI360" s="24"/>
      <c r="AJ360" s="24"/>
      <c r="AK360" s="24" t="s">
        <v>178</v>
      </c>
      <c r="AL360" s="413" t="e">
        <f t="shared" si="10"/>
        <v>#VALUE!</v>
      </c>
      <c r="AM360" s="412">
        <f t="shared" si="11"/>
        <v>45743</v>
      </c>
    </row>
    <row r="361" spans="1:39" ht="21.6" customHeight="1">
      <c r="A361" s="24">
        <v>126</v>
      </c>
      <c r="B361" s="24" t="s">
        <v>212</v>
      </c>
      <c r="C361" s="24">
        <v>2025033252</v>
      </c>
      <c r="D361" s="24"/>
      <c r="E361" s="24"/>
      <c r="F361" s="24" t="s">
        <v>85</v>
      </c>
      <c r="G361" s="24" t="s">
        <v>2078</v>
      </c>
      <c r="H361" s="24" t="s">
        <v>266</v>
      </c>
      <c r="I361" s="24"/>
      <c r="J361" s="24"/>
      <c r="K361" s="24"/>
      <c r="L361" s="24"/>
      <c r="M361" s="25"/>
      <c r="N361" s="24"/>
      <c r="O361" s="25"/>
      <c r="P361" s="26"/>
      <c r="Q361" s="24" t="s">
        <v>2079</v>
      </c>
      <c r="R361" s="24" t="s">
        <v>171</v>
      </c>
      <c r="S361" s="24" t="s">
        <v>274</v>
      </c>
      <c r="T361" s="24">
        <v>1</v>
      </c>
      <c r="U361" s="24" t="s">
        <v>172</v>
      </c>
      <c r="V361" s="24" t="s">
        <v>2080</v>
      </c>
      <c r="W361" s="24" t="s">
        <v>2081</v>
      </c>
      <c r="X361" s="418">
        <v>45743.465277777781</v>
      </c>
      <c r="Y361" s="24"/>
      <c r="Z361" s="24">
        <v>0.2</v>
      </c>
      <c r="AA361" s="24"/>
      <c r="AB361" s="24" t="s">
        <v>176</v>
      </c>
      <c r="AC361" s="26" t="s">
        <v>248</v>
      </c>
      <c r="AD361" s="24" t="s">
        <v>178</v>
      </c>
      <c r="AE361" s="24"/>
      <c r="AF361" s="24"/>
      <c r="AG361" s="24"/>
      <c r="AH361" s="24"/>
      <c r="AI361" s="24"/>
      <c r="AJ361" s="24"/>
      <c r="AK361" s="24" t="s">
        <v>178</v>
      </c>
      <c r="AL361" s="413" t="e">
        <f t="shared" si="10"/>
        <v>#VALUE!</v>
      </c>
      <c r="AM361" s="412">
        <f t="shared" si="11"/>
        <v>45743</v>
      </c>
    </row>
    <row r="362" spans="1:39" ht="21.6" customHeight="1">
      <c r="A362" s="24">
        <v>127</v>
      </c>
      <c r="B362" s="24" t="s">
        <v>212</v>
      </c>
      <c r="C362" s="24">
        <v>2025033260</v>
      </c>
      <c r="D362" s="24"/>
      <c r="E362" s="24"/>
      <c r="F362" s="24">
        <v>4422</v>
      </c>
      <c r="G362" s="24" t="s">
        <v>2082</v>
      </c>
      <c r="H362" s="24" t="s">
        <v>266</v>
      </c>
      <c r="I362" s="24"/>
      <c r="J362" s="24"/>
      <c r="K362" s="24"/>
      <c r="L362" s="24"/>
      <c r="M362" s="25"/>
      <c r="N362" s="24"/>
      <c r="O362" s="25"/>
      <c r="P362" s="26"/>
      <c r="Q362" s="24" t="s">
        <v>2083</v>
      </c>
      <c r="R362" s="24" t="s">
        <v>171</v>
      </c>
      <c r="S362" s="24" t="s">
        <v>274</v>
      </c>
      <c r="T362" s="24">
        <v>1</v>
      </c>
      <c r="U362" s="24" t="s">
        <v>172</v>
      </c>
      <c r="V362" s="24" t="s">
        <v>2084</v>
      </c>
      <c r="W362" s="24" t="s">
        <v>2085</v>
      </c>
      <c r="X362" s="418">
        <v>45743.484722222223</v>
      </c>
      <c r="Y362" s="24"/>
      <c r="Z362" s="24">
        <v>0.3</v>
      </c>
      <c r="AA362" s="24"/>
      <c r="AB362" s="24" t="s">
        <v>176</v>
      </c>
      <c r="AC362" s="26" t="s">
        <v>248</v>
      </c>
      <c r="AD362" s="24" t="s">
        <v>178</v>
      </c>
      <c r="AE362" s="24"/>
      <c r="AF362" s="24"/>
      <c r="AG362" s="24"/>
      <c r="AH362" s="24"/>
      <c r="AI362" s="24"/>
      <c r="AJ362" s="24"/>
      <c r="AK362" s="24" t="s">
        <v>178</v>
      </c>
      <c r="AL362" s="413" t="e">
        <f t="shared" si="10"/>
        <v>#VALUE!</v>
      </c>
      <c r="AM362" s="412">
        <f t="shared" si="11"/>
        <v>45743</v>
      </c>
    </row>
    <row r="363" spans="1:39" ht="21.6" customHeight="1">
      <c r="A363" s="24">
        <v>128</v>
      </c>
      <c r="B363" s="24" t="s">
        <v>158</v>
      </c>
      <c r="C363" s="24">
        <v>2025033261</v>
      </c>
      <c r="D363" s="24" t="s">
        <v>2086</v>
      </c>
      <c r="E363" s="24" t="s">
        <v>160</v>
      </c>
      <c r="F363" s="24">
        <v>2691</v>
      </c>
      <c r="G363" s="24" t="s">
        <v>644</v>
      </c>
      <c r="H363" s="24" t="s">
        <v>645</v>
      </c>
      <c r="I363" s="24" t="s">
        <v>2087</v>
      </c>
      <c r="J363" s="24" t="s">
        <v>485</v>
      </c>
      <c r="K363" s="24" t="s">
        <v>226</v>
      </c>
      <c r="L363" s="24" t="s">
        <v>193</v>
      </c>
      <c r="M363" s="25" t="s">
        <v>194</v>
      </c>
      <c r="N363" s="24" t="s">
        <v>195</v>
      </c>
      <c r="O363" s="25" t="s">
        <v>196</v>
      </c>
      <c r="P363" s="26" t="s">
        <v>2088</v>
      </c>
      <c r="Q363" s="24" t="s">
        <v>646</v>
      </c>
      <c r="R363" s="24" t="s">
        <v>171</v>
      </c>
      <c r="S363" s="24" t="s">
        <v>115</v>
      </c>
      <c r="T363" s="24">
        <v>1</v>
      </c>
      <c r="U363" s="24" t="s">
        <v>172</v>
      </c>
      <c r="V363" s="24" t="s">
        <v>2089</v>
      </c>
      <c r="W363" s="24" t="s">
        <v>2090</v>
      </c>
      <c r="X363" s="418">
        <v>45744.595833333333</v>
      </c>
      <c r="Y363" s="24" t="s">
        <v>2091</v>
      </c>
      <c r="Z363" s="24">
        <v>0.5</v>
      </c>
      <c r="AA363" s="24"/>
      <c r="AB363" s="24" t="s">
        <v>176</v>
      </c>
      <c r="AC363" s="26" t="s">
        <v>2092</v>
      </c>
      <c r="AD363" s="24"/>
      <c r="AE363" s="24"/>
      <c r="AF363" s="24"/>
      <c r="AG363" s="24"/>
      <c r="AH363" s="24"/>
      <c r="AI363" s="24"/>
      <c r="AJ363" s="24"/>
      <c r="AK363" s="24" t="s">
        <v>178</v>
      </c>
      <c r="AL363" s="413">
        <f t="shared" si="10"/>
        <v>45743</v>
      </c>
      <c r="AM363" s="412">
        <f t="shared" si="11"/>
        <v>45744</v>
      </c>
    </row>
    <row r="364" spans="1:39" ht="21.6" customHeight="1">
      <c r="A364" s="24">
        <v>129</v>
      </c>
      <c r="B364" s="24" t="s">
        <v>212</v>
      </c>
      <c r="C364" s="24">
        <v>2025033294</v>
      </c>
      <c r="D364" s="24"/>
      <c r="E364" s="24"/>
      <c r="F364" s="24">
        <v>2422</v>
      </c>
      <c r="G364" s="24" t="s">
        <v>2093</v>
      </c>
      <c r="H364" s="24" t="s">
        <v>266</v>
      </c>
      <c r="I364" s="24"/>
      <c r="J364" s="24"/>
      <c r="K364" s="24"/>
      <c r="L364" s="24"/>
      <c r="M364" s="25"/>
      <c r="N364" s="24"/>
      <c r="O364" s="25"/>
      <c r="P364" s="26"/>
      <c r="Q364" s="24" t="s">
        <v>2094</v>
      </c>
      <c r="R364" s="24" t="s">
        <v>171</v>
      </c>
      <c r="S364" s="24" t="s">
        <v>274</v>
      </c>
      <c r="T364" s="24">
        <v>1</v>
      </c>
      <c r="U364" s="24" t="s">
        <v>172</v>
      </c>
      <c r="V364" s="24" t="s">
        <v>2095</v>
      </c>
      <c r="W364" s="24" t="s">
        <v>2096</v>
      </c>
      <c r="X364" s="418">
        <v>45743.505555555559</v>
      </c>
      <c r="Y364" s="24"/>
      <c r="Z364" s="24">
        <v>0.3</v>
      </c>
      <c r="AA364" s="24"/>
      <c r="AB364" s="24" t="s">
        <v>176</v>
      </c>
      <c r="AC364" s="26" t="s">
        <v>248</v>
      </c>
      <c r="AD364" s="24" t="s">
        <v>178</v>
      </c>
      <c r="AE364" s="24"/>
      <c r="AF364" s="24"/>
      <c r="AG364" s="24"/>
      <c r="AH364" s="24"/>
      <c r="AI364" s="24"/>
      <c r="AJ364" s="24"/>
      <c r="AK364" s="24" t="s">
        <v>178</v>
      </c>
      <c r="AL364" s="413" t="e">
        <f t="shared" si="10"/>
        <v>#VALUE!</v>
      </c>
      <c r="AM364" s="412">
        <f t="shared" si="11"/>
        <v>45743</v>
      </c>
    </row>
    <row r="365" spans="1:39" ht="21.6" customHeight="1">
      <c r="A365" s="24">
        <v>130</v>
      </c>
      <c r="B365" s="24" t="s">
        <v>212</v>
      </c>
      <c r="C365" s="24">
        <v>2025033297</v>
      </c>
      <c r="D365" s="24"/>
      <c r="E365" s="24"/>
      <c r="F365" s="24">
        <v>4977</v>
      </c>
      <c r="G365" s="24" t="s">
        <v>952</v>
      </c>
      <c r="H365" s="24" t="s">
        <v>162</v>
      </c>
      <c r="I365" s="24"/>
      <c r="J365" s="24"/>
      <c r="K365" s="24"/>
      <c r="L365" s="24"/>
      <c r="M365" s="25"/>
      <c r="N365" s="24"/>
      <c r="O365" s="25"/>
      <c r="P365" s="26"/>
      <c r="Q365" s="24" t="s">
        <v>953</v>
      </c>
      <c r="R365" s="24" t="s">
        <v>171</v>
      </c>
      <c r="S365" s="24" t="s">
        <v>115</v>
      </c>
      <c r="T365" s="24">
        <v>1</v>
      </c>
      <c r="U365" s="24" t="s">
        <v>172</v>
      </c>
      <c r="V365" s="24" t="s">
        <v>2097</v>
      </c>
      <c r="W365" s="24" t="s">
        <v>2098</v>
      </c>
      <c r="X365" s="418">
        <v>45743.524305555547</v>
      </c>
      <c r="Y365" s="24"/>
      <c r="Z365" s="24">
        <v>0.8</v>
      </c>
      <c r="AA365" s="24"/>
      <c r="AB365" s="24" t="s">
        <v>176</v>
      </c>
      <c r="AC365" s="26" t="s">
        <v>2099</v>
      </c>
      <c r="AD365" s="24"/>
      <c r="AE365" s="24" t="s">
        <v>178</v>
      </c>
      <c r="AF365" s="24"/>
      <c r="AG365" s="24"/>
      <c r="AH365" s="24"/>
      <c r="AI365" s="24"/>
      <c r="AJ365" s="24"/>
      <c r="AK365" s="24" t="s">
        <v>178</v>
      </c>
      <c r="AL365" s="413" t="e">
        <f t="shared" si="10"/>
        <v>#VALUE!</v>
      </c>
      <c r="AM365" s="412">
        <f t="shared" si="11"/>
        <v>45743</v>
      </c>
    </row>
    <row r="366" spans="1:39" ht="21.6" customHeight="1">
      <c r="A366" s="24">
        <v>131</v>
      </c>
      <c r="B366" s="24" t="s">
        <v>158</v>
      </c>
      <c r="C366" s="24">
        <v>2025033312</v>
      </c>
      <c r="D366" s="24" t="s">
        <v>2100</v>
      </c>
      <c r="E366" s="24" t="s">
        <v>160</v>
      </c>
      <c r="F366" s="24">
        <v>2399</v>
      </c>
      <c r="G366" s="24" t="s">
        <v>746</v>
      </c>
      <c r="H366" s="24" t="s">
        <v>162</v>
      </c>
      <c r="I366" s="24" t="s">
        <v>2101</v>
      </c>
      <c r="J366" s="24" t="s">
        <v>485</v>
      </c>
      <c r="K366" s="24" t="s">
        <v>165</v>
      </c>
      <c r="L366" s="24" t="s">
        <v>2102</v>
      </c>
      <c r="M366" s="25" t="s">
        <v>2103</v>
      </c>
      <c r="N366" s="24" t="s">
        <v>2104</v>
      </c>
      <c r="O366" s="25" t="s">
        <v>2105</v>
      </c>
      <c r="P366" s="26" t="s">
        <v>2106</v>
      </c>
      <c r="Q366" s="24" t="s">
        <v>747</v>
      </c>
      <c r="R366" s="24" t="s">
        <v>171</v>
      </c>
      <c r="S366" s="24" t="s">
        <v>115</v>
      </c>
      <c r="T366" s="24">
        <v>1</v>
      </c>
      <c r="U366" s="24" t="s">
        <v>172</v>
      </c>
      <c r="V366" s="24" t="s">
        <v>2107</v>
      </c>
      <c r="W366" s="24" t="s">
        <v>2108</v>
      </c>
      <c r="X366" s="418">
        <v>45744.484722222223</v>
      </c>
      <c r="Y366" s="24" t="s">
        <v>2109</v>
      </c>
      <c r="Z366" s="24">
        <v>0.5</v>
      </c>
      <c r="AA366" s="24"/>
      <c r="AB366" s="24" t="s">
        <v>176</v>
      </c>
      <c r="AC366" s="26" t="s">
        <v>2110</v>
      </c>
      <c r="AD366" s="24"/>
      <c r="AE366" s="24"/>
      <c r="AF366" s="24"/>
      <c r="AG366" s="24"/>
      <c r="AH366" s="24"/>
      <c r="AI366" s="24"/>
      <c r="AJ366" s="24"/>
      <c r="AK366" s="24" t="s">
        <v>178</v>
      </c>
      <c r="AL366" s="413">
        <f t="shared" si="10"/>
        <v>45743</v>
      </c>
      <c r="AM366" s="412">
        <f t="shared" si="11"/>
        <v>45744</v>
      </c>
    </row>
    <row r="367" spans="1:39" ht="21.6" customHeight="1">
      <c r="A367" s="24">
        <v>132</v>
      </c>
      <c r="B367" s="24" t="s">
        <v>158</v>
      </c>
      <c r="C367" s="24">
        <v>2025033312</v>
      </c>
      <c r="D367" s="24" t="s">
        <v>2100</v>
      </c>
      <c r="E367" s="24" t="s">
        <v>160</v>
      </c>
      <c r="F367" s="24">
        <v>2399</v>
      </c>
      <c r="G367" s="24" t="s">
        <v>746</v>
      </c>
      <c r="H367" s="24" t="s">
        <v>162</v>
      </c>
      <c r="I367" s="24" t="s">
        <v>2101</v>
      </c>
      <c r="J367" s="24" t="s">
        <v>485</v>
      </c>
      <c r="K367" s="24" t="s">
        <v>165</v>
      </c>
      <c r="L367" s="24" t="s">
        <v>2102</v>
      </c>
      <c r="M367" s="25" t="s">
        <v>2103</v>
      </c>
      <c r="N367" s="24" t="s">
        <v>2104</v>
      </c>
      <c r="O367" s="25" t="s">
        <v>2105</v>
      </c>
      <c r="P367" s="26" t="s">
        <v>2106</v>
      </c>
      <c r="Q367" s="24" t="s">
        <v>747</v>
      </c>
      <c r="R367" s="24" t="s">
        <v>171</v>
      </c>
      <c r="S367" s="24" t="s">
        <v>115</v>
      </c>
      <c r="T367" s="24">
        <v>2</v>
      </c>
      <c r="U367" s="24" t="s">
        <v>172</v>
      </c>
      <c r="V367" s="24" t="s">
        <v>2107</v>
      </c>
      <c r="W367" s="24" t="s">
        <v>2111</v>
      </c>
      <c r="X367" s="418">
        <v>45744.5</v>
      </c>
      <c r="Y367" s="24" t="s">
        <v>2109</v>
      </c>
      <c r="Z367" s="24">
        <v>1.5</v>
      </c>
      <c r="AA367" s="24"/>
      <c r="AB367" s="24" t="s">
        <v>176</v>
      </c>
      <c r="AC367" s="26" t="s">
        <v>2112</v>
      </c>
      <c r="AD367" s="24"/>
      <c r="AE367" s="24"/>
      <c r="AF367" s="24"/>
      <c r="AG367" s="24"/>
      <c r="AH367" s="24"/>
      <c r="AI367" s="24"/>
      <c r="AJ367" s="24"/>
      <c r="AK367" s="24" t="s">
        <v>178</v>
      </c>
      <c r="AL367" s="413">
        <f t="shared" si="10"/>
        <v>45743</v>
      </c>
      <c r="AM367" s="412">
        <f t="shared" si="11"/>
        <v>45744</v>
      </c>
    </row>
    <row r="368" spans="1:39" ht="21.6" customHeight="1">
      <c r="A368" s="24">
        <v>133</v>
      </c>
      <c r="B368" s="24" t="s">
        <v>212</v>
      </c>
      <c r="C368" s="24">
        <v>2025033313</v>
      </c>
      <c r="D368" s="24"/>
      <c r="E368" s="24"/>
      <c r="F368" s="24">
        <v>2535</v>
      </c>
      <c r="G368" s="24" t="s">
        <v>2113</v>
      </c>
      <c r="H368" s="24" t="s">
        <v>645</v>
      </c>
      <c r="I368" s="24"/>
      <c r="J368" s="24"/>
      <c r="K368" s="24"/>
      <c r="L368" s="24"/>
      <c r="M368" s="25"/>
      <c r="N368" s="24"/>
      <c r="O368" s="25"/>
      <c r="P368" s="26"/>
      <c r="Q368" s="24" t="s">
        <v>2114</v>
      </c>
      <c r="R368" s="24" t="s">
        <v>171</v>
      </c>
      <c r="S368" s="24" t="s">
        <v>110</v>
      </c>
      <c r="T368" s="24">
        <v>1</v>
      </c>
      <c r="U368" s="24" t="s">
        <v>172</v>
      </c>
      <c r="V368" s="24" t="s">
        <v>2115</v>
      </c>
      <c r="W368" s="24" t="s">
        <v>2116</v>
      </c>
      <c r="X368" s="418">
        <v>45743.597222222219</v>
      </c>
      <c r="Y368" s="24"/>
      <c r="Z368" s="24">
        <v>0.3</v>
      </c>
      <c r="AA368" s="24"/>
      <c r="AB368" s="24" t="s">
        <v>176</v>
      </c>
      <c r="AC368" s="26" t="s">
        <v>248</v>
      </c>
      <c r="AD368" s="24" t="s">
        <v>178</v>
      </c>
      <c r="AE368" s="24"/>
      <c r="AF368" s="24"/>
      <c r="AG368" s="24"/>
      <c r="AH368" s="24"/>
      <c r="AI368" s="24"/>
      <c r="AJ368" s="24"/>
      <c r="AK368" s="24" t="s">
        <v>178</v>
      </c>
      <c r="AL368" s="413" t="e">
        <f t="shared" si="10"/>
        <v>#VALUE!</v>
      </c>
      <c r="AM368" s="412">
        <f t="shared" si="11"/>
        <v>45743</v>
      </c>
    </row>
    <row r="369" spans="1:39" ht="21.6" customHeight="1">
      <c r="A369" s="24">
        <v>134</v>
      </c>
      <c r="B369" s="24" t="s">
        <v>212</v>
      </c>
      <c r="C369" s="24">
        <v>2025033348</v>
      </c>
      <c r="D369" s="24"/>
      <c r="E369" s="24"/>
      <c r="F369" s="24" t="s">
        <v>82</v>
      </c>
      <c r="G369" s="24" t="s">
        <v>2117</v>
      </c>
      <c r="H369" s="24" t="s">
        <v>645</v>
      </c>
      <c r="I369" s="24"/>
      <c r="J369" s="24"/>
      <c r="K369" s="24"/>
      <c r="L369" s="24"/>
      <c r="M369" s="25"/>
      <c r="N369" s="24"/>
      <c r="O369" s="25"/>
      <c r="P369" s="26"/>
      <c r="Q369" s="24" t="s">
        <v>2118</v>
      </c>
      <c r="R369" s="24" t="s">
        <v>171</v>
      </c>
      <c r="S369" s="24" t="s">
        <v>110</v>
      </c>
      <c r="T369" s="24">
        <v>1</v>
      </c>
      <c r="U369" s="24" t="s">
        <v>172</v>
      </c>
      <c r="V369" s="24" t="s">
        <v>2119</v>
      </c>
      <c r="W369" s="24" t="s">
        <v>2120</v>
      </c>
      <c r="X369" s="418">
        <v>45743.645833333343</v>
      </c>
      <c r="Y369" s="24"/>
      <c r="Z369" s="24">
        <v>0.5</v>
      </c>
      <c r="AA369" s="24"/>
      <c r="AB369" s="24" t="s">
        <v>176</v>
      </c>
      <c r="AC369" s="26" t="s">
        <v>248</v>
      </c>
      <c r="AD369" s="24" t="s">
        <v>178</v>
      </c>
      <c r="AE369" s="24"/>
      <c r="AF369" s="24"/>
      <c r="AG369" s="24"/>
      <c r="AH369" s="24"/>
      <c r="AI369" s="24"/>
      <c r="AJ369" s="24"/>
      <c r="AK369" s="24" t="s">
        <v>178</v>
      </c>
      <c r="AL369" s="413" t="e">
        <f t="shared" si="10"/>
        <v>#VALUE!</v>
      </c>
      <c r="AM369" s="412">
        <f t="shared" si="11"/>
        <v>45743</v>
      </c>
    </row>
    <row r="370" spans="1:39" ht="21.6" customHeight="1">
      <c r="A370" s="24">
        <v>1</v>
      </c>
      <c r="B370" s="24" t="s">
        <v>158</v>
      </c>
      <c r="C370" s="24">
        <v>2025033603</v>
      </c>
      <c r="D370" s="24" t="s">
        <v>2121</v>
      </c>
      <c r="E370" s="24" t="s">
        <v>160</v>
      </c>
      <c r="F370" s="24">
        <v>5291</v>
      </c>
      <c r="G370" s="24" t="s">
        <v>1575</v>
      </c>
      <c r="H370" s="24" t="s">
        <v>316</v>
      </c>
      <c r="I370" s="24" t="s">
        <v>2122</v>
      </c>
      <c r="J370" s="24" t="s">
        <v>318</v>
      </c>
      <c r="K370" s="24" t="s">
        <v>165</v>
      </c>
      <c r="L370" s="24" t="s">
        <v>227</v>
      </c>
      <c r="M370" s="25" t="s">
        <v>228</v>
      </c>
      <c r="N370" s="24">
        <v>2501</v>
      </c>
      <c r="O370" s="25" t="s">
        <v>229</v>
      </c>
      <c r="P370" s="26" t="s">
        <v>2123</v>
      </c>
      <c r="Q370" s="24" t="s">
        <v>1576</v>
      </c>
      <c r="R370" s="24" t="s">
        <v>171</v>
      </c>
      <c r="S370" s="24" t="s">
        <v>110</v>
      </c>
      <c r="T370" s="24">
        <v>1</v>
      </c>
      <c r="U370" s="24" t="s">
        <v>172</v>
      </c>
      <c r="V370" s="24" t="s">
        <v>2124</v>
      </c>
      <c r="W370" s="24" t="s">
        <v>2125</v>
      </c>
      <c r="X370" s="418">
        <v>45748.40625</v>
      </c>
      <c r="Y370" s="24" t="s">
        <v>2126</v>
      </c>
      <c r="Z370" s="24">
        <v>0.5</v>
      </c>
      <c r="AA370" s="24"/>
      <c r="AB370" s="24" t="s">
        <v>176</v>
      </c>
      <c r="AC370" s="26" t="s">
        <v>2127</v>
      </c>
      <c r="AD370" s="24"/>
      <c r="AE370" s="24"/>
      <c r="AF370" s="24"/>
      <c r="AG370" s="24"/>
      <c r="AH370" s="24"/>
      <c r="AI370" s="24"/>
      <c r="AJ370" s="24"/>
      <c r="AK370" s="24" t="s">
        <v>178</v>
      </c>
      <c r="AL370" s="413">
        <f t="shared" si="10"/>
        <v>45747</v>
      </c>
      <c r="AM370" s="412">
        <f t="shared" si="11"/>
        <v>45748</v>
      </c>
    </row>
    <row r="371" spans="1:39" ht="21.6" customHeight="1">
      <c r="A371" s="24">
        <v>2</v>
      </c>
      <c r="B371" s="24" t="s">
        <v>212</v>
      </c>
      <c r="C371" s="24">
        <v>2025040063</v>
      </c>
      <c r="D371" s="24"/>
      <c r="E371" s="24"/>
      <c r="F371" s="24" t="s">
        <v>56</v>
      </c>
      <c r="G371" s="24" t="s">
        <v>432</v>
      </c>
      <c r="H371" s="24" t="s">
        <v>162</v>
      </c>
      <c r="I371" s="24"/>
      <c r="J371" s="24"/>
      <c r="K371" s="24"/>
      <c r="L371" s="24"/>
      <c r="M371" s="25"/>
      <c r="N371" s="24"/>
      <c r="O371" s="25"/>
      <c r="P371" s="26"/>
      <c r="Q371" s="24" t="s">
        <v>433</v>
      </c>
      <c r="R371" s="24" t="s">
        <v>171</v>
      </c>
      <c r="S371" s="24" t="s">
        <v>115</v>
      </c>
      <c r="T371" s="24">
        <v>1</v>
      </c>
      <c r="U371" s="24" t="s">
        <v>172</v>
      </c>
      <c r="V371" s="24" t="s">
        <v>2128</v>
      </c>
      <c r="W371" s="24" t="s">
        <v>2129</v>
      </c>
      <c r="X371" s="418">
        <v>45748.488888888889</v>
      </c>
      <c r="Y371" s="24"/>
      <c r="Z371" s="24">
        <v>1.1000000000000001</v>
      </c>
      <c r="AA371" s="24"/>
      <c r="AB371" s="24" t="s">
        <v>176</v>
      </c>
      <c r="AC371" s="26" t="s">
        <v>2130</v>
      </c>
      <c r="AD371" s="24" t="s">
        <v>178</v>
      </c>
      <c r="AE371" s="24"/>
      <c r="AF371" s="24"/>
      <c r="AG371" s="24"/>
      <c r="AH371" s="24"/>
      <c r="AI371" s="24"/>
      <c r="AJ371" s="24" t="s">
        <v>178</v>
      </c>
      <c r="AK371" s="24" t="s">
        <v>178</v>
      </c>
      <c r="AL371" s="413" t="e">
        <f t="shared" si="10"/>
        <v>#VALUE!</v>
      </c>
      <c r="AM371" s="412">
        <f t="shared" si="11"/>
        <v>45748</v>
      </c>
    </row>
    <row r="372" spans="1:39" ht="21.6" customHeight="1">
      <c r="A372" s="24">
        <v>3</v>
      </c>
      <c r="B372" s="24" t="s">
        <v>212</v>
      </c>
      <c r="C372" s="24">
        <v>2025040080</v>
      </c>
      <c r="D372" s="24"/>
      <c r="E372" s="24"/>
      <c r="F372" s="24">
        <v>3818</v>
      </c>
      <c r="G372" s="24" t="s">
        <v>524</v>
      </c>
      <c r="H372" s="24" t="s">
        <v>266</v>
      </c>
      <c r="I372" s="24"/>
      <c r="J372" s="24"/>
      <c r="K372" s="24"/>
      <c r="L372" s="24"/>
      <c r="M372" s="25"/>
      <c r="N372" s="24"/>
      <c r="O372" s="25"/>
      <c r="P372" s="26"/>
      <c r="Q372" s="24" t="s">
        <v>527</v>
      </c>
      <c r="R372" s="24" t="s">
        <v>171</v>
      </c>
      <c r="S372" s="24" t="s">
        <v>274</v>
      </c>
      <c r="T372" s="24">
        <v>1</v>
      </c>
      <c r="U372" s="24" t="s">
        <v>172</v>
      </c>
      <c r="V372" s="24" t="s">
        <v>2131</v>
      </c>
      <c r="W372" s="24" t="s">
        <v>2132</v>
      </c>
      <c r="X372" s="418">
        <v>45748.568749999999</v>
      </c>
      <c r="Y372" s="24"/>
      <c r="Z372" s="24">
        <v>0.3</v>
      </c>
      <c r="AA372" s="24"/>
      <c r="AB372" s="24" t="s">
        <v>176</v>
      </c>
      <c r="AC372" s="26" t="s">
        <v>2130</v>
      </c>
      <c r="AD372" s="24" t="s">
        <v>178</v>
      </c>
      <c r="AE372" s="24"/>
      <c r="AF372" s="24"/>
      <c r="AG372" s="24"/>
      <c r="AH372" s="24"/>
      <c r="AI372" s="24"/>
      <c r="AJ372" s="24" t="s">
        <v>178</v>
      </c>
      <c r="AK372" s="24" t="s">
        <v>178</v>
      </c>
      <c r="AL372" s="413" t="e">
        <f t="shared" si="10"/>
        <v>#VALUE!</v>
      </c>
      <c r="AM372" s="412">
        <f t="shared" si="11"/>
        <v>45748</v>
      </c>
    </row>
    <row r="373" spans="1:39" ht="21.6" customHeight="1">
      <c r="A373" s="24">
        <v>4</v>
      </c>
      <c r="B373" s="24" t="s">
        <v>212</v>
      </c>
      <c r="C373" s="24">
        <v>2025040090</v>
      </c>
      <c r="D373" s="24"/>
      <c r="E373" s="24"/>
      <c r="F373" s="24">
        <v>3147</v>
      </c>
      <c r="G373" s="24" t="s">
        <v>888</v>
      </c>
      <c r="H373" s="24" t="s">
        <v>266</v>
      </c>
      <c r="I373" s="24"/>
      <c r="J373" s="24"/>
      <c r="K373" s="24"/>
      <c r="L373" s="24"/>
      <c r="M373" s="25"/>
      <c r="N373" s="24"/>
      <c r="O373" s="25"/>
      <c r="P373" s="26"/>
      <c r="Q373" s="24" t="s">
        <v>892</v>
      </c>
      <c r="R373" s="24" t="s">
        <v>171</v>
      </c>
      <c r="S373" s="24" t="s">
        <v>274</v>
      </c>
      <c r="T373" s="24">
        <v>1</v>
      </c>
      <c r="U373" s="24" t="s">
        <v>172</v>
      </c>
      <c r="V373" s="24" t="s">
        <v>2133</v>
      </c>
      <c r="W373" s="24" t="s">
        <v>2134</v>
      </c>
      <c r="X373" s="418">
        <v>45748.603472222218</v>
      </c>
      <c r="Y373" s="24"/>
      <c r="Z373" s="24">
        <v>0.3</v>
      </c>
      <c r="AA373" s="24"/>
      <c r="AB373" s="24" t="s">
        <v>176</v>
      </c>
      <c r="AC373" s="26" t="s">
        <v>2130</v>
      </c>
      <c r="AD373" s="24" t="s">
        <v>178</v>
      </c>
      <c r="AE373" s="24"/>
      <c r="AF373" s="24"/>
      <c r="AG373" s="24"/>
      <c r="AH373" s="24"/>
      <c r="AI373" s="24"/>
      <c r="AJ373" s="24" t="s">
        <v>178</v>
      </c>
      <c r="AK373" s="24" t="s">
        <v>178</v>
      </c>
      <c r="AL373" s="413" t="e">
        <f t="shared" si="10"/>
        <v>#VALUE!</v>
      </c>
      <c r="AM373" s="412">
        <f t="shared" si="11"/>
        <v>45748</v>
      </c>
    </row>
    <row r="374" spans="1:39" ht="21.6" customHeight="1">
      <c r="A374" s="24">
        <v>5</v>
      </c>
      <c r="B374" s="24" t="s">
        <v>212</v>
      </c>
      <c r="C374" s="24">
        <v>2025040162</v>
      </c>
      <c r="D374" s="24"/>
      <c r="E374" s="24"/>
      <c r="F374" s="24">
        <v>4241</v>
      </c>
      <c r="G374" s="24" t="s">
        <v>683</v>
      </c>
      <c r="H374" s="24" t="s">
        <v>162</v>
      </c>
      <c r="I374" s="24"/>
      <c r="J374" s="24"/>
      <c r="K374" s="24"/>
      <c r="L374" s="24"/>
      <c r="M374" s="25"/>
      <c r="N374" s="24"/>
      <c r="O374" s="25"/>
      <c r="P374" s="26"/>
      <c r="Q374" s="24" t="s">
        <v>687</v>
      </c>
      <c r="R374" s="24" t="s">
        <v>171</v>
      </c>
      <c r="S374" s="24" t="s">
        <v>115</v>
      </c>
      <c r="T374" s="24">
        <v>1</v>
      </c>
      <c r="U374" s="24" t="s">
        <v>172</v>
      </c>
      <c r="V374" s="24" t="s">
        <v>2135</v>
      </c>
      <c r="W374" s="24" t="s">
        <v>2136</v>
      </c>
      <c r="X374" s="418">
        <v>45748.661805555559</v>
      </c>
      <c r="Y374" s="24"/>
      <c r="Z374" s="24">
        <v>0.9</v>
      </c>
      <c r="AA374" s="24"/>
      <c r="AB374" s="24" t="s">
        <v>176</v>
      </c>
      <c r="AC374" s="26" t="s">
        <v>2130</v>
      </c>
      <c r="AD374" s="24" t="s">
        <v>178</v>
      </c>
      <c r="AE374" s="24"/>
      <c r="AF374" s="24"/>
      <c r="AG374" s="24"/>
      <c r="AH374" s="24"/>
      <c r="AI374" s="24"/>
      <c r="AJ374" s="24" t="s">
        <v>178</v>
      </c>
      <c r="AK374" s="24" t="s">
        <v>178</v>
      </c>
      <c r="AL374" s="413" t="e">
        <f t="shared" si="10"/>
        <v>#VALUE!</v>
      </c>
      <c r="AM374" s="412">
        <f t="shared" si="11"/>
        <v>45748</v>
      </c>
    </row>
    <row r="375" spans="1:39" ht="21.6" customHeight="1">
      <c r="A375" s="24">
        <v>6</v>
      </c>
      <c r="B375" s="24" t="s">
        <v>212</v>
      </c>
      <c r="C375" s="24">
        <v>2025040403</v>
      </c>
      <c r="D375" s="24"/>
      <c r="E375" s="24"/>
      <c r="F375" s="24">
        <v>3627</v>
      </c>
      <c r="G375" s="24" t="s">
        <v>428</v>
      </c>
      <c r="H375" s="24" t="s">
        <v>162</v>
      </c>
      <c r="I375" s="24"/>
      <c r="J375" s="24"/>
      <c r="K375" s="24"/>
      <c r="L375" s="24"/>
      <c r="M375" s="25"/>
      <c r="N375" s="24"/>
      <c r="O375" s="25"/>
      <c r="P375" s="26"/>
      <c r="Q375" s="24" t="s">
        <v>429</v>
      </c>
      <c r="R375" s="24" t="s">
        <v>171</v>
      </c>
      <c r="S375" s="24" t="s">
        <v>115</v>
      </c>
      <c r="T375" s="24">
        <v>1</v>
      </c>
      <c r="U375" s="24" t="s">
        <v>172</v>
      </c>
      <c r="V375" s="24" t="s">
        <v>2137</v>
      </c>
      <c r="W375" s="24" t="s">
        <v>2138</v>
      </c>
      <c r="X375" s="418">
        <v>45749.465277777781</v>
      </c>
      <c r="Y375" s="24"/>
      <c r="Z375" s="24">
        <v>1.2</v>
      </c>
      <c r="AA375" s="24"/>
      <c r="AB375" s="24" t="s">
        <v>176</v>
      </c>
      <c r="AC375" s="26" t="s">
        <v>2130</v>
      </c>
      <c r="AD375" s="24" t="s">
        <v>178</v>
      </c>
      <c r="AE375" s="24"/>
      <c r="AF375" s="24"/>
      <c r="AG375" s="24"/>
      <c r="AH375" s="24"/>
      <c r="AI375" s="24"/>
      <c r="AJ375" s="24" t="s">
        <v>178</v>
      </c>
      <c r="AK375" s="24" t="s">
        <v>178</v>
      </c>
      <c r="AL375" s="413" t="e">
        <f t="shared" si="10"/>
        <v>#VALUE!</v>
      </c>
      <c r="AM375" s="412">
        <f t="shared" si="11"/>
        <v>45749</v>
      </c>
    </row>
    <row r="376" spans="1:39" ht="21.6" customHeight="1">
      <c r="A376" s="24">
        <v>7</v>
      </c>
      <c r="B376" s="24" t="s">
        <v>158</v>
      </c>
      <c r="C376" s="24">
        <v>2025040423</v>
      </c>
      <c r="D376" s="24" t="s">
        <v>2139</v>
      </c>
      <c r="E376" s="24" t="s">
        <v>160</v>
      </c>
      <c r="F376" s="24">
        <v>4241</v>
      </c>
      <c r="G376" s="24" t="s">
        <v>683</v>
      </c>
      <c r="H376" s="24" t="s">
        <v>162</v>
      </c>
      <c r="I376" s="24" t="s">
        <v>2140</v>
      </c>
      <c r="J376" s="24" t="s">
        <v>192</v>
      </c>
      <c r="K376" s="24" t="s">
        <v>226</v>
      </c>
      <c r="L376" s="24" t="s">
        <v>166</v>
      </c>
      <c r="M376" s="25" t="s">
        <v>167</v>
      </c>
      <c r="N376" s="24">
        <v>2305</v>
      </c>
      <c r="O376" s="25" t="s">
        <v>685</v>
      </c>
      <c r="P376" s="26" t="s">
        <v>2141</v>
      </c>
      <c r="Q376" s="24" t="s">
        <v>687</v>
      </c>
      <c r="R376" s="24" t="s">
        <v>171</v>
      </c>
      <c r="S376" s="24" t="s">
        <v>115</v>
      </c>
      <c r="T376" s="24">
        <v>1</v>
      </c>
      <c r="U376" s="24" t="s">
        <v>172</v>
      </c>
      <c r="V376" s="24" t="s">
        <v>2142</v>
      </c>
      <c r="W376" s="24" t="s">
        <v>2143</v>
      </c>
      <c r="X376" s="418">
        <v>45749.536111111112</v>
      </c>
      <c r="Y376" s="24" t="s">
        <v>2144</v>
      </c>
      <c r="Z376" s="24">
        <v>0.5</v>
      </c>
      <c r="AA376" s="24"/>
      <c r="AB376" s="24" t="s">
        <v>176</v>
      </c>
      <c r="AC376" s="26" t="s">
        <v>2145</v>
      </c>
      <c r="AD376" s="24"/>
      <c r="AE376" s="24"/>
      <c r="AF376" s="24"/>
      <c r="AG376" s="24"/>
      <c r="AH376" s="24"/>
      <c r="AI376" s="24"/>
      <c r="AJ376" s="24"/>
      <c r="AK376" s="24" t="s">
        <v>178</v>
      </c>
      <c r="AL376" s="413">
        <f t="shared" si="10"/>
        <v>45749</v>
      </c>
      <c r="AM376" s="412">
        <f t="shared" si="11"/>
        <v>45749</v>
      </c>
    </row>
    <row r="377" spans="1:39" ht="21.6" customHeight="1">
      <c r="A377" s="24">
        <v>8</v>
      </c>
      <c r="B377" s="24" t="s">
        <v>212</v>
      </c>
      <c r="C377" s="24">
        <v>2025040432</v>
      </c>
      <c r="D377" s="24"/>
      <c r="E377" s="24"/>
      <c r="F377" s="24">
        <v>4084</v>
      </c>
      <c r="G377" s="24" t="s">
        <v>436</v>
      </c>
      <c r="H377" s="24" t="s">
        <v>162</v>
      </c>
      <c r="I377" s="24"/>
      <c r="J377" s="24"/>
      <c r="K377" s="24"/>
      <c r="L377" s="24"/>
      <c r="M377" s="25"/>
      <c r="N377" s="24"/>
      <c r="O377" s="25"/>
      <c r="P377" s="26"/>
      <c r="Q377" s="24" t="s">
        <v>437</v>
      </c>
      <c r="R377" s="24" t="s">
        <v>171</v>
      </c>
      <c r="S377" s="24" t="s">
        <v>115</v>
      </c>
      <c r="T377" s="24">
        <v>1</v>
      </c>
      <c r="U377" s="24" t="s">
        <v>172</v>
      </c>
      <c r="V377" s="24" t="s">
        <v>2146</v>
      </c>
      <c r="W377" s="24" t="s">
        <v>2147</v>
      </c>
      <c r="X377" s="418">
        <v>45749.504861111112</v>
      </c>
      <c r="Y377" s="24"/>
      <c r="Z377" s="24">
        <v>0.8</v>
      </c>
      <c r="AA377" s="24"/>
      <c r="AB377" s="24" t="s">
        <v>176</v>
      </c>
      <c r="AC377" s="26" t="s">
        <v>2130</v>
      </c>
      <c r="AD377" s="24" t="s">
        <v>178</v>
      </c>
      <c r="AE377" s="24"/>
      <c r="AF377" s="24"/>
      <c r="AG377" s="24"/>
      <c r="AH377" s="24"/>
      <c r="AI377" s="24"/>
      <c r="AJ377" s="24" t="s">
        <v>178</v>
      </c>
      <c r="AK377" s="24" t="s">
        <v>178</v>
      </c>
      <c r="AL377" s="413" t="e">
        <f t="shared" si="10"/>
        <v>#VALUE!</v>
      </c>
      <c r="AM377" s="412">
        <f t="shared" si="11"/>
        <v>45749</v>
      </c>
    </row>
    <row r="378" spans="1:39" ht="21.6" customHeight="1">
      <c r="A378" s="24">
        <v>9</v>
      </c>
      <c r="B378" s="24" t="s">
        <v>212</v>
      </c>
      <c r="C378" s="24">
        <v>2025040488</v>
      </c>
      <c r="D378" s="24"/>
      <c r="E378" s="24"/>
      <c r="F378" s="24">
        <v>4260</v>
      </c>
      <c r="G378" s="24" t="s">
        <v>440</v>
      </c>
      <c r="H378" s="24" t="s">
        <v>162</v>
      </c>
      <c r="I378" s="24"/>
      <c r="J378" s="24"/>
      <c r="K378" s="24"/>
      <c r="L378" s="24"/>
      <c r="M378" s="25"/>
      <c r="N378" s="24"/>
      <c r="O378" s="25"/>
      <c r="P378" s="26"/>
      <c r="Q378" s="24" t="s">
        <v>441</v>
      </c>
      <c r="R378" s="24" t="s">
        <v>171</v>
      </c>
      <c r="S378" s="24" t="s">
        <v>115</v>
      </c>
      <c r="T378" s="24">
        <v>1</v>
      </c>
      <c r="U378" s="24" t="s">
        <v>172</v>
      </c>
      <c r="V378" s="24" t="s">
        <v>2148</v>
      </c>
      <c r="W378" s="24" t="s">
        <v>2149</v>
      </c>
      <c r="X378" s="418">
        <v>45749.620138888888</v>
      </c>
      <c r="Y378" s="24"/>
      <c r="Z378" s="24">
        <v>1.1000000000000001</v>
      </c>
      <c r="AA378" s="24"/>
      <c r="AB378" s="24" t="s">
        <v>176</v>
      </c>
      <c r="AC378" s="26" t="s">
        <v>2130</v>
      </c>
      <c r="AD378" s="24" t="s">
        <v>178</v>
      </c>
      <c r="AE378" s="24"/>
      <c r="AF378" s="24"/>
      <c r="AG378" s="24"/>
      <c r="AH378" s="24"/>
      <c r="AI378" s="24"/>
      <c r="AJ378" s="24" t="s">
        <v>178</v>
      </c>
      <c r="AK378" s="24" t="s">
        <v>178</v>
      </c>
      <c r="AL378" s="413" t="e">
        <f t="shared" si="10"/>
        <v>#VALUE!</v>
      </c>
      <c r="AM378" s="412">
        <f t="shared" si="11"/>
        <v>45749</v>
      </c>
    </row>
    <row r="379" spans="1:39" ht="21.6" customHeight="1">
      <c r="A379" s="24">
        <v>10</v>
      </c>
      <c r="B379" s="24" t="s">
        <v>212</v>
      </c>
      <c r="C379" s="24">
        <v>2025040508</v>
      </c>
      <c r="D379" s="24"/>
      <c r="E379" s="24"/>
      <c r="F379" s="24">
        <v>2221</v>
      </c>
      <c r="G379" s="24" t="s">
        <v>1152</v>
      </c>
      <c r="H379" s="24" t="s">
        <v>266</v>
      </c>
      <c r="I379" s="24"/>
      <c r="J379" s="24"/>
      <c r="K379" s="24"/>
      <c r="L379" s="24"/>
      <c r="M379" s="25"/>
      <c r="N379" s="24"/>
      <c r="O379" s="25"/>
      <c r="P379" s="26"/>
      <c r="Q379" s="24" t="s">
        <v>1156</v>
      </c>
      <c r="R379" s="24" t="s">
        <v>171</v>
      </c>
      <c r="S379" s="24" t="s">
        <v>274</v>
      </c>
      <c r="T379" s="24">
        <v>1</v>
      </c>
      <c r="U379" s="24" t="s">
        <v>172</v>
      </c>
      <c r="V379" s="24" t="s">
        <v>2150</v>
      </c>
      <c r="W379" s="24" t="s">
        <v>2151</v>
      </c>
      <c r="X379" s="418">
        <v>45749.659722222219</v>
      </c>
      <c r="Y379" s="24"/>
      <c r="Z379" s="24">
        <v>0.6</v>
      </c>
      <c r="AA379" s="24"/>
      <c r="AB379" s="24" t="s">
        <v>176</v>
      </c>
      <c r="AC379" s="26" t="s">
        <v>2130</v>
      </c>
      <c r="AD379" s="24" t="s">
        <v>178</v>
      </c>
      <c r="AE379" s="24"/>
      <c r="AF379" s="24"/>
      <c r="AG379" s="24"/>
      <c r="AH379" s="24"/>
      <c r="AI379" s="24"/>
      <c r="AJ379" s="24" t="s">
        <v>178</v>
      </c>
      <c r="AK379" s="24" t="s">
        <v>178</v>
      </c>
      <c r="AL379" s="413" t="e">
        <f t="shared" si="10"/>
        <v>#VALUE!</v>
      </c>
      <c r="AM379" s="412">
        <f t="shared" si="11"/>
        <v>45749</v>
      </c>
    </row>
    <row r="380" spans="1:39" ht="21.6" customHeight="1">
      <c r="A380" s="24">
        <v>11</v>
      </c>
      <c r="B380" s="24" t="s">
        <v>158</v>
      </c>
      <c r="C380" s="24">
        <v>2025040542</v>
      </c>
      <c r="D380" s="24" t="s">
        <v>2152</v>
      </c>
      <c r="E380" s="24" t="s">
        <v>160</v>
      </c>
      <c r="F380" s="24">
        <v>4155</v>
      </c>
      <c r="G380" s="24" t="s">
        <v>392</v>
      </c>
      <c r="H380" s="24" t="s">
        <v>162</v>
      </c>
      <c r="I380" s="24" t="s">
        <v>2153</v>
      </c>
      <c r="J380" s="24" t="s">
        <v>192</v>
      </c>
      <c r="K380" s="24" t="s">
        <v>165</v>
      </c>
      <c r="L380" s="24" t="s">
        <v>166</v>
      </c>
      <c r="M380" s="25" t="s">
        <v>167</v>
      </c>
      <c r="N380" s="24">
        <v>2304</v>
      </c>
      <c r="O380" s="25" t="s">
        <v>168</v>
      </c>
      <c r="P380" s="26" t="s">
        <v>2154</v>
      </c>
      <c r="Q380" s="24" t="s">
        <v>393</v>
      </c>
      <c r="R380" s="24" t="s">
        <v>171</v>
      </c>
      <c r="S380" s="24" t="s">
        <v>115</v>
      </c>
      <c r="T380" s="24">
        <v>1</v>
      </c>
      <c r="U380" s="24" t="s">
        <v>172</v>
      </c>
      <c r="V380" s="24" t="s">
        <v>2155</v>
      </c>
      <c r="W380" s="24" t="s">
        <v>2156</v>
      </c>
      <c r="X380" s="418">
        <v>45754.459027777782</v>
      </c>
      <c r="Y380" s="24" t="s">
        <v>2157</v>
      </c>
      <c r="Z380" s="24">
        <v>1</v>
      </c>
      <c r="AA380" s="24"/>
      <c r="AB380" s="24" t="s">
        <v>176</v>
      </c>
      <c r="AC380" s="26" t="s">
        <v>2158</v>
      </c>
      <c r="AD380" s="24"/>
      <c r="AE380" s="24"/>
      <c r="AF380" s="24"/>
      <c r="AG380" s="24"/>
      <c r="AH380" s="24"/>
      <c r="AI380" s="24"/>
      <c r="AJ380" s="24"/>
      <c r="AK380" s="24" t="s">
        <v>178</v>
      </c>
      <c r="AL380" s="413">
        <f t="shared" si="10"/>
        <v>45749</v>
      </c>
      <c r="AM380" s="412">
        <f t="shared" si="11"/>
        <v>45754</v>
      </c>
    </row>
    <row r="381" spans="1:39" ht="21.6" customHeight="1">
      <c r="A381" s="24">
        <v>12</v>
      </c>
      <c r="B381" s="24" t="s">
        <v>212</v>
      </c>
      <c r="C381" s="24">
        <v>2025040545</v>
      </c>
      <c r="D381" s="24"/>
      <c r="E381" s="24"/>
      <c r="F381" s="24">
        <v>2321</v>
      </c>
      <c r="G381" s="24" t="s">
        <v>444</v>
      </c>
      <c r="H381" s="24" t="s">
        <v>162</v>
      </c>
      <c r="I381" s="24"/>
      <c r="J381" s="24"/>
      <c r="K381" s="24"/>
      <c r="L381" s="24"/>
      <c r="M381" s="25"/>
      <c r="N381" s="24"/>
      <c r="O381" s="25"/>
      <c r="P381" s="26"/>
      <c r="Q381" s="24" t="s">
        <v>445</v>
      </c>
      <c r="R381" s="24" t="s">
        <v>171</v>
      </c>
      <c r="S381" s="24" t="s">
        <v>115</v>
      </c>
      <c r="T381" s="24">
        <v>1</v>
      </c>
      <c r="U381" s="24" t="s">
        <v>172</v>
      </c>
      <c r="V381" s="24" t="s">
        <v>2159</v>
      </c>
      <c r="W381" s="24" t="s">
        <v>2160</v>
      </c>
      <c r="X381" s="418">
        <v>45749.670138888891</v>
      </c>
      <c r="Y381" s="24"/>
      <c r="Z381" s="24">
        <v>1.1000000000000001</v>
      </c>
      <c r="AA381" s="24"/>
      <c r="AB381" s="24" t="s">
        <v>176</v>
      </c>
      <c r="AC381" s="26" t="s">
        <v>2130</v>
      </c>
      <c r="AD381" s="24" t="s">
        <v>178</v>
      </c>
      <c r="AE381" s="24"/>
      <c r="AF381" s="24"/>
      <c r="AG381" s="24"/>
      <c r="AH381" s="24"/>
      <c r="AI381" s="24"/>
      <c r="AJ381" s="24" t="s">
        <v>178</v>
      </c>
      <c r="AK381" s="24" t="s">
        <v>178</v>
      </c>
      <c r="AL381" s="413" t="e">
        <f t="shared" si="10"/>
        <v>#VALUE!</v>
      </c>
      <c r="AM381" s="412">
        <f t="shared" si="11"/>
        <v>45749</v>
      </c>
    </row>
    <row r="382" spans="1:39" ht="21.6" customHeight="1">
      <c r="A382" s="24">
        <v>13</v>
      </c>
      <c r="B382" s="24" t="s">
        <v>212</v>
      </c>
      <c r="C382" s="24">
        <v>2025040568</v>
      </c>
      <c r="D382" s="24"/>
      <c r="E382" s="24"/>
      <c r="F382" s="24" t="s">
        <v>64</v>
      </c>
      <c r="G382" s="24" t="s">
        <v>1589</v>
      </c>
      <c r="H382" s="24" t="s">
        <v>266</v>
      </c>
      <c r="I382" s="24"/>
      <c r="J382" s="24"/>
      <c r="K382" s="24"/>
      <c r="L382" s="24"/>
      <c r="M382" s="25"/>
      <c r="N382" s="24"/>
      <c r="O382" s="25"/>
      <c r="P382" s="26"/>
      <c r="Q382" s="24" t="s">
        <v>1593</v>
      </c>
      <c r="R382" s="24" t="s">
        <v>171</v>
      </c>
      <c r="S382" s="24" t="s">
        <v>274</v>
      </c>
      <c r="T382" s="24">
        <v>1</v>
      </c>
      <c r="U382" s="24" t="s">
        <v>172</v>
      </c>
      <c r="V382" s="24" t="s">
        <v>2161</v>
      </c>
      <c r="W382" s="24" t="s">
        <v>2162</v>
      </c>
      <c r="X382" s="418">
        <v>45749.6875</v>
      </c>
      <c r="Y382" s="24"/>
      <c r="Z382" s="24">
        <v>0.5</v>
      </c>
      <c r="AA382" s="24"/>
      <c r="AB382" s="24" t="s">
        <v>176</v>
      </c>
      <c r="AC382" s="26" t="s">
        <v>2130</v>
      </c>
      <c r="AD382" s="24" t="s">
        <v>178</v>
      </c>
      <c r="AE382" s="24"/>
      <c r="AF382" s="24"/>
      <c r="AG382" s="24"/>
      <c r="AH382" s="24"/>
      <c r="AI382" s="24"/>
      <c r="AJ382" s="24"/>
      <c r="AK382" s="24" t="s">
        <v>178</v>
      </c>
      <c r="AL382" s="413" t="e">
        <f t="shared" si="10"/>
        <v>#VALUE!</v>
      </c>
      <c r="AM382" s="412">
        <f t="shared" si="11"/>
        <v>45749</v>
      </c>
    </row>
    <row r="383" spans="1:39" ht="21.6" customHeight="1">
      <c r="A383" s="24">
        <v>14</v>
      </c>
      <c r="B383" s="24" t="s">
        <v>158</v>
      </c>
      <c r="C383" s="24">
        <v>2025040598</v>
      </c>
      <c r="D383" s="24" t="s">
        <v>2163</v>
      </c>
      <c r="E383" s="24" t="s">
        <v>160</v>
      </c>
      <c r="F383" s="24">
        <v>4762</v>
      </c>
      <c r="G383" s="24" t="s">
        <v>1419</v>
      </c>
      <c r="H383" s="24" t="s">
        <v>316</v>
      </c>
      <c r="I383" s="24" t="s">
        <v>2164</v>
      </c>
      <c r="J383" s="24" t="s">
        <v>485</v>
      </c>
      <c r="K383" s="24" t="s">
        <v>226</v>
      </c>
      <c r="L383" s="24" t="s">
        <v>166</v>
      </c>
      <c r="M383" s="25" t="s">
        <v>167</v>
      </c>
      <c r="N383" s="24">
        <v>2304</v>
      </c>
      <c r="O383" s="25" t="s">
        <v>168</v>
      </c>
      <c r="P383" s="26" t="s">
        <v>2165</v>
      </c>
      <c r="Q383" s="24" t="s">
        <v>1420</v>
      </c>
      <c r="R383" s="24" t="s">
        <v>171</v>
      </c>
      <c r="S383" s="24" t="s">
        <v>110</v>
      </c>
      <c r="T383" s="24">
        <v>1</v>
      </c>
      <c r="U383" s="24" t="s">
        <v>172</v>
      </c>
      <c r="V383" s="24" t="s">
        <v>2166</v>
      </c>
      <c r="W383" s="24" t="s">
        <v>2167</v>
      </c>
      <c r="X383" s="418">
        <v>45754.5625</v>
      </c>
      <c r="Y383" s="24" t="s">
        <v>2168</v>
      </c>
      <c r="Z383" s="24">
        <v>0.5</v>
      </c>
      <c r="AA383" s="24"/>
      <c r="AB383" s="24" t="s">
        <v>176</v>
      </c>
      <c r="AC383" s="26" t="s">
        <v>2169</v>
      </c>
      <c r="AD383" s="24"/>
      <c r="AE383" s="24"/>
      <c r="AF383" s="24"/>
      <c r="AG383" s="24"/>
      <c r="AH383" s="24"/>
      <c r="AI383" s="24"/>
      <c r="AJ383" s="24"/>
      <c r="AK383" s="24" t="s">
        <v>178</v>
      </c>
      <c r="AL383" s="413">
        <f t="shared" si="10"/>
        <v>45750</v>
      </c>
      <c r="AM383" s="412">
        <f t="shared" si="11"/>
        <v>45754</v>
      </c>
    </row>
    <row r="384" spans="1:39" ht="21.6" customHeight="1">
      <c r="A384" s="24">
        <v>15</v>
      </c>
      <c r="B384" s="24" t="s">
        <v>158</v>
      </c>
      <c r="C384" s="24">
        <v>2025040613</v>
      </c>
      <c r="D384" s="24" t="s">
        <v>2170</v>
      </c>
      <c r="E384" s="24" t="s">
        <v>160</v>
      </c>
      <c r="F384" s="24">
        <v>4422</v>
      </c>
      <c r="G384" s="24" t="s">
        <v>2082</v>
      </c>
      <c r="H384" s="24" t="s">
        <v>266</v>
      </c>
      <c r="I384" s="24" t="s">
        <v>2171</v>
      </c>
      <c r="J384" s="24" t="s">
        <v>579</v>
      </c>
      <c r="K384" s="24" t="s">
        <v>373</v>
      </c>
      <c r="L384" s="24" t="s">
        <v>1759</v>
      </c>
      <c r="M384" s="25" t="s">
        <v>1760</v>
      </c>
      <c r="N384" s="24">
        <v>2902</v>
      </c>
      <c r="O384" s="25" t="s">
        <v>1791</v>
      </c>
      <c r="P384" s="26" t="s">
        <v>2172</v>
      </c>
      <c r="Q384" s="24" t="s">
        <v>2083</v>
      </c>
      <c r="R384" s="24" t="s">
        <v>171</v>
      </c>
      <c r="S384" s="24" t="s">
        <v>274</v>
      </c>
      <c r="T384" s="24">
        <v>1</v>
      </c>
      <c r="U384" s="24" t="s">
        <v>172</v>
      </c>
      <c r="V384" s="24" t="s">
        <v>2173</v>
      </c>
      <c r="W384" s="24" t="s">
        <v>2174</v>
      </c>
      <c r="X384" s="418">
        <v>45755.493055555547</v>
      </c>
      <c r="Y384" s="24" t="s">
        <v>2168</v>
      </c>
      <c r="Z384" s="24">
        <v>0.2</v>
      </c>
      <c r="AA384" s="24"/>
      <c r="AB384" s="24" t="s">
        <v>176</v>
      </c>
      <c r="AC384" s="26" t="s">
        <v>2175</v>
      </c>
      <c r="AD384" s="24"/>
      <c r="AE384" s="24"/>
      <c r="AF384" s="24"/>
      <c r="AG384" s="24"/>
      <c r="AH384" s="24"/>
      <c r="AI384" s="24"/>
      <c r="AJ384" s="24"/>
      <c r="AK384" s="24" t="s">
        <v>178</v>
      </c>
      <c r="AL384" s="413">
        <f t="shared" si="10"/>
        <v>45752</v>
      </c>
      <c r="AM384" s="412">
        <f t="shared" si="11"/>
        <v>45755</v>
      </c>
    </row>
    <row r="385" spans="1:39" ht="21.6" customHeight="1">
      <c r="A385" s="24">
        <v>16</v>
      </c>
      <c r="B385" s="24" t="s">
        <v>212</v>
      </c>
      <c r="C385" s="24">
        <v>2025040682</v>
      </c>
      <c r="D385" s="24"/>
      <c r="E385" s="24"/>
      <c r="F385" s="24">
        <v>4155</v>
      </c>
      <c r="G385" s="24" t="s">
        <v>392</v>
      </c>
      <c r="H385" s="24" t="s">
        <v>162</v>
      </c>
      <c r="I385" s="24"/>
      <c r="J385" s="24"/>
      <c r="K385" s="24"/>
      <c r="L385" s="24"/>
      <c r="M385" s="25"/>
      <c r="N385" s="24"/>
      <c r="O385" s="25"/>
      <c r="P385" s="26"/>
      <c r="Q385" s="24" t="s">
        <v>393</v>
      </c>
      <c r="R385" s="24" t="s">
        <v>171</v>
      </c>
      <c r="S385" s="24" t="s">
        <v>115</v>
      </c>
      <c r="T385" s="24">
        <v>1</v>
      </c>
      <c r="U385" s="24" t="s">
        <v>172</v>
      </c>
      <c r="V385" s="24" t="s">
        <v>2176</v>
      </c>
      <c r="W385" s="24" t="s">
        <v>2156</v>
      </c>
      <c r="X385" s="418">
        <v>45754.461111111108</v>
      </c>
      <c r="Y385" s="24"/>
      <c r="Z385" s="24">
        <v>1.1000000000000001</v>
      </c>
      <c r="AA385" s="24"/>
      <c r="AB385" s="24" t="s">
        <v>176</v>
      </c>
      <c r="AC385" s="26" t="s">
        <v>2130</v>
      </c>
      <c r="AD385" s="24" t="s">
        <v>178</v>
      </c>
      <c r="AE385" s="24"/>
      <c r="AF385" s="24"/>
      <c r="AG385" s="24"/>
      <c r="AH385" s="24"/>
      <c r="AI385" s="24"/>
      <c r="AJ385" s="24" t="s">
        <v>178</v>
      </c>
      <c r="AK385" s="24" t="s">
        <v>178</v>
      </c>
      <c r="AL385" s="413" t="e">
        <f t="shared" si="10"/>
        <v>#VALUE!</v>
      </c>
      <c r="AM385" s="412">
        <f t="shared" si="11"/>
        <v>45754</v>
      </c>
    </row>
    <row r="386" spans="1:39" ht="21.6" customHeight="1">
      <c r="A386" s="24">
        <v>17</v>
      </c>
      <c r="B386" s="24" t="s">
        <v>158</v>
      </c>
      <c r="C386" s="24">
        <v>2025040719</v>
      </c>
      <c r="D386" s="24" t="s">
        <v>2177</v>
      </c>
      <c r="E386" s="24" t="s">
        <v>160</v>
      </c>
      <c r="F386" s="24">
        <v>2759</v>
      </c>
      <c r="G386" s="24" t="s">
        <v>452</v>
      </c>
      <c r="H386" s="24" t="s">
        <v>162</v>
      </c>
      <c r="I386" s="24" t="s">
        <v>2178</v>
      </c>
      <c r="J386" s="24" t="s">
        <v>318</v>
      </c>
      <c r="K386" s="24" t="s">
        <v>165</v>
      </c>
      <c r="L386" s="24" t="s">
        <v>496</v>
      </c>
      <c r="M386" s="25" t="s">
        <v>497</v>
      </c>
      <c r="N386" s="24">
        <v>2403</v>
      </c>
      <c r="O386" s="25" t="s">
        <v>2179</v>
      </c>
      <c r="P386" s="26" t="s">
        <v>2180</v>
      </c>
      <c r="Q386" s="24" t="s">
        <v>453</v>
      </c>
      <c r="R386" s="24" t="s">
        <v>171</v>
      </c>
      <c r="S386" s="24" t="s">
        <v>115</v>
      </c>
      <c r="T386" s="24">
        <v>1</v>
      </c>
      <c r="U386" s="24" t="s">
        <v>172</v>
      </c>
      <c r="V386" s="24" t="s">
        <v>2181</v>
      </c>
      <c r="W386" s="24" t="s">
        <v>2182</v>
      </c>
      <c r="X386" s="418">
        <v>45755.462500000001</v>
      </c>
      <c r="Y386" s="24" t="s">
        <v>2183</v>
      </c>
      <c r="Z386" s="24">
        <v>0.4</v>
      </c>
      <c r="AA386" s="24"/>
      <c r="AB386" s="24" t="s">
        <v>176</v>
      </c>
      <c r="AC386" s="26" t="s">
        <v>2184</v>
      </c>
      <c r="AD386" s="24"/>
      <c r="AE386" s="24"/>
      <c r="AF386" s="24"/>
      <c r="AG386" s="24"/>
      <c r="AH386" s="24"/>
      <c r="AI386" s="24"/>
      <c r="AJ386" s="24"/>
      <c r="AK386" s="24" t="s">
        <v>178</v>
      </c>
      <c r="AL386" s="413">
        <f t="shared" ref="AL386:AL449" si="12">DATEVALUE(TEXT(I386, "yyyy/mm/dd"))</f>
        <v>45754</v>
      </c>
      <c r="AM386" s="412">
        <f t="shared" ref="AM386:AM449" si="13">DATEVALUE(TEXT(X386, "yyyy/mm/dd"))</f>
        <v>45755</v>
      </c>
    </row>
    <row r="387" spans="1:39" ht="21.6" customHeight="1">
      <c r="A387" s="24">
        <v>18</v>
      </c>
      <c r="B387" s="24" t="s">
        <v>158</v>
      </c>
      <c r="C387" s="24">
        <v>2025040742</v>
      </c>
      <c r="D387" s="24" t="s">
        <v>2185</v>
      </c>
      <c r="E387" s="24" t="s">
        <v>160</v>
      </c>
      <c r="F387" s="24">
        <v>4326</v>
      </c>
      <c r="G387" s="24" t="s">
        <v>1281</v>
      </c>
      <c r="H387" s="24" t="s">
        <v>798</v>
      </c>
      <c r="I387" s="24" t="s">
        <v>2186</v>
      </c>
      <c r="J387" s="24" t="s">
        <v>318</v>
      </c>
      <c r="K387" s="24" t="s">
        <v>165</v>
      </c>
      <c r="L387" s="24" t="s">
        <v>193</v>
      </c>
      <c r="M387" s="25" t="s">
        <v>194</v>
      </c>
      <c r="N387" s="24" t="s">
        <v>195</v>
      </c>
      <c r="O387" s="25" t="s">
        <v>196</v>
      </c>
      <c r="P387" s="26" t="s">
        <v>2187</v>
      </c>
      <c r="Q387" s="24" t="s">
        <v>1282</v>
      </c>
      <c r="R387" s="24" t="s">
        <v>171</v>
      </c>
      <c r="S387" s="24" t="s">
        <v>110</v>
      </c>
      <c r="T387" s="24">
        <v>1</v>
      </c>
      <c r="U387" s="24" t="s">
        <v>172</v>
      </c>
      <c r="V387" s="24" t="s">
        <v>2188</v>
      </c>
      <c r="W387" s="24" t="s">
        <v>2189</v>
      </c>
      <c r="X387" s="418">
        <v>45755.4375</v>
      </c>
      <c r="Y387" s="24" t="s">
        <v>2190</v>
      </c>
      <c r="Z387" s="24">
        <v>0.5</v>
      </c>
      <c r="AA387" s="24"/>
      <c r="AB387" s="24" t="s">
        <v>176</v>
      </c>
      <c r="AC387" s="26" t="s">
        <v>2191</v>
      </c>
      <c r="AD387" s="24"/>
      <c r="AE387" s="24"/>
      <c r="AF387" s="24"/>
      <c r="AG387" s="24"/>
      <c r="AH387" s="24"/>
      <c r="AI387" s="24"/>
      <c r="AJ387" s="24"/>
      <c r="AK387" s="24" t="s">
        <v>178</v>
      </c>
      <c r="AL387" s="413">
        <f t="shared" si="12"/>
        <v>45754</v>
      </c>
      <c r="AM387" s="412">
        <f t="shared" si="13"/>
        <v>45755</v>
      </c>
    </row>
    <row r="388" spans="1:39" ht="21.6" customHeight="1">
      <c r="A388" s="24">
        <v>19</v>
      </c>
      <c r="B388" s="24" t="s">
        <v>212</v>
      </c>
      <c r="C388" s="24">
        <v>2025040746</v>
      </c>
      <c r="D388" s="24"/>
      <c r="E388" s="24"/>
      <c r="F388" s="24">
        <v>4762</v>
      </c>
      <c r="G388" s="24" t="s">
        <v>1419</v>
      </c>
      <c r="H388" s="24" t="s">
        <v>316</v>
      </c>
      <c r="I388" s="24"/>
      <c r="J388" s="24"/>
      <c r="K388" s="24"/>
      <c r="L388" s="24"/>
      <c r="M388" s="25"/>
      <c r="N388" s="24"/>
      <c r="O388" s="25"/>
      <c r="P388" s="26"/>
      <c r="Q388" s="24" t="s">
        <v>1420</v>
      </c>
      <c r="R388" s="24" t="s">
        <v>171</v>
      </c>
      <c r="S388" s="24" t="s">
        <v>110</v>
      </c>
      <c r="T388" s="24">
        <v>1</v>
      </c>
      <c r="U388" s="24" t="s">
        <v>172</v>
      </c>
      <c r="V388" s="24" t="s">
        <v>2192</v>
      </c>
      <c r="W388" s="24" t="s">
        <v>2193</v>
      </c>
      <c r="X388" s="418">
        <v>45754.583333333343</v>
      </c>
      <c r="Y388" s="24"/>
      <c r="Z388" s="24">
        <v>0.5</v>
      </c>
      <c r="AA388" s="24"/>
      <c r="AB388" s="24" t="s">
        <v>176</v>
      </c>
      <c r="AC388" s="26" t="s">
        <v>2194</v>
      </c>
      <c r="AD388" s="24" t="s">
        <v>178</v>
      </c>
      <c r="AE388" s="24"/>
      <c r="AF388" s="24"/>
      <c r="AG388" s="24"/>
      <c r="AH388" s="24"/>
      <c r="AI388" s="24"/>
      <c r="AJ388" s="24" t="s">
        <v>178</v>
      </c>
      <c r="AK388" s="24" t="s">
        <v>178</v>
      </c>
      <c r="AL388" s="413" t="e">
        <f t="shared" si="12"/>
        <v>#VALUE!</v>
      </c>
      <c r="AM388" s="412">
        <f t="shared" si="13"/>
        <v>45754</v>
      </c>
    </row>
    <row r="389" spans="1:39" ht="21.6" customHeight="1">
      <c r="A389" s="24">
        <v>20</v>
      </c>
      <c r="B389" s="24" t="s">
        <v>212</v>
      </c>
      <c r="C389" s="24">
        <v>2025040784</v>
      </c>
      <c r="D389" s="24"/>
      <c r="E389" s="24"/>
      <c r="F389" s="24" t="s">
        <v>65</v>
      </c>
      <c r="G389" s="24" t="s">
        <v>237</v>
      </c>
      <c r="H389" s="24" t="s">
        <v>214</v>
      </c>
      <c r="I389" s="24"/>
      <c r="J389" s="24"/>
      <c r="K389" s="24"/>
      <c r="L389" s="24"/>
      <c r="M389" s="25"/>
      <c r="N389" s="24"/>
      <c r="O389" s="25"/>
      <c r="P389" s="26"/>
      <c r="Q389" s="24" t="s">
        <v>241</v>
      </c>
      <c r="R389" s="24" t="s">
        <v>171</v>
      </c>
      <c r="S389" s="24" t="s">
        <v>115</v>
      </c>
      <c r="T389" s="24">
        <v>1</v>
      </c>
      <c r="U389" s="24" t="s">
        <v>172</v>
      </c>
      <c r="V389" s="24" t="s">
        <v>2195</v>
      </c>
      <c r="W389" s="24" t="s">
        <v>2196</v>
      </c>
      <c r="X389" s="418">
        <v>45754.672222222223</v>
      </c>
      <c r="Y389" s="24"/>
      <c r="Z389" s="24">
        <v>1.6</v>
      </c>
      <c r="AA389" s="24"/>
      <c r="AB389" s="24" t="s">
        <v>176</v>
      </c>
      <c r="AC389" s="26" t="s">
        <v>2130</v>
      </c>
      <c r="AD389" s="24" t="s">
        <v>178</v>
      </c>
      <c r="AE389" s="24"/>
      <c r="AF389" s="24"/>
      <c r="AG389" s="24"/>
      <c r="AH389" s="24"/>
      <c r="AI389" s="24"/>
      <c r="AJ389" s="24" t="s">
        <v>178</v>
      </c>
      <c r="AK389" s="24" t="s">
        <v>178</v>
      </c>
      <c r="AL389" s="413" t="e">
        <f t="shared" si="12"/>
        <v>#VALUE!</v>
      </c>
      <c r="AM389" s="412">
        <f t="shared" si="13"/>
        <v>45754</v>
      </c>
    </row>
    <row r="390" spans="1:39" ht="21.6" customHeight="1">
      <c r="A390" s="24">
        <v>21</v>
      </c>
      <c r="B390" s="24" t="s">
        <v>212</v>
      </c>
      <c r="C390" s="24">
        <v>2025040893</v>
      </c>
      <c r="D390" s="24"/>
      <c r="E390" s="24"/>
      <c r="F390" s="24">
        <v>4326</v>
      </c>
      <c r="G390" s="24" t="s">
        <v>1281</v>
      </c>
      <c r="H390" s="24" t="s">
        <v>798</v>
      </c>
      <c r="I390" s="24"/>
      <c r="J390" s="24"/>
      <c r="K390" s="24"/>
      <c r="L390" s="24"/>
      <c r="M390" s="25"/>
      <c r="N390" s="24"/>
      <c r="O390" s="25"/>
      <c r="P390" s="26"/>
      <c r="Q390" s="24" t="s">
        <v>1282</v>
      </c>
      <c r="R390" s="24" t="s">
        <v>171</v>
      </c>
      <c r="S390" s="24" t="s">
        <v>110</v>
      </c>
      <c r="T390" s="24">
        <v>1</v>
      </c>
      <c r="U390" s="24" t="s">
        <v>172</v>
      </c>
      <c r="V390" s="24" t="s">
        <v>2197</v>
      </c>
      <c r="W390" s="24" t="s">
        <v>2198</v>
      </c>
      <c r="X390" s="418">
        <v>45755.479166666657</v>
      </c>
      <c r="Y390" s="24"/>
      <c r="Z390" s="24">
        <v>1</v>
      </c>
      <c r="AA390" s="24"/>
      <c r="AB390" s="24" t="s">
        <v>176</v>
      </c>
      <c r="AC390" s="26" t="s">
        <v>2199</v>
      </c>
      <c r="AD390" s="24" t="s">
        <v>178</v>
      </c>
      <c r="AE390" s="24"/>
      <c r="AF390" s="24"/>
      <c r="AG390" s="24"/>
      <c r="AH390" s="24"/>
      <c r="AI390" s="24"/>
      <c r="AJ390" s="24" t="s">
        <v>178</v>
      </c>
      <c r="AK390" s="24" t="s">
        <v>178</v>
      </c>
      <c r="AL390" s="413" t="e">
        <f t="shared" si="12"/>
        <v>#VALUE!</v>
      </c>
      <c r="AM390" s="412">
        <f t="shared" si="13"/>
        <v>45755</v>
      </c>
    </row>
    <row r="391" spans="1:39" ht="21.6" customHeight="1">
      <c r="A391" s="24">
        <v>22</v>
      </c>
      <c r="B391" s="24" t="s">
        <v>212</v>
      </c>
      <c r="C391" s="24">
        <v>2025040894</v>
      </c>
      <c r="D391" s="24"/>
      <c r="E391" s="24"/>
      <c r="F391" s="24">
        <v>4326</v>
      </c>
      <c r="G391" s="24" t="s">
        <v>1281</v>
      </c>
      <c r="H391" s="24" t="s">
        <v>798</v>
      </c>
      <c r="I391" s="24"/>
      <c r="J391" s="24"/>
      <c r="K391" s="24"/>
      <c r="L391" s="24"/>
      <c r="M391" s="25"/>
      <c r="N391" s="24"/>
      <c r="O391" s="25"/>
      <c r="P391" s="26"/>
      <c r="Q391" s="24" t="s">
        <v>1282</v>
      </c>
      <c r="R391" s="24" t="s">
        <v>171</v>
      </c>
      <c r="S391" s="24" t="s">
        <v>110</v>
      </c>
      <c r="T391" s="24">
        <v>1</v>
      </c>
      <c r="U391" s="24" t="s">
        <v>172</v>
      </c>
      <c r="V391" s="24" t="s">
        <v>2200</v>
      </c>
      <c r="W391" s="24" t="s">
        <v>2198</v>
      </c>
      <c r="X391" s="418">
        <v>45755.479166666657</v>
      </c>
      <c r="Y391" s="24"/>
      <c r="Z391" s="24">
        <v>1</v>
      </c>
      <c r="AA391" s="24"/>
      <c r="AB391" s="24" t="s">
        <v>176</v>
      </c>
      <c r="AC391" s="26" t="s">
        <v>2199</v>
      </c>
      <c r="AD391" s="24" t="s">
        <v>178</v>
      </c>
      <c r="AE391" s="24"/>
      <c r="AF391" s="24"/>
      <c r="AG391" s="24"/>
      <c r="AH391" s="24"/>
      <c r="AI391" s="24"/>
      <c r="AJ391" s="24" t="s">
        <v>178</v>
      </c>
      <c r="AK391" s="24" t="s">
        <v>178</v>
      </c>
      <c r="AL391" s="413" t="e">
        <f t="shared" si="12"/>
        <v>#VALUE!</v>
      </c>
      <c r="AM391" s="412">
        <f t="shared" si="13"/>
        <v>45755</v>
      </c>
    </row>
    <row r="392" spans="1:39" ht="21.6" customHeight="1">
      <c r="A392" s="24">
        <v>23</v>
      </c>
      <c r="B392" s="24" t="s">
        <v>212</v>
      </c>
      <c r="C392" s="24">
        <v>2025040901</v>
      </c>
      <c r="D392" s="24"/>
      <c r="E392" s="24"/>
      <c r="F392" s="24">
        <v>4326</v>
      </c>
      <c r="G392" s="24" t="s">
        <v>1281</v>
      </c>
      <c r="H392" s="24" t="s">
        <v>798</v>
      </c>
      <c r="I392" s="24"/>
      <c r="J392" s="24"/>
      <c r="K392" s="24"/>
      <c r="L392" s="24"/>
      <c r="M392" s="25"/>
      <c r="N392" s="24"/>
      <c r="O392" s="25"/>
      <c r="P392" s="26"/>
      <c r="Q392" s="24" t="s">
        <v>1282</v>
      </c>
      <c r="R392" s="24" t="s">
        <v>171</v>
      </c>
      <c r="S392" s="24" t="s">
        <v>110</v>
      </c>
      <c r="T392" s="24">
        <v>1</v>
      </c>
      <c r="U392" s="24" t="s">
        <v>172</v>
      </c>
      <c r="V392" s="24" t="s">
        <v>2201</v>
      </c>
      <c r="W392" s="24" t="s">
        <v>2198</v>
      </c>
      <c r="X392" s="418">
        <v>45755.479166666657</v>
      </c>
      <c r="Y392" s="24"/>
      <c r="Z392" s="24">
        <v>1</v>
      </c>
      <c r="AA392" s="24"/>
      <c r="AB392" s="24" t="s">
        <v>176</v>
      </c>
      <c r="AC392" s="26" t="s">
        <v>2130</v>
      </c>
      <c r="AD392" s="24" t="s">
        <v>178</v>
      </c>
      <c r="AE392" s="24"/>
      <c r="AF392" s="24"/>
      <c r="AG392" s="24"/>
      <c r="AH392" s="24"/>
      <c r="AI392" s="24"/>
      <c r="AJ392" s="24" t="s">
        <v>178</v>
      </c>
      <c r="AK392" s="24" t="s">
        <v>178</v>
      </c>
      <c r="AL392" s="413" t="e">
        <f t="shared" si="12"/>
        <v>#VALUE!</v>
      </c>
      <c r="AM392" s="412">
        <f t="shared" si="13"/>
        <v>45755</v>
      </c>
    </row>
    <row r="393" spans="1:39" ht="21.6" customHeight="1">
      <c r="A393" s="24">
        <v>24</v>
      </c>
      <c r="B393" s="24" t="s">
        <v>212</v>
      </c>
      <c r="C393" s="24">
        <v>2025040911</v>
      </c>
      <c r="D393" s="24"/>
      <c r="E393" s="24"/>
      <c r="F393" s="24">
        <v>4326</v>
      </c>
      <c r="G393" s="24" t="s">
        <v>1281</v>
      </c>
      <c r="H393" s="24" t="s">
        <v>798</v>
      </c>
      <c r="I393" s="24"/>
      <c r="J393" s="24"/>
      <c r="K393" s="24"/>
      <c r="L393" s="24"/>
      <c r="M393" s="25"/>
      <c r="N393" s="24"/>
      <c r="O393" s="25"/>
      <c r="P393" s="26"/>
      <c r="Q393" s="24" t="s">
        <v>1282</v>
      </c>
      <c r="R393" s="24" t="s">
        <v>171</v>
      </c>
      <c r="S393" s="24" t="s">
        <v>110</v>
      </c>
      <c r="T393" s="24">
        <v>1</v>
      </c>
      <c r="U393" s="24" t="s">
        <v>172</v>
      </c>
      <c r="V393" s="24" t="s">
        <v>2202</v>
      </c>
      <c r="W393" s="24" t="s">
        <v>2198</v>
      </c>
      <c r="X393" s="418">
        <v>45755.479166666657</v>
      </c>
      <c r="Y393" s="24"/>
      <c r="Z393" s="24">
        <v>1</v>
      </c>
      <c r="AA393" s="24"/>
      <c r="AB393" s="24" t="s">
        <v>176</v>
      </c>
      <c r="AC393" s="26" t="s">
        <v>2130</v>
      </c>
      <c r="AD393" s="24" t="s">
        <v>178</v>
      </c>
      <c r="AE393" s="24"/>
      <c r="AF393" s="24"/>
      <c r="AG393" s="24"/>
      <c r="AH393" s="24"/>
      <c r="AI393" s="24"/>
      <c r="AJ393" s="24" t="s">
        <v>178</v>
      </c>
      <c r="AK393" s="24" t="s">
        <v>178</v>
      </c>
      <c r="AL393" s="413" t="e">
        <f t="shared" si="12"/>
        <v>#VALUE!</v>
      </c>
      <c r="AM393" s="412">
        <f t="shared" si="13"/>
        <v>45755</v>
      </c>
    </row>
    <row r="394" spans="1:39" ht="21.6" customHeight="1">
      <c r="A394" s="24">
        <v>25</v>
      </c>
      <c r="B394" s="24" t="s">
        <v>212</v>
      </c>
      <c r="C394" s="24">
        <v>2025040912</v>
      </c>
      <c r="D394" s="24"/>
      <c r="E394" s="24"/>
      <c r="F394" s="24">
        <v>2759</v>
      </c>
      <c r="G394" s="24" t="s">
        <v>452</v>
      </c>
      <c r="H394" s="24" t="s">
        <v>162</v>
      </c>
      <c r="I394" s="24"/>
      <c r="J394" s="24"/>
      <c r="K394" s="24"/>
      <c r="L394" s="24"/>
      <c r="M394" s="25"/>
      <c r="N394" s="24"/>
      <c r="O394" s="25"/>
      <c r="P394" s="26"/>
      <c r="Q394" s="24" t="s">
        <v>453</v>
      </c>
      <c r="R394" s="24" t="s">
        <v>171</v>
      </c>
      <c r="S394" s="24" t="s">
        <v>115</v>
      </c>
      <c r="T394" s="24">
        <v>1</v>
      </c>
      <c r="U394" s="24" t="s">
        <v>172</v>
      </c>
      <c r="V394" s="24" t="s">
        <v>2203</v>
      </c>
      <c r="W394" s="24" t="s">
        <v>2204</v>
      </c>
      <c r="X394" s="418">
        <v>45755.508333333331</v>
      </c>
      <c r="Y394" s="24"/>
      <c r="Z394" s="24">
        <v>1</v>
      </c>
      <c r="AA394" s="24"/>
      <c r="AB394" s="24" t="s">
        <v>176</v>
      </c>
      <c r="AC394" s="26" t="s">
        <v>2130</v>
      </c>
      <c r="AD394" s="24" t="s">
        <v>178</v>
      </c>
      <c r="AE394" s="24"/>
      <c r="AF394" s="24"/>
      <c r="AG394" s="24"/>
      <c r="AH394" s="24"/>
      <c r="AI394" s="24"/>
      <c r="AJ394" s="24" t="s">
        <v>178</v>
      </c>
      <c r="AK394" s="24" t="s">
        <v>178</v>
      </c>
      <c r="AL394" s="413" t="e">
        <f t="shared" si="12"/>
        <v>#VALUE!</v>
      </c>
      <c r="AM394" s="412">
        <f t="shared" si="13"/>
        <v>45755</v>
      </c>
    </row>
    <row r="395" spans="1:39" ht="21.6" customHeight="1">
      <c r="A395" s="24">
        <v>26</v>
      </c>
      <c r="B395" s="24" t="s">
        <v>212</v>
      </c>
      <c r="C395" s="24">
        <v>2025040919</v>
      </c>
      <c r="D395" s="24"/>
      <c r="E395" s="24"/>
      <c r="F395" s="24">
        <v>2422</v>
      </c>
      <c r="G395" s="24" t="s">
        <v>2093</v>
      </c>
      <c r="H395" s="24" t="s">
        <v>266</v>
      </c>
      <c r="I395" s="24"/>
      <c r="J395" s="24"/>
      <c r="K395" s="24"/>
      <c r="L395" s="24"/>
      <c r="M395" s="25"/>
      <c r="N395" s="24"/>
      <c r="O395" s="25"/>
      <c r="P395" s="26"/>
      <c r="Q395" s="24" t="s">
        <v>2094</v>
      </c>
      <c r="R395" s="24" t="s">
        <v>171</v>
      </c>
      <c r="S395" s="24" t="s">
        <v>274</v>
      </c>
      <c r="T395" s="24">
        <v>1</v>
      </c>
      <c r="U395" s="24" t="s">
        <v>172</v>
      </c>
      <c r="V395" s="24" t="s">
        <v>2205</v>
      </c>
      <c r="W395" s="24" t="s">
        <v>2206</v>
      </c>
      <c r="X395" s="418">
        <v>45755.538194444453</v>
      </c>
      <c r="Y395" s="24"/>
      <c r="Z395" s="24">
        <v>1</v>
      </c>
      <c r="AA395" s="24"/>
      <c r="AB395" s="24" t="s">
        <v>176</v>
      </c>
      <c r="AC395" s="26" t="s">
        <v>2130</v>
      </c>
      <c r="AD395" s="24" t="s">
        <v>178</v>
      </c>
      <c r="AE395" s="24"/>
      <c r="AF395" s="24"/>
      <c r="AG395" s="24"/>
      <c r="AH395" s="24"/>
      <c r="AI395" s="24"/>
      <c r="AJ395" s="24" t="s">
        <v>178</v>
      </c>
      <c r="AK395" s="24" t="s">
        <v>178</v>
      </c>
      <c r="AL395" s="413" t="e">
        <f t="shared" si="12"/>
        <v>#VALUE!</v>
      </c>
      <c r="AM395" s="412">
        <f t="shared" si="13"/>
        <v>45755</v>
      </c>
    </row>
    <row r="396" spans="1:39" ht="21.6" customHeight="1">
      <c r="A396" s="24">
        <v>27</v>
      </c>
      <c r="B396" s="24" t="s">
        <v>212</v>
      </c>
      <c r="C396" s="24">
        <v>2025040921</v>
      </c>
      <c r="D396" s="24"/>
      <c r="E396" s="24"/>
      <c r="F396" s="24">
        <v>4282</v>
      </c>
      <c r="G396" s="24" t="s">
        <v>1271</v>
      </c>
      <c r="H396" s="24" t="s">
        <v>798</v>
      </c>
      <c r="I396" s="24"/>
      <c r="J396" s="24"/>
      <c r="K396" s="24"/>
      <c r="L396" s="24"/>
      <c r="M396" s="25"/>
      <c r="N396" s="24"/>
      <c r="O396" s="25"/>
      <c r="P396" s="26"/>
      <c r="Q396" s="24" t="s">
        <v>1272</v>
      </c>
      <c r="R396" s="24" t="s">
        <v>171</v>
      </c>
      <c r="S396" s="24" t="s">
        <v>110</v>
      </c>
      <c r="T396" s="24">
        <v>1</v>
      </c>
      <c r="U396" s="24" t="s">
        <v>172</v>
      </c>
      <c r="V396" s="24" t="s">
        <v>2207</v>
      </c>
      <c r="W396" s="24" t="s">
        <v>2168</v>
      </c>
      <c r="X396" s="418">
        <v>45755.552083333343</v>
      </c>
      <c r="Y396" s="24"/>
      <c r="Z396" s="24">
        <v>0.3</v>
      </c>
      <c r="AA396" s="24"/>
      <c r="AB396" s="24" t="s">
        <v>176</v>
      </c>
      <c r="AC396" s="26" t="s">
        <v>2194</v>
      </c>
      <c r="AD396" s="24" t="s">
        <v>178</v>
      </c>
      <c r="AE396" s="24"/>
      <c r="AF396" s="24"/>
      <c r="AG396" s="24"/>
      <c r="AH396" s="24"/>
      <c r="AI396" s="24"/>
      <c r="AJ396" s="24"/>
      <c r="AK396" s="24" t="s">
        <v>178</v>
      </c>
      <c r="AL396" s="413" t="e">
        <f t="shared" si="12"/>
        <v>#VALUE!</v>
      </c>
      <c r="AM396" s="412">
        <f t="shared" si="13"/>
        <v>45755</v>
      </c>
    </row>
    <row r="397" spans="1:39" ht="21.6" customHeight="1">
      <c r="A397" s="24">
        <v>28</v>
      </c>
      <c r="B397" s="24" t="s">
        <v>212</v>
      </c>
      <c r="C397" s="24">
        <v>2025040925</v>
      </c>
      <c r="D397" s="24"/>
      <c r="E397" s="24"/>
      <c r="F397" s="24">
        <v>4134</v>
      </c>
      <c r="G397" s="24" t="s">
        <v>448</v>
      </c>
      <c r="H397" s="24" t="s">
        <v>162</v>
      </c>
      <c r="I397" s="24"/>
      <c r="J397" s="24"/>
      <c r="K397" s="24"/>
      <c r="L397" s="24"/>
      <c r="M397" s="25"/>
      <c r="N397" s="24"/>
      <c r="O397" s="25"/>
      <c r="P397" s="26"/>
      <c r="Q397" s="24" t="s">
        <v>449</v>
      </c>
      <c r="R397" s="24" t="s">
        <v>171</v>
      </c>
      <c r="S397" s="24" t="s">
        <v>115</v>
      </c>
      <c r="T397" s="24">
        <v>1</v>
      </c>
      <c r="U397" s="24" t="s">
        <v>172</v>
      </c>
      <c r="V397" s="24" t="s">
        <v>2208</v>
      </c>
      <c r="W397" s="24" t="s">
        <v>2209</v>
      </c>
      <c r="X397" s="418">
        <v>45755.572916666657</v>
      </c>
      <c r="Y397" s="24"/>
      <c r="Z397" s="24">
        <v>0.9</v>
      </c>
      <c r="AA397" s="24"/>
      <c r="AB397" s="24" t="s">
        <v>176</v>
      </c>
      <c r="AC397" s="26" t="s">
        <v>2130</v>
      </c>
      <c r="AD397" s="24" t="s">
        <v>178</v>
      </c>
      <c r="AE397" s="24"/>
      <c r="AF397" s="24"/>
      <c r="AG397" s="24"/>
      <c r="AH397" s="24"/>
      <c r="AI397" s="24"/>
      <c r="AJ397" s="24" t="s">
        <v>178</v>
      </c>
      <c r="AK397" s="24" t="s">
        <v>178</v>
      </c>
      <c r="AL397" s="413" t="e">
        <f t="shared" si="12"/>
        <v>#VALUE!</v>
      </c>
      <c r="AM397" s="412">
        <f t="shared" si="13"/>
        <v>45755</v>
      </c>
    </row>
    <row r="398" spans="1:39" ht="21.6" customHeight="1">
      <c r="A398" s="24">
        <v>29</v>
      </c>
      <c r="B398" s="24" t="s">
        <v>212</v>
      </c>
      <c r="C398" s="24">
        <v>2025040999</v>
      </c>
      <c r="D398" s="24"/>
      <c r="E398" s="24"/>
      <c r="F398" s="24">
        <v>2259</v>
      </c>
      <c r="G398" s="24" t="s">
        <v>289</v>
      </c>
      <c r="H398" s="24" t="s">
        <v>162</v>
      </c>
      <c r="I398" s="24"/>
      <c r="J398" s="24"/>
      <c r="K398" s="24"/>
      <c r="L398" s="24"/>
      <c r="M398" s="25"/>
      <c r="N398" s="24"/>
      <c r="O398" s="25"/>
      <c r="P398" s="26"/>
      <c r="Q398" s="24" t="s">
        <v>290</v>
      </c>
      <c r="R398" s="24" t="s">
        <v>171</v>
      </c>
      <c r="S398" s="24" t="s">
        <v>115</v>
      </c>
      <c r="T398" s="24">
        <v>1</v>
      </c>
      <c r="U398" s="24" t="s">
        <v>172</v>
      </c>
      <c r="V398" s="24" t="s">
        <v>2210</v>
      </c>
      <c r="W398" s="24" t="s">
        <v>2211</v>
      </c>
      <c r="X398" s="418">
        <v>45755.693749999999</v>
      </c>
      <c r="Y398" s="24"/>
      <c r="Z398" s="24">
        <v>1.1000000000000001</v>
      </c>
      <c r="AA398" s="24"/>
      <c r="AB398" s="24" t="s">
        <v>176</v>
      </c>
      <c r="AC398" s="26" t="s">
        <v>2130</v>
      </c>
      <c r="AD398" s="24" t="s">
        <v>178</v>
      </c>
      <c r="AE398" s="24"/>
      <c r="AF398" s="24"/>
      <c r="AG398" s="24"/>
      <c r="AH398" s="24"/>
      <c r="AI398" s="24"/>
      <c r="AJ398" s="24" t="s">
        <v>178</v>
      </c>
      <c r="AK398" s="24" t="s">
        <v>178</v>
      </c>
      <c r="AL398" s="413" t="e">
        <f t="shared" si="12"/>
        <v>#VALUE!</v>
      </c>
      <c r="AM398" s="412">
        <f t="shared" si="13"/>
        <v>45755</v>
      </c>
    </row>
    <row r="399" spans="1:39" ht="21.6" customHeight="1">
      <c r="A399" s="24">
        <v>30</v>
      </c>
      <c r="B399" s="24" t="s">
        <v>212</v>
      </c>
      <c r="C399" s="24">
        <v>2025041023</v>
      </c>
      <c r="D399" s="24"/>
      <c r="E399" s="24"/>
      <c r="F399" s="24">
        <v>2837</v>
      </c>
      <c r="G399" s="24" t="s">
        <v>293</v>
      </c>
      <c r="H399" s="24" t="s">
        <v>162</v>
      </c>
      <c r="I399" s="24"/>
      <c r="J399" s="24"/>
      <c r="K399" s="24"/>
      <c r="L399" s="24"/>
      <c r="M399" s="25"/>
      <c r="N399" s="24"/>
      <c r="O399" s="25"/>
      <c r="P399" s="26"/>
      <c r="Q399" s="24" t="s">
        <v>294</v>
      </c>
      <c r="R399" s="24" t="s">
        <v>171</v>
      </c>
      <c r="S399" s="24" t="s">
        <v>115</v>
      </c>
      <c r="T399" s="24">
        <v>1</v>
      </c>
      <c r="U399" s="24" t="s">
        <v>172</v>
      </c>
      <c r="V399" s="24" t="s">
        <v>2212</v>
      </c>
      <c r="W399" s="24" t="s">
        <v>2213</v>
      </c>
      <c r="X399" s="418">
        <v>45755.740277777782</v>
      </c>
      <c r="Y399" s="24"/>
      <c r="Z399" s="24">
        <v>0.9</v>
      </c>
      <c r="AA399" s="24"/>
      <c r="AB399" s="24" t="s">
        <v>176</v>
      </c>
      <c r="AC399" s="26" t="s">
        <v>2130</v>
      </c>
      <c r="AD399" s="24" t="s">
        <v>178</v>
      </c>
      <c r="AE399" s="24"/>
      <c r="AF399" s="24"/>
      <c r="AG399" s="24"/>
      <c r="AH399" s="24"/>
      <c r="AI399" s="24"/>
      <c r="AJ399" s="24" t="s">
        <v>178</v>
      </c>
      <c r="AK399" s="24" t="s">
        <v>178</v>
      </c>
      <c r="AL399" s="413" t="e">
        <f t="shared" si="12"/>
        <v>#VALUE!</v>
      </c>
      <c r="AM399" s="412">
        <f t="shared" si="13"/>
        <v>45755</v>
      </c>
    </row>
    <row r="400" spans="1:39" ht="21.6" customHeight="1">
      <c r="A400" s="24">
        <v>31</v>
      </c>
      <c r="B400" s="24" t="s">
        <v>158</v>
      </c>
      <c r="C400" s="24">
        <v>2025041072</v>
      </c>
      <c r="D400" s="24" t="s">
        <v>2214</v>
      </c>
      <c r="E400" s="24" t="s">
        <v>160</v>
      </c>
      <c r="F400" s="24">
        <v>3851</v>
      </c>
      <c r="G400" s="24" t="s">
        <v>1853</v>
      </c>
      <c r="H400" s="24" t="s">
        <v>316</v>
      </c>
      <c r="I400" s="24" t="s">
        <v>2215</v>
      </c>
      <c r="J400" s="24" t="s">
        <v>192</v>
      </c>
      <c r="K400" s="24" t="s">
        <v>226</v>
      </c>
      <c r="L400" s="24" t="s">
        <v>166</v>
      </c>
      <c r="M400" s="25" t="s">
        <v>167</v>
      </c>
      <c r="N400" s="24">
        <v>2307</v>
      </c>
      <c r="O400" s="25" t="s">
        <v>335</v>
      </c>
      <c r="P400" s="26" t="s">
        <v>2216</v>
      </c>
      <c r="Q400" s="24" t="s">
        <v>1854</v>
      </c>
      <c r="R400" s="24" t="s">
        <v>171</v>
      </c>
      <c r="S400" s="24" t="s">
        <v>110</v>
      </c>
      <c r="T400" s="24">
        <v>1</v>
      </c>
      <c r="U400" s="24" t="s">
        <v>172</v>
      </c>
      <c r="V400" s="24" t="s">
        <v>2217</v>
      </c>
      <c r="W400" s="24" t="s">
        <v>2218</v>
      </c>
      <c r="X400" s="418">
        <v>45757.416666666657</v>
      </c>
      <c r="Y400" s="24" t="s">
        <v>2219</v>
      </c>
      <c r="Z400" s="24">
        <v>1</v>
      </c>
      <c r="AA400" s="24"/>
      <c r="AB400" s="24" t="s">
        <v>176</v>
      </c>
      <c r="AC400" s="26" t="s">
        <v>2220</v>
      </c>
      <c r="AD400" s="24"/>
      <c r="AE400" s="24"/>
      <c r="AF400" s="24"/>
      <c r="AG400" s="24"/>
      <c r="AH400" s="24"/>
      <c r="AI400" s="24"/>
      <c r="AJ400" s="24"/>
      <c r="AK400" s="24" t="s">
        <v>178</v>
      </c>
      <c r="AL400" s="413">
        <f t="shared" si="12"/>
        <v>45756</v>
      </c>
      <c r="AM400" s="412">
        <f t="shared" si="13"/>
        <v>45757</v>
      </c>
    </row>
    <row r="401" spans="1:39" ht="21.6" customHeight="1">
      <c r="A401" s="24">
        <v>32</v>
      </c>
      <c r="B401" s="24" t="s">
        <v>212</v>
      </c>
      <c r="C401" s="24">
        <v>2025041076</v>
      </c>
      <c r="D401" s="24"/>
      <c r="E401" s="24"/>
      <c r="F401" s="24">
        <v>2362</v>
      </c>
      <c r="G401" s="24" t="s">
        <v>2004</v>
      </c>
      <c r="H401" s="24" t="s">
        <v>316</v>
      </c>
      <c r="I401" s="24"/>
      <c r="J401" s="24"/>
      <c r="K401" s="24"/>
      <c r="L401" s="24"/>
      <c r="M401" s="25"/>
      <c r="N401" s="24"/>
      <c r="O401" s="25"/>
      <c r="P401" s="26"/>
      <c r="Q401" s="24" t="s">
        <v>2005</v>
      </c>
      <c r="R401" s="24" t="s">
        <v>171</v>
      </c>
      <c r="S401" s="24" t="s">
        <v>110</v>
      </c>
      <c r="T401" s="24">
        <v>1</v>
      </c>
      <c r="U401" s="24" t="s">
        <v>172</v>
      </c>
      <c r="V401" s="24" t="s">
        <v>2221</v>
      </c>
      <c r="W401" s="24" t="s">
        <v>2222</v>
      </c>
      <c r="X401" s="418">
        <v>45756.451388888891</v>
      </c>
      <c r="Y401" s="24"/>
      <c r="Z401" s="24">
        <v>0.8</v>
      </c>
      <c r="AA401" s="24"/>
      <c r="AB401" s="24" t="s">
        <v>176</v>
      </c>
      <c r="AC401" s="26" t="s">
        <v>2130</v>
      </c>
      <c r="AD401" s="24" t="s">
        <v>178</v>
      </c>
      <c r="AE401" s="24"/>
      <c r="AF401" s="24"/>
      <c r="AG401" s="24"/>
      <c r="AH401" s="24"/>
      <c r="AI401" s="24"/>
      <c r="AJ401" s="24" t="s">
        <v>178</v>
      </c>
      <c r="AK401" s="24" t="s">
        <v>178</v>
      </c>
      <c r="AL401" s="413" t="e">
        <f t="shared" si="12"/>
        <v>#VALUE!</v>
      </c>
      <c r="AM401" s="412">
        <f t="shared" si="13"/>
        <v>45756</v>
      </c>
    </row>
    <row r="402" spans="1:39" ht="21.6" customHeight="1">
      <c r="A402" s="24">
        <v>33</v>
      </c>
      <c r="B402" s="24" t="s">
        <v>212</v>
      </c>
      <c r="C402" s="24">
        <v>2025041119</v>
      </c>
      <c r="D402" s="24"/>
      <c r="E402" s="24"/>
      <c r="F402" s="24">
        <v>3741</v>
      </c>
      <c r="G402" s="24" t="s">
        <v>1162</v>
      </c>
      <c r="H402" s="24" t="s">
        <v>162</v>
      </c>
      <c r="I402" s="24"/>
      <c r="J402" s="24"/>
      <c r="K402" s="24"/>
      <c r="L402" s="24"/>
      <c r="M402" s="25"/>
      <c r="N402" s="24"/>
      <c r="O402" s="25"/>
      <c r="P402" s="26"/>
      <c r="Q402" s="24" t="s">
        <v>1165</v>
      </c>
      <c r="R402" s="24" t="s">
        <v>171</v>
      </c>
      <c r="S402" s="24" t="s">
        <v>115</v>
      </c>
      <c r="T402" s="24">
        <v>1</v>
      </c>
      <c r="U402" s="24" t="s">
        <v>172</v>
      </c>
      <c r="V402" s="24" t="s">
        <v>2223</v>
      </c>
      <c r="W402" s="24" t="s">
        <v>2224</v>
      </c>
      <c r="X402" s="418">
        <v>45756.497916666667</v>
      </c>
      <c r="Y402" s="24"/>
      <c r="Z402" s="24">
        <v>1.1000000000000001</v>
      </c>
      <c r="AA402" s="24"/>
      <c r="AB402" s="24" t="s">
        <v>176</v>
      </c>
      <c r="AC402" s="26" t="s">
        <v>2130</v>
      </c>
      <c r="AD402" s="24" t="s">
        <v>178</v>
      </c>
      <c r="AE402" s="24"/>
      <c r="AF402" s="24"/>
      <c r="AG402" s="24"/>
      <c r="AH402" s="24"/>
      <c r="AI402" s="24"/>
      <c r="AJ402" s="24" t="s">
        <v>178</v>
      </c>
      <c r="AK402" s="24" t="s">
        <v>178</v>
      </c>
      <c r="AL402" s="413" t="e">
        <f t="shared" si="12"/>
        <v>#VALUE!</v>
      </c>
      <c r="AM402" s="412">
        <f t="shared" si="13"/>
        <v>45756</v>
      </c>
    </row>
    <row r="403" spans="1:39" ht="21.6" customHeight="1">
      <c r="A403" s="24">
        <v>34</v>
      </c>
      <c r="B403" s="24" t="s">
        <v>158</v>
      </c>
      <c r="C403" s="24">
        <v>2025041130</v>
      </c>
      <c r="D403" s="24" t="s">
        <v>2225</v>
      </c>
      <c r="E403" s="24" t="s">
        <v>160</v>
      </c>
      <c r="F403" s="24">
        <v>5316</v>
      </c>
      <c r="G403" s="24" t="s">
        <v>1989</v>
      </c>
      <c r="H403" s="24" t="s">
        <v>162</v>
      </c>
      <c r="I403" s="24" t="s">
        <v>2226</v>
      </c>
      <c r="J403" s="24" t="s">
        <v>192</v>
      </c>
      <c r="K403" s="24" t="s">
        <v>165</v>
      </c>
      <c r="L403" s="24" t="s">
        <v>227</v>
      </c>
      <c r="M403" s="25" t="s">
        <v>228</v>
      </c>
      <c r="N403" s="24">
        <v>2501</v>
      </c>
      <c r="O403" s="25" t="s">
        <v>229</v>
      </c>
      <c r="P403" s="26" t="s">
        <v>2227</v>
      </c>
      <c r="Q403" s="24" t="s">
        <v>1990</v>
      </c>
      <c r="R403" s="24" t="s">
        <v>171</v>
      </c>
      <c r="S403" s="24" t="s">
        <v>115</v>
      </c>
      <c r="T403" s="24">
        <v>1</v>
      </c>
      <c r="U403" s="24" t="s">
        <v>172</v>
      </c>
      <c r="V403" s="24" t="s">
        <v>2228</v>
      </c>
      <c r="W403" s="24" t="s">
        <v>2229</v>
      </c>
      <c r="X403" s="418">
        <v>45756.632638888892</v>
      </c>
      <c r="Y403" s="24" t="s">
        <v>2230</v>
      </c>
      <c r="Z403" s="24">
        <v>0.5</v>
      </c>
      <c r="AA403" s="24"/>
      <c r="AB403" s="24" t="s">
        <v>176</v>
      </c>
      <c r="AC403" s="26" t="s">
        <v>2231</v>
      </c>
      <c r="AD403" s="24"/>
      <c r="AE403" s="24"/>
      <c r="AF403" s="24"/>
      <c r="AG403" s="24"/>
      <c r="AH403" s="24"/>
      <c r="AI403" s="24"/>
      <c r="AJ403" s="24"/>
      <c r="AK403" s="24" t="s">
        <v>178</v>
      </c>
      <c r="AL403" s="413">
        <f t="shared" si="12"/>
        <v>45756</v>
      </c>
      <c r="AM403" s="412">
        <f t="shared" si="13"/>
        <v>45756</v>
      </c>
    </row>
    <row r="404" spans="1:39" ht="21.6" customHeight="1">
      <c r="A404" s="24">
        <v>35</v>
      </c>
      <c r="B404" s="24" t="s">
        <v>212</v>
      </c>
      <c r="C404" s="24">
        <v>2025041134</v>
      </c>
      <c r="D404" s="24"/>
      <c r="E404" s="24"/>
      <c r="F404" s="24">
        <v>2302</v>
      </c>
      <c r="G404" s="24" t="s">
        <v>1547</v>
      </c>
      <c r="H404" s="24" t="s">
        <v>162</v>
      </c>
      <c r="I404" s="24"/>
      <c r="J404" s="24"/>
      <c r="K404" s="24"/>
      <c r="L404" s="24"/>
      <c r="M404" s="25"/>
      <c r="N404" s="24"/>
      <c r="O404" s="25"/>
      <c r="P404" s="26"/>
      <c r="Q404" s="24" t="s">
        <v>1548</v>
      </c>
      <c r="R404" s="24" t="s">
        <v>171</v>
      </c>
      <c r="S404" s="24" t="s">
        <v>115</v>
      </c>
      <c r="T404" s="24">
        <v>1</v>
      </c>
      <c r="U404" s="24" t="s">
        <v>172</v>
      </c>
      <c r="V404" s="24" t="s">
        <v>2232</v>
      </c>
      <c r="W404" s="24" t="s">
        <v>2233</v>
      </c>
      <c r="X404" s="418">
        <v>45756.560416666667</v>
      </c>
      <c r="Y404" s="24"/>
      <c r="Z404" s="24">
        <v>1.1000000000000001</v>
      </c>
      <c r="AA404" s="24"/>
      <c r="AB404" s="24" t="s">
        <v>176</v>
      </c>
      <c r="AC404" s="26" t="s">
        <v>2130</v>
      </c>
      <c r="AD404" s="24" t="s">
        <v>178</v>
      </c>
      <c r="AE404" s="24"/>
      <c r="AF404" s="24"/>
      <c r="AG404" s="24"/>
      <c r="AH404" s="24"/>
      <c r="AI404" s="24"/>
      <c r="AJ404" s="24" t="s">
        <v>178</v>
      </c>
      <c r="AK404" s="24" t="s">
        <v>178</v>
      </c>
      <c r="AL404" s="413" t="e">
        <f t="shared" si="12"/>
        <v>#VALUE!</v>
      </c>
      <c r="AM404" s="412">
        <f t="shared" si="13"/>
        <v>45756</v>
      </c>
    </row>
    <row r="405" spans="1:39" ht="21.6" customHeight="1">
      <c r="A405" s="24">
        <v>36</v>
      </c>
      <c r="B405" s="24" t="s">
        <v>212</v>
      </c>
      <c r="C405" s="24">
        <v>2025041163</v>
      </c>
      <c r="D405" s="24"/>
      <c r="E405" s="24"/>
      <c r="F405" s="24">
        <v>3772</v>
      </c>
      <c r="G405" s="24" t="s">
        <v>1474</v>
      </c>
      <c r="H405" s="24" t="s">
        <v>162</v>
      </c>
      <c r="I405" s="24"/>
      <c r="J405" s="24"/>
      <c r="K405" s="24"/>
      <c r="L405" s="24"/>
      <c r="M405" s="25"/>
      <c r="N405" s="24"/>
      <c r="O405" s="25"/>
      <c r="P405" s="26"/>
      <c r="Q405" s="24" t="s">
        <v>725</v>
      </c>
      <c r="R405" s="24" t="s">
        <v>171</v>
      </c>
      <c r="S405" s="24" t="s">
        <v>115</v>
      </c>
      <c r="T405" s="24">
        <v>1</v>
      </c>
      <c r="U405" s="24" t="s">
        <v>172</v>
      </c>
      <c r="V405" s="24" t="s">
        <v>2234</v>
      </c>
      <c r="W405" s="24" t="s">
        <v>2235</v>
      </c>
      <c r="X405" s="418">
        <v>45756.634027777778</v>
      </c>
      <c r="Y405" s="24"/>
      <c r="Z405" s="24">
        <v>0.3</v>
      </c>
      <c r="AA405" s="24"/>
      <c r="AB405" s="24" t="s">
        <v>176</v>
      </c>
      <c r="AC405" s="26" t="s">
        <v>2194</v>
      </c>
      <c r="AD405" s="24" t="s">
        <v>178</v>
      </c>
      <c r="AE405" s="24"/>
      <c r="AF405" s="24"/>
      <c r="AG405" s="24"/>
      <c r="AH405" s="24"/>
      <c r="AI405" s="24"/>
      <c r="AJ405" s="24"/>
      <c r="AK405" s="24" t="s">
        <v>178</v>
      </c>
      <c r="AL405" s="413" t="e">
        <f t="shared" si="12"/>
        <v>#VALUE!</v>
      </c>
      <c r="AM405" s="412">
        <f t="shared" si="13"/>
        <v>45756</v>
      </c>
    </row>
    <row r="406" spans="1:39" ht="21.6" customHeight="1">
      <c r="A406" s="24">
        <v>37</v>
      </c>
      <c r="B406" s="24" t="s">
        <v>212</v>
      </c>
      <c r="C406" s="24">
        <v>2025041185</v>
      </c>
      <c r="D406" s="24"/>
      <c r="E406" s="24"/>
      <c r="F406" s="24">
        <v>5316</v>
      </c>
      <c r="G406" s="24" t="s">
        <v>1989</v>
      </c>
      <c r="H406" s="24" t="s">
        <v>162</v>
      </c>
      <c r="I406" s="24"/>
      <c r="J406" s="24"/>
      <c r="K406" s="24"/>
      <c r="L406" s="24"/>
      <c r="M406" s="25"/>
      <c r="N406" s="24"/>
      <c r="O406" s="25"/>
      <c r="P406" s="26"/>
      <c r="Q406" s="24" t="s">
        <v>1990</v>
      </c>
      <c r="R406" s="24" t="s">
        <v>171</v>
      </c>
      <c r="S406" s="24" t="s">
        <v>115</v>
      </c>
      <c r="T406" s="24">
        <v>1</v>
      </c>
      <c r="U406" s="24" t="s">
        <v>172</v>
      </c>
      <c r="V406" s="24" t="s">
        <v>2236</v>
      </c>
      <c r="W406" s="24" t="s">
        <v>2237</v>
      </c>
      <c r="X406" s="418">
        <v>45756.638888888891</v>
      </c>
      <c r="Y406" s="24"/>
      <c r="Z406" s="24">
        <v>0.3</v>
      </c>
      <c r="AA406" s="24"/>
      <c r="AB406" s="24" t="s">
        <v>176</v>
      </c>
      <c r="AC406" s="26" t="s">
        <v>2194</v>
      </c>
      <c r="AD406" s="24" t="s">
        <v>178</v>
      </c>
      <c r="AE406" s="24"/>
      <c r="AF406" s="24"/>
      <c r="AG406" s="24"/>
      <c r="AH406" s="24"/>
      <c r="AI406" s="24"/>
      <c r="AJ406" s="24"/>
      <c r="AK406" s="24" t="s">
        <v>178</v>
      </c>
      <c r="AL406" s="413" t="e">
        <f t="shared" si="12"/>
        <v>#VALUE!</v>
      </c>
      <c r="AM406" s="412">
        <f t="shared" si="13"/>
        <v>45756</v>
      </c>
    </row>
    <row r="407" spans="1:39" ht="21.6" customHeight="1">
      <c r="A407" s="24">
        <v>38</v>
      </c>
      <c r="B407" s="24" t="s">
        <v>212</v>
      </c>
      <c r="C407" s="24">
        <v>2025041254</v>
      </c>
      <c r="D407" s="24"/>
      <c r="E407" s="24" t="s">
        <v>679</v>
      </c>
      <c r="F407" s="24">
        <v>4528</v>
      </c>
      <c r="G407" s="24" t="s">
        <v>635</v>
      </c>
      <c r="H407" s="24" t="s">
        <v>636</v>
      </c>
      <c r="I407" s="24"/>
      <c r="J407" s="24"/>
      <c r="K407" s="24"/>
      <c r="L407" s="24"/>
      <c r="M407" s="25"/>
      <c r="N407" s="24"/>
      <c r="O407" s="25"/>
      <c r="P407" s="26"/>
      <c r="Q407" s="24" t="s">
        <v>639</v>
      </c>
      <c r="R407" s="24" t="s">
        <v>171</v>
      </c>
      <c r="S407" s="24" t="s">
        <v>115</v>
      </c>
      <c r="T407" s="24">
        <v>1</v>
      </c>
      <c r="U407" s="24" t="s">
        <v>172</v>
      </c>
      <c r="V407" s="24" t="s">
        <v>2238</v>
      </c>
      <c r="W407" s="24" t="s">
        <v>2239</v>
      </c>
      <c r="X407" s="418">
        <v>45757.463194444441</v>
      </c>
      <c r="Y407" s="24"/>
      <c r="Z407" s="24">
        <v>0.3</v>
      </c>
      <c r="AA407" s="24"/>
      <c r="AB407" s="24" t="s">
        <v>176</v>
      </c>
      <c r="AC407" s="26" t="s">
        <v>2194</v>
      </c>
      <c r="AD407" s="24" t="s">
        <v>178</v>
      </c>
      <c r="AE407" s="24"/>
      <c r="AF407" s="24"/>
      <c r="AG407" s="24"/>
      <c r="AH407" s="24"/>
      <c r="AI407" s="24"/>
      <c r="AJ407" s="24"/>
      <c r="AK407" s="24" t="s">
        <v>178</v>
      </c>
      <c r="AL407" s="413" t="e">
        <f t="shared" si="12"/>
        <v>#VALUE!</v>
      </c>
      <c r="AM407" s="412">
        <f t="shared" si="13"/>
        <v>45757</v>
      </c>
    </row>
    <row r="408" spans="1:39" ht="21.6" customHeight="1">
      <c r="A408" s="24">
        <v>39</v>
      </c>
      <c r="B408" s="24" t="s">
        <v>212</v>
      </c>
      <c r="C408" s="24">
        <v>2025041278</v>
      </c>
      <c r="D408" s="24"/>
      <c r="E408" s="24"/>
      <c r="F408" s="24">
        <v>3851</v>
      </c>
      <c r="G408" s="24" t="s">
        <v>1853</v>
      </c>
      <c r="H408" s="24" t="s">
        <v>316</v>
      </c>
      <c r="I408" s="24"/>
      <c r="J408" s="24"/>
      <c r="K408" s="24"/>
      <c r="L408" s="24"/>
      <c r="M408" s="25"/>
      <c r="N408" s="24"/>
      <c r="O408" s="25"/>
      <c r="P408" s="26"/>
      <c r="Q408" s="24" t="s">
        <v>1854</v>
      </c>
      <c r="R408" s="24" t="s">
        <v>171</v>
      </c>
      <c r="S408" s="24" t="s">
        <v>110</v>
      </c>
      <c r="T408" s="24">
        <v>1</v>
      </c>
      <c r="U408" s="24" t="s">
        <v>172</v>
      </c>
      <c r="V408" s="24" t="s">
        <v>2240</v>
      </c>
      <c r="W408" s="24" t="s">
        <v>2241</v>
      </c>
      <c r="X408" s="418">
        <v>45757.496527777781</v>
      </c>
      <c r="Y408" s="24"/>
      <c r="Z408" s="24">
        <v>0.9</v>
      </c>
      <c r="AA408" s="24"/>
      <c r="AB408" s="24" t="s">
        <v>176</v>
      </c>
      <c r="AC408" s="26" t="s">
        <v>2130</v>
      </c>
      <c r="AD408" s="24" t="s">
        <v>178</v>
      </c>
      <c r="AE408" s="24"/>
      <c r="AF408" s="24"/>
      <c r="AG408" s="24"/>
      <c r="AH408" s="24"/>
      <c r="AI408" s="24"/>
      <c r="AJ408" s="24" t="s">
        <v>178</v>
      </c>
      <c r="AK408" s="24" t="s">
        <v>178</v>
      </c>
      <c r="AL408" s="413" t="e">
        <f t="shared" si="12"/>
        <v>#VALUE!</v>
      </c>
      <c r="AM408" s="412">
        <f t="shared" si="13"/>
        <v>45757</v>
      </c>
    </row>
    <row r="409" spans="1:39" ht="21.6" customHeight="1">
      <c r="A409" s="24">
        <v>40</v>
      </c>
      <c r="B409" s="24" t="s">
        <v>212</v>
      </c>
      <c r="C409" s="24">
        <v>2025041281</v>
      </c>
      <c r="D409" s="24"/>
      <c r="E409" s="24"/>
      <c r="F409" s="24">
        <v>4259</v>
      </c>
      <c r="G409" s="24" t="s">
        <v>692</v>
      </c>
      <c r="H409" s="24" t="s">
        <v>636</v>
      </c>
      <c r="I409" s="24"/>
      <c r="J409" s="24"/>
      <c r="K409" s="24"/>
      <c r="L409" s="24"/>
      <c r="M409" s="25"/>
      <c r="N409" s="24"/>
      <c r="O409" s="25"/>
      <c r="P409" s="26"/>
      <c r="Q409" s="24" t="s">
        <v>693</v>
      </c>
      <c r="R409" s="24" t="s">
        <v>171</v>
      </c>
      <c r="S409" s="24" t="s">
        <v>115</v>
      </c>
      <c r="T409" s="24">
        <v>1</v>
      </c>
      <c r="U409" s="24" t="s">
        <v>172</v>
      </c>
      <c r="V409" s="24" t="s">
        <v>2242</v>
      </c>
      <c r="W409" s="24" t="s">
        <v>2243</v>
      </c>
      <c r="X409" s="418">
        <v>45757.509027777778</v>
      </c>
      <c r="Y409" s="24"/>
      <c r="Z409" s="24">
        <v>0.9</v>
      </c>
      <c r="AA409" s="24"/>
      <c r="AB409" s="24" t="s">
        <v>176</v>
      </c>
      <c r="AC409" s="26" t="s">
        <v>2130</v>
      </c>
      <c r="AD409" s="24" t="s">
        <v>178</v>
      </c>
      <c r="AE409" s="24"/>
      <c r="AF409" s="24"/>
      <c r="AG409" s="24"/>
      <c r="AH409" s="24"/>
      <c r="AI409" s="24"/>
      <c r="AJ409" s="24" t="s">
        <v>178</v>
      </c>
      <c r="AK409" s="24" t="s">
        <v>178</v>
      </c>
      <c r="AL409" s="413" t="e">
        <f t="shared" si="12"/>
        <v>#VALUE!</v>
      </c>
      <c r="AM409" s="412">
        <f t="shared" si="13"/>
        <v>45757</v>
      </c>
    </row>
    <row r="410" spans="1:39" ht="21.6" customHeight="1">
      <c r="A410" s="24">
        <v>41</v>
      </c>
      <c r="B410" s="24" t="s">
        <v>212</v>
      </c>
      <c r="C410" s="24">
        <v>2025041291</v>
      </c>
      <c r="D410" s="24"/>
      <c r="E410" s="24"/>
      <c r="F410" s="24">
        <v>2306</v>
      </c>
      <c r="G410" s="24" t="s">
        <v>705</v>
      </c>
      <c r="H410" s="24" t="s">
        <v>636</v>
      </c>
      <c r="I410" s="24"/>
      <c r="J410" s="24"/>
      <c r="K410" s="24"/>
      <c r="L410" s="24"/>
      <c r="M410" s="25"/>
      <c r="N410" s="24"/>
      <c r="O410" s="25"/>
      <c r="P410" s="26"/>
      <c r="Q410" s="24" t="s">
        <v>706</v>
      </c>
      <c r="R410" s="24" t="s">
        <v>171</v>
      </c>
      <c r="S410" s="24" t="s">
        <v>115</v>
      </c>
      <c r="T410" s="24">
        <v>1</v>
      </c>
      <c r="U410" s="24" t="s">
        <v>172</v>
      </c>
      <c r="V410" s="24" t="s">
        <v>2244</v>
      </c>
      <c r="W410" s="24" t="s">
        <v>2245</v>
      </c>
      <c r="X410" s="418">
        <v>45757.544444444437</v>
      </c>
      <c r="Y410" s="24"/>
      <c r="Z410" s="24">
        <v>0.8</v>
      </c>
      <c r="AA410" s="24"/>
      <c r="AB410" s="24" t="s">
        <v>176</v>
      </c>
      <c r="AC410" s="26" t="s">
        <v>2130</v>
      </c>
      <c r="AD410" s="24" t="s">
        <v>178</v>
      </c>
      <c r="AE410" s="24"/>
      <c r="AF410" s="24"/>
      <c r="AG410" s="24"/>
      <c r="AH410" s="24"/>
      <c r="AI410" s="24"/>
      <c r="AJ410" s="24" t="s">
        <v>178</v>
      </c>
      <c r="AK410" s="24" t="s">
        <v>178</v>
      </c>
      <c r="AL410" s="413" t="e">
        <f t="shared" si="12"/>
        <v>#VALUE!</v>
      </c>
      <c r="AM410" s="412">
        <f t="shared" si="13"/>
        <v>45757</v>
      </c>
    </row>
    <row r="411" spans="1:39" ht="21.6" customHeight="1">
      <c r="A411" s="24">
        <v>42</v>
      </c>
      <c r="B411" s="24" t="s">
        <v>212</v>
      </c>
      <c r="C411" s="24">
        <v>2025041310</v>
      </c>
      <c r="D411" s="24"/>
      <c r="E411" s="24"/>
      <c r="F411" s="24">
        <v>4764</v>
      </c>
      <c r="G411" s="24" t="s">
        <v>696</v>
      </c>
      <c r="H411" s="24" t="s">
        <v>636</v>
      </c>
      <c r="I411" s="24"/>
      <c r="J411" s="24"/>
      <c r="K411" s="24"/>
      <c r="L411" s="24"/>
      <c r="M411" s="25"/>
      <c r="N411" s="24"/>
      <c r="O411" s="25"/>
      <c r="P411" s="26"/>
      <c r="Q411" s="24" t="s">
        <v>697</v>
      </c>
      <c r="R411" s="24" t="s">
        <v>171</v>
      </c>
      <c r="S411" s="24" t="s">
        <v>115</v>
      </c>
      <c r="T411" s="24">
        <v>1</v>
      </c>
      <c r="U411" s="24" t="s">
        <v>172</v>
      </c>
      <c r="V411" s="24" t="s">
        <v>2246</v>
      </c>
      <c r="W411" s="24" t="s">
        <v>2247</v>
      </c>
      <c r="X411" s="418">
        <v>45757.611805555563</v>
      </c>
      <c r="Y411" s="24"/>
      <c r="Z411" s="24">
        <v>0.3</v>
      </c>
      <c r="AA411" s="24"/>
      <c r="AB411" s="24" t="s">
        <v>176</v>
      </c>
      <c r="AC411" s="26" t="s">
        <v>2194</v>
      </c>
      <c r="AD411" s="24" t="s">
        <v>178</v>
      </c>
      <c r="AE411" s="24"/>
      <c r="AF411" s="24"/>
      <c r="AG411" s="24"/>
      <c r="AH411" s="24"/>
      <c r="AI411" s="24"/>
      <c r="AJ411" s="24"/>
      <c r="AK411" s="24" t="s">
        <v>178</v>
      </c>
      <c r="AL411" s="413" t="e">
        <f t="shared" si="12"/>
        <v>#VALUE!</v>
      </c>
      <c r="AM411" s="412">
        <f t="shared" si="13"/>
        <v>45757</v>
      </c>
    </row>
    <row r="412" spans="1:39" ht="21.6" customHeight="1">
      <c r="A412" s="24">
        <v>43</v>
      </c>
      <c r="B412" s="24" t="s">
        <v>212</v>
      </c>
      <c r="C412" s="24">
        <v>2025041350</v>
      </c>
      <c r="D412" s="24"/>
      <c r="E412" s="24"/>
      <c r="F412" s="24">
        <v>2442</v>
      </c>
      <c r="G412" s="24" t="s">
        <v>709</v>
      </c>
      <c r="H412" s="24" t="s">
        <v>636</v>
      </c>
      <c r="I412" s="24"/>
      <c r="J412" s="24"/>
      <c r="K412" s="24"/>
      <c r="L412" s="24"/>
      <c r="M412" s="25"/>
      <c r="N412" s="24"/>
      <c r="O412" s="25"/>
      <c r="P412" s="26"/>
      <c r="Q412" s="24" t="s">
        <v>710</v>
      </c>
      <c r="R412" s="24" t="s">
        <v>171</v>
      </c>
      <c r="S412" s="24" t="s">
        <v>115</v>
      </c>
      <c r="T412" s="24">
        <v>1</v>
      </c>
      <c r="U412" s="24" t="s">
        <v>172</v>
      </c>
      <c r="V412" s="24" t="s">
        <v>2248</v>
      </c>
      <c r="W412" s="24" t="s">
        <v>2249</v>
      </c>
      <c r="X412" s="418">
        <v>45757.661805555559</v>
      </c>
      <c r="Y412" s="24"/>
      <c r="Z412" s="24">
        <v>0.9</v>
      </c>
      <c r="AA412" s="24"/>
      <c r="AB412" s="24" t="s">
        <v>176</v>
      </c>
      <c r="AC412" s="26" t="s">
        <v>2130</v>
      </c>
      <c r="AD412" s="24" t="s">
        <v>178</v>
      </c>
      <c r="AE412" s="24"/>
      <c r="AF412" s="24"/>
      <c r="AG412" s="24"/>
      <c r="AH412" s="24"/>
      <c r="AI412" s="24"/>
      <c r="AJ412" s="24" t="s">
        <v>178</v>
      </c>
      <c r="AK412" s="24" t="s">
        <v>178</v>
      </c>
      <c r="AL412" s="413" t="e">
        <f t="shared" si="12"/>
        <v>#VALUE!</v>
      </c>
      <c r="AM412" s="412">
        <f t="shared" si="13"/>
        <v>45757</v>
      </c>
    </row>
    <row r="413" spans="1:39" ht="21.6" customHeight="1">
      <c r="A413" s="24">
        <v>44</v>
      </c>
      <c r="B413" s="24" t="s">
        <v>212</v>
      </c>
      <c r="C413" s="24">
        <v>2025041364</v>
      </c>
      <c r="D413" s="24"/>
      <c r="E413" s="24"/>
      <c r="F413" s="24">
        <v>5074</v>
      </c>
      <c r="G413" s="24" t="s">
        <v>701</v>
      </c>
      <c r="H413" s="24" t="s">
        <v>636</v>
      </c>
      <c r="I413" s="24"/>
      <c r="J413" s="24"/>
      <c r="K413" s="24"/>
      <c r="L413" s="24"/>
      <c r="M413" s="25"/>
      <c r="N413" s="24"/>
      <c r="O413" s="25"/>
      <c r="P413" s="26"/>
      <c r="Q413" s="24" t="s">
        <v>702</v>
      </c>
      <c r="R413" s="24" t="s">
        <v>171</v>
      </c>
      <c r="S413" s="24" t="s">
        <v>115</v>
      </c>
      <c r="T413" s="24">
        <v>1</v>
      </c>
      <c r="U413" s="24" t="s">
        <v>172</v>
      </c>
      <c r="V413" s="24" t="s">
        <v>2250</v>
      </c>
      <c r="W413" s="24" t="s">
        <v>2251</v>
      </c>
      <c r="X413" s="418">
        <v>45757.680555555547</v>
      </c>
      <c r="Y413" s="24"/>
      <c r="Z413" s="24">
        <v>0.3</v>
      </c>
      <c r="AA413" s="24"/>
      <c r="AB413" s="24" t="s">
        <v>176</v>
      </c>
      <c r="AC413" s="26" t="s">
        <v>2194</v>
      </c>
      <c r="AD413" s="24" t="s">
        <v>178</v>
      </c>
      <c r="AE413" s="24"/>
      <c r="AF413" s="24"/>
      <c r="AG413" s="24"/>
      <c r="AH413" s="24"/>
      <c r="AI413" s="24"/>
      <c r="AJ413" s="24"/>
      <c r="AK413" s="24" t="s">
        <v>178</v>
      </c>
      <c r="AL413" s="413" t="e">
        <f t="shared" si="12"/>
        <v>#VALUE!</v>
      </c>
      <c r="AM413" s="412">
        <f t="shared" si="13"/>
        <v>45757</v>
      </c>
    </row>
    <row r="414" spans="1:39" ht="21.6" customHeight="1">
      <c r="A414" s="24">
        <v>45</v>
      </c>
      <c r="B414" s="24" t="s">
        <v>158</v>
      </c>
      <c r="C414" s="24">
        <v>2025041378</v>
      </c>
      <c r="D414" s="24" t="s">
        <v>2252</v>
      </c>
      <c r="E414" s="24" t="s">
        <v>160</v>
      </c>
      <c r="F414" s="24">
        <v>3752</v>
      </c>
      <c r="G414" s="24" t="s">
        <v>2063</v>
      </c>
      <c r="H414" s="24" t="s">
        <v>266</v>
      </c>
      <c r="I414" s="24" t="s">
        <v>2253</v>
      </c>
      <c r="J414" s="24" t="s">
        <v>485</v>
      </c>
      <c r="K414" s="24" t="s">
        <v>165</v>
      </c>
      <c r="L414" s="24" t="s">
        <v>921</v>
      </c>
      <c r="M414" s="25" t="s">
        <v>922</v>
      </c>
      <c r="N414" s="24" t="s">
        <v>923</v>
      </c>
      <c r="O414" s="25" t="s">
        <v>924</v>
      </c>
      <c r="P414" s="26" t="s">
        <v>2254</v>
      </c>
      <c r="Q414" s="24" t="s">
        <v>2064</v>
      </c>
      <c r="R414" s="24" t="s">
        <v>171</v>
      </c>
      <c r="S414" s="24" t="s">
        <v>274</v>
      </c>
      <c r="T414" s="24">
        <v>1</v>
      </c>
      <c r="U414" s="24" t="s">
        <v>172</v>
      </c>
      <c r="V414" s="24" t="s">
        <v>2255</v>
      </c>
      <c r="W414" s="24" t="s">
        <v>2256</v>
      </c>
      <c r="X414" s="418">
        <v>45758.645833333343</v>
      </c>
      <c r="Y414" s="24" t="s">
        <v>2257</v>
      </c>
      <c r="Z414" s="24">
        <v>0.8</v>
      </c>
      <c r="AA414" s="24"/>
      <c r="AB414" s="24" t="s">
        <v>176</v>
      </c>
      <c r="AC414" s="26" t="s">
        <v>2258</v>
      </c>
      <c r="AD414" s="24"/>
      <c r="AE414" s="24"/>
      <c r="AF414" s="24"/>
      <c r="AG414" s="24"/>
      <c r="AH414" s="24"/>
      <c r="AI414" s="24"/>
      <c r="AJ414" s="24"/>
      <c r="AK414" s="24" t="s">
        <v>178</v>
      </c>
      <c r="AL414" s="413">
        <f t="shared" si="12"/>
        <v>45757</v>
      </c>
      <c r="AM414" s="412">
        <f t="shared" si="13"/>
        <v>45758</v>
      </c>
    </row>
    <row r="415" spans="1:39" ht="21.6" customHeight="1">
      <c r="A415" s="24">
        <v>46</v>
      </c>
      <c r="B415" s="24" t="s">
        <v>212</v>
      </c>
      <c r="C415" s="24">
        <v>2025041383</v>
      </c>
      <c r="D415" s="24"/>
      <c r="E415" s="24"/>
      <c r="F415" s="24">
        <v>4243</v>
      </c>
      <c r="G415" s="24" t="s">
        <v>1118</v>
      </c>
      <c r="H415" s="24" t="s">
        <v>636</v>
      </c>
      <c r="I415" s="24"/>
      <c r="J415" s="24"/>
      <c r="K415" s="24"/>
      <c r="L415" s="24"/>
      <c r="M415" s="25"/>
      <c r="N415" s="24"/>
      <c r="O415" s="25"/>
      <c r="P415" s="26"/>
      <c r="Q415" s="24" t="s">
        <v>1119</v>
      </c>
      <c r="R415" s="24" t="s">
        <v>171</v>
      </c>
      <c r="S415" s="24" t="s">
        <v>115</v>
      </c>
      <c r="T415" s="24">
        <v>1</v>
      </c>
      <c r="U415" s="24" t="s">
        <v>172</v>
      </c>
      <c r="V415" s="24" t="s">
        <v>2259</v>
      </c>
      <c r="W415" s="24" t="s">
        <v>2260</v>
      </c>
      <c r="X415" s="418">
        <v>45757.727777777778</v>
      </c>
      <c r="Y415" s="24"/>
      <c r="Z415" s="24">
        <v>0.9</v>
      </c>
      <c r="AA415" s="24"/>
      <c r="AB415" s="24" t="s">
        <v>176</v>
      </c>
      <c r="AC415" s="26" t="s">
        <v>2130</v>
      </c>
      <c r="AD415" s="24" t="s">
        <v>178</v>
      </c>
      <c r="AE415" s="24"/>
      <c r="AF415" s="24"/>
      <c r="AG415" s="24"/>
      <c r="AH415" s="24"/>
      <c r="AI415" s="24"/>
      <c r="AJ415" s="24" t="s">
        <v>178</v>
      </c>
      <c r="AK415" s="24" t="s">
        <v>178</v>
      </c>
      <c r="AL415" s="413" t="e">
        <f t="shared" si="12"/>
        <v>#VALUE!</v>
      </c>
      <c r="AM415" s="412">
        <f t="shared" si="13"/>
        <v>45757</v>
      </c>
    </row>
    <row r="416" spans="1:39" ht="21.6" customHeight="1">
      <c r="A416" s="24">
        <v>47</v>
      </c>
      <c r="B416" s="24" t="s">
        <v>212</v>
      </c>
      <c r="C416" s="24">
        <v>2025041385</v>
      </c>
      <c r="D416" s="24"/>
      <c r="E416" s="24"/>
      <c r="F416" s="24">
        <v>3458</v>
      </c>
      <c r="G416" s="24" t="s">
        <v>1122</v>
      </c>
      <c r="H416" s="24" t="s">
        <v>636</v>
      </c>
      <c r="I416" s="24"/>
      <c r="J416" s="24"/>
      <c r="K416" s="24"/>
      <c r="L416" s="24"/>
      <c r="M416" s="25"/>
      <c r="N416" s="24"/>
      <c r="O416" s="25"/>
      <c r="P416" s="26"/>
      <c r="Q416" s="24" t="s">
        <v>1123</v>
      </c>
      <c r="R416" s="24" t="s">
        <v>171</v>
      </c>
      <c r="S416" s="24" t="s">
        <v>115</v>
      </c>
      <c r="T416" s="24">
        <v>1</v>
      </c>
      <c r="U416" s="24" t="s">
        <v>172</v>
      </c>
      <c r="V416" s="24" t="s">
        <v>2261</v>
      </c>
      <c r="W416" s="24" t="s">
        <v>2262</v>
      </c>
      <c r="X416" s="418">
        <v>45757.754166666673</v>
      </c>
      <c r="Y416" s="24"/>
      <c r="Z416" s="24">
        <v>0.6</v>
      </c>
      <c r="AA416" s="24"/>
      <c r="AB416" s="24" t="s">
        <v>176</v>
      </c>
      <c r="AC416" s="26" t="s">
        <v>2130</v>
      </c>
      <c r="AD416" s="24" t="s">
        <v>178</v>
      </c>
      <c r="AE416" s="24"/>
      <c r="AF416" s="24"/>
      <c r="AG416" s="24"/>
      <c r="AH416" s="24"/>
      <c r="AI416" s="24"/>
      <c r="AJ416" s="24" t="s">
        <v>178</v>
      </c>
      <c r="AK416" s="24" t="s">
        <v>178</v>
      </c>
      <c r="AL416" s="413" t="e">
        <f t="shared" si="12"/>
        <v>#VALUE!</v>
      </c>
      <c r="AM416" s="412">
        <f t="shared" si="13"/>
        <v>45757</v>
      </c>
    </row>
    <row r="417" spans="1:39" ht="21.6" customHeight="1">
      <c r="A417" s="24">
        <v>48</v>
      </c>
      <c r="B417" s="24" t="s">
        <v>212</v>
      </c>
      <c r="C417" s="24">
        <v>2025041432</v>
      </c>
      <c r="D417" s="24"/>
      <c r="E417" s="24"/>
      <c r="F417" s="24">
        <v>4656</v>
      </c>
      <c r="G417" s="24" t="s">
        <v>787</v>
      </c>
      <c r="H417" s="24" t="s">
        <v>788</v>
      </c>
      <c r="I417" s="24"/>
      <c r="J417" s="24"/>
      <c r="K417" s="24"/>
      <c r="L417" s="24"/>
      <c r="M417" s="25"/>
      <c r="N417" s="24"/>
      <c r="O417" s="25"/>
      <c r="P417" s="26"/>
      <c r="Q417" s="24" t="s">
        <v>789</v>
      </c>
      <c r="R417" s="24" t="s">
        <v>171</v>
      </c>
      <c r="S417" s="24" t="s">
        <v>110</v>
      </c>
      <c r="T417" s="24">
        <v>1</v>
      </c>
      <c r="U417" s="24" t="s">
        <v>172</v>
      </c>
      <c r="V417" s="24" t="s">
        <v>2263</v>
      </c>
      <c r="W417" s="24" t="s">
        <v>2264</v>
      </c>
      <c r="X417" s="418">
        <v>45758.451388888891</v>
      </c>
      <c r="Y417" s="24"/>
      <c r="Z417" s="24">
        <v>0.8</v>
      </c>
      <c r="AA417" s="24"/>
      <c r="AB417" s="24" t="s">
        <v>176</v>
      </c>
      <c r="AC417" s="26" t="s">
        <v>2130</v>
      </c>
      <c r="AD417" s="24" t="s">
        <v>178</v>
      </c>
      <c r="AE417" s="24"/>
      <c r="AF417" s="24"/>
      <c r="AG417" s="24"/>
      <c r="AH417" s="24"/>
      <c r="AI417" s="24"/>
      <c r="AJ417" s="24" t="s">
        <v>178</v>
      </c>
      <c r="AK417" s="24"/>
      <c r="AL417" s="413" t="e">
        <f t="shared" si="12"/>
        <v>#VALUE!</v>
      </c>
      <c r="AM417" s="412">
        <f t="shared" si="13"/>
        <v>45758</v>
      </c>
    </row>
    <row r="418" spans="1:39" ht="21.6" customHeight="1">
      <c r="A418" s="24">
        <v>49</v>
      </c>
      <c r="B418" s="24" t="s">
        <v>212</v>
      </c>
      <c r="C418" s="24">
        <v>2025041452</v>
      </c>
      <c r="D418" s="24"/>
      <c r="E418" s="24"/>
      <c r="F418" s="24">
        <v>3606</v>
      </c>
      <c r="G418" s="24" t="s">
        <v>792</v>
      </c>
      <c r="H418" s="24" t="s">
        <v>788</v>
      </c>
      <c r="I418" s="24"/>
      <c r="J418" s="24"/>
      <c r="K418" s="24"/>
      <c r="L418" s="24"/>
      <c r="M418" s="25"/>
      <c r="N418" s="24"/>
      <c r="O418" s="25"/>
      <c r="P418" s="26"/>
      <c r="Q418" s="24" t="s">
        <v>793</v>
      </c>
      <c r="R418" s="24" t="s">
        <v>171</v>
      </c>
      <c r="S418" s="24" t="s">
        <v>110</v>
      </c>
      <c r="T418" s="24">
        <v>1</v>
      </c>
      <c r="U418" s="24" t="s">
        <v>172</v>
      </c>
      <c r="V418" s="24" t="s">
        <v>2265</v>
      </c>
      <c r="W418" s="24" t="s">
        <v>2266</v>
      </c>
      <c r="X418" s="418">
        <v>45758.493055555547</v>
      </c>
      <c r="Y418" s="24"/>
      <c r="Z418" s="24">
        <v>0.8</v>
      </c>
      <c r="AA418" s="24"/>
      <c r="AB418" s="24" t="s">
        <v>176</v>
      </c>
      <c r="AC418" s="26" t="s">
        <v>2130</v>
      </c>
      <c r="AD418" s="24" t="s">
        <v>178</v>
      </c>
      <c r="AE418" s="24"/>
      <c r="AF418" s="24"/>
      <c r="AG418" s="24"/>
      <c r="AH418" s="24"/>
      <c r="AI418" s="24"/>
      <c r="AJ418" s="24" t="s">
        <v>178</v>
      </c>
      <c r="AK418" s="24" t="s">
        <v>178</v>
      </c>
      <c r="AL418" s="413" t="e">
        <f t="shared" si="12"/>
        <v>#VALUE!</v>
      </c>
      <c r="AM418" s="412">
        <f t="shared" si="13"/>
        <v>45758</v>
      </c>
    </row>
    <row r="419" spans="1:39" ht="21.6" customHeight="1">
      <c r="A419" s="24">
        <v>50</v>
      </c>
      <c r="B419" s="24" t="s">
        <v>212</v>
      </c>
      <c r="C419" s="24">
        <v>2025041455</v>
      </c>
      <c r="D419" s="24"/>
      <c r="E419" s="24"/>
      <c r="F419" s="24" t="s">
        <v>57</v>
      </c>
      <c r="G419" s="24" t="s">
        <v>515</v>
      </c>
      <c r="H419" s="24" t="s">
        <v>162</v>
      </c>
      <c r="I419" s="24"/>
      <c r="J419" s="24"/>
      <c r="K419" s="24"/>
      <c r="L419" s="24"/>
      <c r="M419" s="25"/>
      <c r="N419" s="24"/>
      <c r="O419" s="25"/>
      <c r="P419" s="26"/>
      <c r="Q419" s="24" t="s">
        <v>516</v>
      </c>
      <c r="R419" s="24" t="s">
        <v>171</v>
      </c>
      <c r="S419" s="24" t="s">
        <v>115</v>
      </c>
      <c r="T419" s="24">
        <v>1</v>
      </c>
      <c r="U419" s="24" t="s">
        <v>172</v>
      </c>
      <c r="V419" s="24" t="s">
        <v>2267</v>
      </c>
      <c r="W419" s="24" t="s">
        <v>2266</v>
      </c>
      <c r="X419" s="418">
        <v>45758.502083333333</v>
      </c>
      <c r="Y419" s="24"/>
      <c r="Z419" s="24">
        <v>1.1000000000000001</v>
      </c>
      <c r="AA419" s="24"/>
      <c r="AB419" s="24" t="s">
        <v>176</v>
      </c>
      <c r="AC419" s="26" t="s">
        <v>2130</v>
      </c>
      <c r="AD419" s="24" t="s">
        <v>178</v>
      </c>
      <c r="AE419" s="24"/>
      <c r="AF419" s="24"/>
      <c r="AG419" s="24"/>
      <c r="AH419" s="24"/>
      <c r="AI419" s="24"/>
      <c r="AJ419" s="24" t="s">
        <v>178</v>
      </c>
      <c r="AK419" s="24" t="s">
        <v>178</v>
      </c>
      <c r="AL419" s="413" t="e">
        <f t="shared" si="12"/>
        <v>#VALUE!</v>
      </c>
      <c r="AM419" s="412">
        <f t="shared" si="13"/>
        <v>45758</v>
      </c>
    </row>
    <row r="420" spans="1:39" ht="21.6" customHeight="1">
      <c r="A420" s="24">
        <v>51</v>
      </c>
      <c r="B420" s="24" t="s">
        <v>212</v>
      </c>
      <c r="C420" s="24">
        <v>2025041481</v>
      </c>
      <c r="D420" s="24"/>
      <c r="E420" s="24"/>
      <c r="F420" s="24">
        <v>3676</v>
      </c>
      <c r="G420" s="24" t="s">
        <v>519</v>
      </c>
      <c r="H420" s="24" t="s">
        <v>162</v>
      </c>
      <c r="I420" s="24"/>
      <c r="J420" s="24"/>
      <c r="K420" s="24"/>
      <c r="L420" s="24"/>
      <c r="M420" s="25"/>
      <c r="N420" s="24"/>
      <c r="O420" s="25"/>
      <c r="P420" s="26"/>
      <c r="Q420" s="24" t="s">
        <v>520</v>
      </c>
      <c r="R420" s="24" t="s">
        <v>171</v>
      </c>
      <c r="S420" s="24" t="s">
        <v>115</v>
      </c>
      <c r="T420" s="24">
        <v>1</v>
      </c>
      <c r="U420" s="24" t="s">
        <v>172</v>
      </c>
      <c r="V420" s="24" t="s">
        <v>2268</v>
      </c>
      <c r="W420" s="24" t="s">
        <v>2269</v>
      </c>
      <c r="X420" s="418">
        <v>45758.548611111109</v>
      </c>
      <c r="Y420" s="24"/>
      <c r="Z420" s="24">
        <v>1</v>
      </c>
      <c r="AA420" s="24"/>
      <c r="AB420" s="24" t="s">
        <v>176</v>
      </c>
      <c r="AC420" s="26" t="s">
        <v>2130</v>
      </c>
      <c r="AD420" s="24" t="s">
        <v>178</v>
      </c>
      <c r="AE420" s="24"/>
      <c r="AF420" s="24"/>
      <c r="AG420" s="24"/>
      <c r="AH420" s="24"/>
      <c r="AI420" s="24"/>
      <c r="AJ420" s="24" t="s">
        <v>178</v>
      </c>
      <c r="AK420" s="24" t="s">
        <v>178</v>
      </c>
      <c r="AL420" s="413" t="e">
        <f t="shared" si="12"/>
        <v>#VALUE!</v>
      </c>
      <c r="AM420" s="412">
        <f t="shared" si="13"/>
        <v>45758</v>
      </c>
    </row>
    <row r="421" spans="1:39" ht="21.6" customHeight="1">
      <c r="A421" s="24">
        <v>52</v>
      </c>
      <c r="B421" s="24" t="s">
        <v>212</v>
      </c>
      <c r="C421" s="24">
        <v>2025041533</v>
      </c>
      <c r="D421" s="24"/>
      <c r="E421" s="24"/>
      <c r="F421" s="24">
        <v>3752</v>
      </c>
      <c r="G421" s="24" t="s">
        <v>2063</v>
      </c>
      <c r="H421" s="24" t="s">
        <v>266</v>
      </c>
      <c r="I421" s="24"/>
      <c r="J421" s="24"/>
      <c r="K421" s="24"/>
      <c r="L421" s="24"/>
      <c r="M421" s="25"/>
      <c r="N421" s="24"/>
      <c r="O421" s="25"/>
      <c r="P421" s="26"/>
      <c r="Q421" s="24" t="s">
        <v>2064</v>
      </c>
      <c r="R421" s="24" t="s">
        <v>171</v>
      </c>
      <c r="S421" s="24" t="s">
        <v>274</v>
      </c>
      <c r="T421" s="24">
        <v>1</v>
      </c>
      <c r="U421" s="24" t="s">
        <v>172</v>
      </c>
      <c r="V421" s="24" t="s">
        <v>2270</v>
      </c>
      <c r="W421" s="24" t="s">
        <v>2256</v>
      </c>
      <c r="X421" s="418">
        <v>45758.645833333343</v>
      </c>
      <c r="Y421" s="24"/>
      <c r="Z421" s="24">
        <v>0.8</v>
      </c>
      <c r="AA421" s="24"/>
      <c r="AB421" s="24" t="s">
        <v>176</v>
      </c>
      <c r="AC421" s="26" t="s">
        <v>2130</v>
      </c>
      <c r="AD421" s="24" t="s">
        <v>178</v>
      </c>
      <c r="AE421" s="24"/>
      <c r="AF421" s="24"/>
      <c r="AG421" s="24"/>
      <c r="AH421" s="24"/>
      <c r="AI421" s="24"/>
      <c r="AJ421" s="24" t="s">
        <v>178</v>
      </c>
      <c r="AK421" s="24" t="s">
        <v>178</v>
      </c>
      <c r="AL421" s="413" t="e">
        <f t="shared" si="12"/>
        <v>#VALUE!</v>
      </c>
      <c r="AM421" s="412">
        <f t="shared" si="13"/>
        <v>45758</v>
      </c>
    </row>
    <row r="422" spans="1:39" ht="21.6" customHeight="1">
      <c r="A422" s="24">
        <v>53</v>
      </c>
      <c r="B422" s="24" t="s">
        <v>212</v>
      </c>
      <c r="C422" s="24">
        <v>2025041547</v>
      </c>
      <c r="D422" s="24"/>
      <c r="E422" s="24"/>
      <c r="F422" s="24">
        <v>3977</v>
      </c>
      <c r="G422" s="24" t="s">
        <v>353</v>
      </c>
      <c r="H422" s="24" t="s">
        <v>266</v>
      </c>
      <c r="I422" s="24"/>
      <c r="J422" s="24"/>
      <c r="K422" s="24"/>
      <c r="L422" s="24"/>
      <c r="M422" s="25"/>
      <c r="N422" s="24"/>
      <c r="O422" s="25"/>
      <c r="P422" s="26"/>
      <c r="Q422" s="24" t="s">
        <v>356</v>
      </c>
      <c r="R422" s="24" t="s">
        <v>171</v>
      </c>
      <c r="S422" s="24" t="s">
        <v>274</v>
      </c>
      <c r="T422" s="24">
        <v>1</v>
      </c>
      <c r="U422" s="24" t="s">
        <v>172</v>
      </c>
      <c r="V422" s="24" t="s">
        <v>2271</v>
      </c>
      <c r="W422" s="24" t="s">
        <v>2272</v>
      </c>
      <c r="X422" s="418">
        <v>45758.659722222219</v>
      </c>
      <c r="Y422" s="24"/>
      <c r="Z422" s="24">
        <v>0.3</v>
      </c>
      <c r="AA422" s="24"/>
      <c r="AB422" s="24" t="s">
        <v>176</v>
      </c>
      <c r="AC422" s="26" t="s">
        <v>2194</v>
      </c>
      <c r="AD422" s="24" t="s">
        <v>178</v>
      </c>
      <c r="AE422" s="24"/>
      <c r="AF422" s="24"/>
      <c r="AG422" s="24"/>
      <c r="AH422" s="24"/>
      <c r="AI422" s="24"/>
      <c r="AJ422" s="24" t="s">
        <v>178</v>
      </c>
      <c r="AK422" s="24" t="s">
        <v>178</v>
      </c>
      <c r="AL422" s="413" t="e">
        <f t="shared" si="12"/>
        <v>#VALUE!</v>
      </c>
      <c r="AM422" s="412">
        <f t="shared" si="13"/>
        <v>45758</v>
      </c>
    </row>
    <row r="423" spans="1:39" ht="21.6" customHeight="1">
      <c r="A423" s="24">
        <v>54</v>
      </c>
      <c r="B423" s="24" t="s">
        <v>158</v>
      </c>
      <c r="C423" s="24">
        <v>2025041603</v>
      </c>
      <c r="D423" s="24" t="s">
        <v>2273</v>
      </c>
      <c r="E423" s="24" t="s">
        <v>160</v>
      </c>
      <c r="F423" s="24">
        <v>5003</v>
      </c>
      <c r="G423" s="24" t="s">
        <v>734</v>
      </c>
      <c r="H423" s="24" t="s">
        <v>645</v>
      </c>
      <c r="I423" s="24" t="s">
        <v>2274</v>
      </c>
      <c r="J423" s="24" t="s">
        <v>301</v>
      </c>
      <c r="K423" s="24" t="s">
        <v>165</v>
      </c>
      <c r="L423" s="24" t="s">
        <v>268</v>
      </c>
      <c r="M423" s="25" t="s">
        <v>269</v>
      </c>
      <c r="N423" s="24" t="s">
        <v>270</v>
      </c>
      <c r="O423" s="25" t="s">
        <v>271</v>
      </c>
      <c r="P423" s="26" t="s">
        <v>2275</v>
      </c>
      <c r="Q423" s="24" t="s">
        <v>735</v>
      </c>
      <c r="R423" s="24" t="s">
        <v>171</v>
      </c>
      <c r="S423" s="24" t="s">
        <v>110</v>
      </c>
      <c r="T423" s="24">
        <v>1</v>
      </c>
      <c r="U423" s="24" t="s">
        <v>172</v>
      </c>
      <c r="V423" s="24" t="s">
        <v>2276</v>
      </c>
      <c r="W423" s="24" t="s">
        <v>2277</v>
      </c>
      <c r="X423" s="418">
        <v>45761.604166666657</v>
      </c>
      <c r="Y423" s="24" t="s">
        <v>2278</v>
      </c>
      <c r="Z423" s="24">
        <v>0.5</v>
      </c>
      <c r="AA423" s="24"/>
      <c r="AB423" s="24" t="s">
        <v>176</v>
      </c>
      <c r="AC423" s="26" t="s">
        <v>2279</v>
      </c>
      <c r="AD423" s="24"/>
      <c r="AE423" s="24"/>
      <c r="AF423" s="24"/>
      <c r="AG423" s="24"/>
      <c r="AH423" s="24"/>
      <c r="AI423" s="24"/>
      <c r="AJ423" s="24"/>
      <c r="AK423" s="24" t="s">
        <v>178</v>
      </c>
      <c r="AL423" s="413">
        <f t="shared" si="12"/>
        <v>45760</v>
      </c>
      <c r="AM423" s="412">
        <f t="shared" si="13"/>
        <v>45761</v>
      </c>
    </row>
    <row r="424" spans="1:39" ht="21.6" customHeight="1">
      <c r="A424" s="24">
        <v>55</v>
      </c>
      <c r="B424" s="24" t="s">
        <v>212</v>
      </c>
      <c r="C424" s="24">
        <v>2025041655</v>
      </c>
      <c r="D424" s="24"/>
      <c r="E424" s="24"/>
      <c r="F424" s="24">
        <v>4005</v>
      </c>
      <c r="G424" s="24" t="s">
        <v>783</v>
      </c>
      <c r="H424" s="24" t="s">
        <v>316</v>
      </c>
      <c r="I424" s="24"/>
      <c r="J424" s="24"/>
      <c r="K424" s="24"/>
      <c r="L424" s="24"/>
      <c r="M424" s="25"/>
      <c r="N424" s="24"/>
      <c r="O424" s="25"/>
      <c r="P424" s="26"/>
      <c r="Q424" s="24" t="s">
        <v>784</v>
      </c>
      <c r="R424" s="24" t="s">
        <v>171</v>
      </c>
      <c r="S424" s="24" t="s">
        <v>110</v>
      </c>
      <c r="T424" s="24">
        <v>1</v>
      </c>
      <c r="U424" s="24" t="s">
        <v>172</v>
      </c>
      <c r="V424" s="24" t="s">
        <v>2280</v>
      </c>
      <c r="W424" s="24" t="s">
        <v>2281</v>
      </c>
      <c r="X424" s="418">
        <v>45761.479166666657</v>
      </c>
      <c r="Y424" s="24"/>
      <c r="Z424" s="24">
        <v>1</v>
      </c>
      <c r="AA424" s="24"/>
      <c r="AB424" s="24" t="s">
        <v>176</v>
      </c>
      <c r="AC424" s="26" t="s">
        <v>2199</v>
      </c>
      <c r="AD424" s="24" t="s">
        <v>178</v>
      </c>
      <c r="AE424" s="24"/>
      <c r="AF424" s="24"/>
      <c r="AG424" s="24"/>
      <c r="AH424" s="24"/>
      <c r="AI424" s="24"/>
      <c r="AJ424" s="24" t="s">
        <v>178</v>
      </c>
      <c r="AK424" s="24" t="s">
        <v>178</v>
      </c>
      <c r="AL424" s="413" t="e">
        <f t="shared" si="12"/>
        <v>#VALUE!</v>
      </c>
      <c r="AM424" s="412">
        <f t="shared" si="13"/>
        <v>45761</v>
      </c>
    </row>
    <row r="425" spans="1:39" ht="21.6" customHeight="1">
      <c r="A425" s="24">
        <v>56</v>
      </c>
      <c r="B425" s="24" t="s">
        <v>212</v>
      </c>
      <c r="C425" s="24">
        <v>2025041656</v>
      </c>
      <c r="D425" s="24"/>
      <c r="E425" s="24"/>
      <c r="F425" s="24" t="s">
        <v>60</v>
      </c>
      <c r="G425" s="24" t="s">
        <v>468</v>
      </c>
      <c r="H425" s="24" t="s">
        <v>162</v>
      </c>
      <c r="I425" s="24"/>
      <c r="J425" s="24"/>
      <c r="K425" s="24"/>
      <c r="L425" s="24"/>
      <c r="M425" s="25"/>
      <c r="N425" s="24"/>
      <c r="O425" s="25"/>
      <c r="P425" s="26"/>
      <c r="Q425" s="24" t="s">
        <v>469</v>
      </c>
      <c r="R425" s="24" t="s">
        <v>171</v>
      </c>
      <c r="S425" s="24" t="s">
        <v>115</v>
      </c>
      <c r="T425" s="24">
        <v>1</v>
      </c>
      <c r="U425" s="24" t="s">
        <v>172</v>
      </c>
      <c r="V425" s="24" t="s">
        <v>2282</v>
      </c>
      <c r="W425" s="24" t="s">
        <v>2281</v>
      </c>
      <c r="X425" s="418">
        <v>45761.48333333333</v>
      </c>
      <c r="Y425" s="24"/>
      <c r="Z425" s="24">
        <v>1.1000000000000001</v>
      </c>
      <c r="AA425" s="24"/>
      <c r="AB425" s="24" t="s">
        <v>176</v>
      </c>
      <c r="AC425" s="26" t="s">
        <v>2130</v>
      </c>
      <c r="AD425" s="24" t="s">
        <v>178</v>
      </c>
      <c r="AE425" s="24"/>
      <c r="AF425" s="24"/>
      <c r="AG425" s="24"/>
      <c r="AH425" s="24"/>
      <c r="AI425" s="24"/>
      <c r="AJ425" s="24" t="s">
        <v>178</v>
      </c>
      <c r="AK425" s="24" t="s">
        <v>178</v>
      </c>
      <c r="AL425" s="413" t="e">
        <f t="shared" si="12"/>
        <v>#VALUE!</v>
      </c>
      <c r="AM425" s="412">
        <f t="shared" si="13"/>
        <v>45761</v>
      </c>
    </row>
    <row r="426" spans="1:39" ht="21.6" customHeight="1">
      <c r="A426" s="24">
        <v>57</v>
      </c>
      <c r="B426" s="24" t="s">
        <v>158</v>
      </c>
      <c r="C426" s="24">
        <v>2025041665</v>
      </c>
      <c r="D426" s="24" t="s">
        <v>2283</v>
      </c>
      <c r="E426" s="24" t="s">
        <v>160</v>
      </c>
      <c r="F426" s="24">
        <v>3851</v>
      </c>
      <c r="G426" s="24" t="s">
        <v>1853</v>
      </c>
      <c r="H426" s="24" t="s">
        <v>316</v>
      </c>
      <c r="I426" s="24" t="s">
        <v>2284</v>
      </c>
      <c r="J426" s="24" t="s">
        <v>318</v>
      </c>
      <c r="K426" s="24" t="s">
        <v>165</v>
      </c>
      <c r="L426" s="24" t="s">
        <v>166</v>
      </c>
      <c r="M426" s="25" t="s">
        <v>167</v>
      </c>
      <c r="N426" s="24">
        <v>2307</v>
      </c>
      <c r="O426" s="25" t="s">
        <v>335</v>
      </c>
      <c r="P426" s="26" t="s">
        <v>976</v>
      </c>
      <c r="Q426" s="24" t="s">
        <v>1854</v>
      </c>
      <c r="R426" s="24" t="s">
        <v>171</v>
      </c>
      <c r="S426" s="24" t="s">
        <v>110</v>
      </c>
      <c r="T426" s="24">
        <v>1</v>
      </c>
      <c r="U426" s="24" t="s">
        <v>172</v>
      </c>
      <c r="V426" s="24" t="s">
        <v>2285</v>
      </c>
      <c r="W426" s="24" t="s">
        <v>2286</v>
      </c>
      <c r="X426" s="418">
        <v>45762.480555555558</v>
      </c>
      <c r="Y426" s="24" t="s">
        <v>2287</v>
      </c>
      <c r="Z426" s="24">
        <v>1</v>
      </c>
      <c r="AA426" s="24"/>
      <c r="AB426" s="24" t="s">
        <v>176</v>
      </c>
      <c r="AC426" s="26" t="s">
        <v>2288</v>
      </c>
      <c r="AD426" s="24"/>
      <c r="AE426" s="24"/>
      <c r="AF426" s="24"/>
      <c r="AG426" s="24"/>
      <c r="AH426" s="24"/>
      <c r="AI426" s="24"/>
      <c r="AJ426" s="24"/>
      <c r="AK426" s="24" t="s">
        <v>178</v>
      </c>
      <c r="AL426" s="413">
        <f t="shared" si="12"/>
        <v>45761</v>
      </c>
      <c r="AM426" s="412">
        <f t="shared" si="13"/>
        <v>45762</v>
      </c>
    </row>
    <row r="427" spans="1:39" ht="21.6" customHeight="1">
      <c r="A427" s="24">
        <v>58</v>
      </c>
      <c r="B427" s="24" t="s">
        <v>212</v>
      </c>
      <c r="C427" s="24">
        <v>2025041666</v>
      </c>
      <c r="D427" s="24"/>
      <c r="E427" s="24"/>
      <c r="F427" s="24">
        <v>2014</v>
      </c>
      <c r="G427" s="24" t="s">
        <v>412</v>
      </c>
      <c r="H427" s="24" t="s">
        <v>162</v>
      </c>
      <c r="I427" s="24"/>
      <c r="J427" s="24"/>
      <c r="K427" s="24"/>
      <c r="L427" s="24"/>
      <c r="M427" s="25"/>
      <c r="N427" s="24"/>
      <c r="O427" s="25"/>
      <c r="P427" s="26"/>
      <c r="Q427" s="24" t="s">
        <v>413</v>
      </c>
      <c r="R427" s="24" t="s">
        <v>171</v>
      </c>
      <c r="S427" s="24" t="s">
        <v>115</v>
      </c>
      <c r="T427" s="24">
        <v>1</v>
      </c>
      <c r="U427" s="24" t="s">
        <v>172</v>
      </c>
      <c r="V427" s="24" t="s">
        <v>2289</v>
      </c>
      <c r="W427" s="24" t="s">
        <v>2290</v>
      </c>
      <c r="X427" s="418">
        <v>45761.527083333327</v>
      </c>
      <c r="Y427" s="24"/>
      <c r="Z427" s="24">
        <v>1</v>
      </c>
      <c r="AA427" s="24"/>
      <c r="AB427" s="24" t="s">
        <v>176</v>
      </c>
      <c r="AC427" s="26" t="s">
        <v>2130</v>
      </c>
      <c r="AD427" s="24" t="s">
        <v>178</v>
      </c>
      <c r="AE427" s="24"/>
      <c r="AF427" s="24"/>
      <c r="AG427" s="24"/>
      <c r="AH427" s="24"/>
      <c r="AI427" s="24"/>
      <c r="AJ427" s="24" t="s">
        <v>178</v>
      </c>
      <c r="AK427" s="24" t="s">
        <v>178</v>
      </c>
      <c r="AL427" s="413" t="e">
        <f t="shared" si="12"/>
        <v>#VALUE!</v>
      </c>
      <c r="AM427" s="412">
        <f t="shared" si="13"/>
        <v>45761</v>
      </c>
    </row>
    <row r="428" spans="1:39" ht="21.6" customHeight="1">
      <c r="A428" s="24">
        <v>59</v>
      </c>
      <c r="B428" s="24" t="s">
        <v>212</v>
      </c>
      <c r="C428" s="24">
        <v>2025041703</v>
      </c>
      <c r="D428" s="24"/>
      <c r="E428" s="24"/>
      <c r="F428" s="24">
        <v>5003</v>
      </c>
      <c r="G428" s="24" t="s">
        <v>734</v>
      </c>
      <c r="H428" s="24" t="s">
        <v>645</v>
      </c>
      <c r="I428" s="24"/>
      <c r="J428" s="24"/>
      <c r="K428" s="24"/>
      <c r="L428" s="24"/>
      <c r="M428" s="25"/>
      <c r="N428" s="24"/>
      <c r="O428" s="25"/>
      <c r="P428" s="26"/>
      <c r="Q428" s="24" t="s">
        <v>735</v>
      </c>
      <c r="R428" s="24" t="s">
        <v>171</v>
      </c>
      <c r="S428" s="24" t="s">
        <v>110</v>
      </c>
      <c r="T428" s="24">
        <v>1</v>
      </c>
      <c r="U428" s="24" t="s">
        <v>172</v>
      </c>
      <c r="V428" s="24" t="s">
        <v>2291</v>
      </c>
      <c r="W428" s="24" t="s">
        <v>2292</v>
      </c>
      <c r="X428" s="418">
        <v>45761.618055555547</v>
      </c>
      <c r="Y428" s="24"/>
      <c r="Z428" s="24">
        <v>0.3</v>
      </c>
      <c r="AA428" s="24"/>
      <c r="AB428" s="24" t="s">
        <v>176</v>
      </c>
      <c r="AC428" s="26" t="s">
        <v>2194</v>
      </c>
      <c r="AD428" s="24" t="s">
        <v>178</v>
      </c>
      <c r="AE428" s="24"/>
      <c r="AF428" s="24"/>
      <c r="AG428" s="24"/>
      <c r="AH428" s="24"/>
      <c r="AI428" s="24"/>
      <c r="AJ428" s="24" t="s">
        <v>178</v>
      </c>
      <c r="AK428" s="24" t="s">
        <v>178</v>
      </c>
      <c r="AL428" s="413" t="e">
        <f t="shared" si="12"/>
        <v>#VALUE!</v>
      </c>
      <c r="AM428" s="412">
        <f t="shared" si="13"/>
        <v>45761</v>
      </c>
    </row>
    <row r="429" spans="1:39" ht="21.6" customHeight="1">
      <c r="A429" s="24">
        <v>60</v>
      </c>
      <c r="B429" s="24" t="s">
        <v>212</v>
      </c>
      <c r="C429" s="24">
        <v>2025041719</v>
      </c>
      <c r="D429" s="24"/>
      <c r="E429" s="24"/>
      <c r="F429" s="24">
        <v>3227</v>
      </c>
      <c r="G429" s="24" t="s">
        <v>730</v>
      </c>
      <c r="H429" s="24" t="s">
        <v>645</v>
      </c>
      <c r="I429" s="24"/>
      <c r="J429" s="24"/>
      <c r="K429" s="24"/>
      <c r="L429" s="24"/>
      <c r="M429" s="25"/>
      <c r="N429" s="24"/>
      <c r="O429" s="25"/>
      <c r="P429" s="26"/>
      <c r="Q429" s="24" t="s">
        <v>731</v>
      </c>
      <c r="R429" s="24" t="s">
        <v>171</v>
      </c>
      <c r="S429" s="24" t="s">
        <v>110</v>
      </c>
      <c r="T429" s="24">
        <v>1</v>
      </c>
      <c r="U429" s="24" t="s">
        <v>172</v>
      </c>
      <c r="V429" s="24" t="s">
        <v>2293</v>
      </c>
      <c r="W429" s="24" t="s">
        <v>2294</v>
      </c>
      <c r="X429" s="418">
        <v>45761.645833333343</v>
      </c>
      <c r="Y429" s="24"/>
      <c r="Z429" s="24">
        <v>0.5</v>
      </c>
      <c r="AA429" s="24"/>
      <c r="AB429" s="24" t="s">
        <v>176</v>
      </c>
      <c r="AC429" s="26" t="s">
        <v>2199</v>
      </c>
      <c r="AD429" s="24" t="s">
        <v>178</v>
      </c>
      <c r="AE429" s="24"/>
      <c r="AF429" s="24"/>
      <c r="AG429" s="24"/>
      <c r="AH429" s="24"/>
      <c r="AI429" s="24"/>
      <c r="AJ429" s="24" t="s">
        <v>178</v>
      </c>
      <c r="AK429" s="24" t="s">
        <v>178</v>
      </c>
      <c r="AL429" s="413" t="e">
        <f t="shared" si="12"/>
        <v>#VALUE!</v>
      </c>
      <c r="AM429" s="412">
        <f t="shared" si="13"/>
        <v>45761</v>
      </c>
    </row>
    <row r="430" spans="1:39" ht="21.6" customHeight="1">
      <c r="A430" s="24">
        <v>61</v>
      </c>
      <c r="B430" s="24" t="s">
        <v>158</v>
      </c>
      <c r="C430" s="24">
        <v>2025041747</v>
      </c>
      <c r="D430" s="24" t="s">
        <v>2295</v>
      </c>
      <c r="E430" s="24" t="s">
        <v>160</v>
      </c>
      <c r="F430" s="24">
        <v>4046</v>
      </c>
      <c r="G430" s="24" t="s">
        <v>1892</v>
      </c>
      <c r="H430" s="24" t="s">
        <v>266</v>
      </c>
      <c r="I430" s="24" t="s">
        <v>2296</v>
      </c>
      <c r="J430" s="24" t="s">
        <v>318</v>
      </c>
      <c r="K430" s="24" t="s">
        <v>165</v>
      </c>
      <c r="L430" s="24" t="s">
        <v>227</v>
      </c>
      <c r="M430" s="25" t="s">
        <v>228</v>
      </c>
      <c r="N430" s="24">
        <v>2501</v>
      </c>
      <c r="O430" s="25" t="s">
        <v>229</v>
      </c>
      <c r="P430" s="26" t="s">
        <v>2297</v>
      </c>
      <c r="Q430" s="24" t="s">
        <v>1895</v>
      </c>
      <c r="R430" s="24" t="s">
        <v>171</v>
      </c>
      <c r="S430" s="24" t="s">
        <v>274</v>
      </c>
      <c r="T430" s="24">
        <v>1</v>
      </c>
      <c r="U430" s="24" t="s">
        <v>172</v>
      </c>
      <c r="V430" s="24" t="s">
        <v>2298</v>
      </c>
      <c r="W430" s="24" t="s">
        <v>2299</v>
      </c>
      <c r="X430" s="418">
        <v>45762.621527777781</v>
      </c>
      <c r="Y430" s="24" t="s">
        <v>2300</v>
      </c>
      <c r="Z430" s="24">
        <v>1</v>
      </c>
      <c r="AA430" s="24"/>
      <c r="AB430" s="24" t="s">
        <v>176</v>
      </c>
      <c r="AC430" s="26" t="s">
        <v>2301</v>
      </c>
      <c r="AD430" s="24"/>
      <c r="AE430" s="24"/>
      <c r="AF430" s="24"/>
      <c r="AG430" s="24"/>
      <c r="AH430" s="24"/>
      <c r="AI430" s="24"/>
      <c r="AJ430" s="24"/>
      <c r="AK430" s="24" t="s">
        <v>178</v>
      </c>
      <c r="AL430" s="413">
        <f t="shared" si="12"/>
        <v>45761</v>
      </c>
      <c r="AM430" s="412">
        <f t="shared" si="13"/>
        <v>45762</v>
      </c>
    </row>
    <row r="431" spans="1:39" ht="21.6" customHeight="1">
      <c r="A431" s="24">
        <v>62</v>
      </c>
      <c r="B431" s="24" t="s">
        <v>212</v>
      </c>
      <c r="C431" s="24">
        <v>2025041764</v>
      </c>
      <c r="D431" s="24"/>
      <c r="E431" s="24"/>
      <c r="F431" s="24">
        <v>3227</v>
      </c>
      <c r="G431" s="24" t="s">
        <v>730</v>
      </c>
      <c r="H431" s="24" t="s">
        <v>645</v>
      </c>
      <c r="I431" s="24"/>
      <c r="J431" s="24"/>
      <c r="K431" s="24"/>
      <c r="L431" s="24"/>
      <c r="M431" s="25"/>
      <c r="N431" s="24"/>
      <c r="O431" s="25"/>
      <c r="P431" s="26"/>
      <c r="Q431" s="24" t="s">
        <v>731</v>
      </c>
      <c r="R431" s="24" t="s">
        <v>171</v>
      </c>
      <c r="S431" s="24" t="s">
        <v>110</v>
      </c>
      <c r="T431" s="24">
        <v>1</v>
      </c>
      <c r="U431" s="24" t="s">
        <v>172</v>
      </c>
      <c r="V431" s="24" t="s">
        <v>2302</v>
      </c>
      <c r="W431" s="24" t="s">
        <v>2294</v>
      </c>
      <c r="X431" s="418">
        <v>45761.645833333343</v>
      </c>
      <c r="Y431" s="24"/>
      <c r="Z431" s="24">
        <v>0.5</v>
      </c>
      <c r="AA431" s="24"/>
      <c r="AB431" s="24" t="s">
        <v>176</v>
      </c>
      <c r="AC431" s="26" t="s">
        <v>2130</v>
      </c>
      <c r="AD431" s="24" t="s">
        <v>178</v>
      </c>
      <c r="AE431" s="24"/>
      <c r="AF431" s="24"/>
      <c r="AG431" s="24"/>
      <c r="AH431" s="24"/>
      <c r="AI431" s="24"/>
      <c r="AJ431" s="24" t="s">
        <v>178</v>
      </c>
      <c r="AK431" s="24" t="s">
        <v>178</v>
      </c>
      <c r="AL431" s="413" t="e">
        <f t="shared" si="12"/>
        <v>#VALUE!</v>
      </c>
      <c r="AM431" s="412">
        <f t="shared" si="13"/>
        <v>45761</v>
      </c>
    </row>
    <row r="432" spans="1:39" ht="21.6" customHeight="1">
      <c r="A432" s="24">
        <v>63</v>
      </c>
      <c r="B432" s="24" t="s">
        <v>212</v>
      </c>
      <c r="C432" s="24">
        <v>2025041765</v>
      </c>
      <c r="D432" s="24"/>
      <c r="E432" s="24"/>
      <c r="F432" s="24">
        <v>4005</v>
      </c>
      <c r="G432" s="24" t="s">
        <v>783</v>
      </c>
      <c r="H432" s="24" t="s">
        <v>316</v>
      </c>
      <c r="I432" s="24"/>
      <c r="J432" s="24"/>
      <c r="K432" s="24"/>
      <c r="L432" s="24"/>
      <c r="M432" s="25"/>
      <c r="N432" s="24"/>
      <c r="O432" s="25"/>
      <c r="P432" s="26"/>
      <c r="Q432" s="24" t="s">
        <v>784</v>
      </c>
      <c r="R432" s="24" t="s">
        <v>171</v>
      </c>
      <c r="S432" s="24" t="s">
        <v>110</v>
      </c>
      <c r="T432" s="24">
        <v>1</v>
      </c>
      <c r="U432" s="24" t="s">
        <v>172</v>
      </c>
      <c r="V432" s="24" t="s">
        <v>2303</v>
      </c>
      <c r="W432" s="24" t="s">
        <v>2281</v>
      </c>
      <c r="X432" s="418">
        <v>45761.479166666657</v>
      </c>
      <c r="Y432" s="24"/>
      <c r="Z432" s="24">
        <v>1</v>
      </c>
      <c r="AA432" s="24"/>
      <c r="AB432" s="24" t="s">
        <v>176</v>
      </c>
      <c r="AC432" s="26" t="s">
        <v>2130</v>
      </c>
      <c r="AD432" s="24" t="s">
        <v>178</v>
      </c>
      <c r="AE432" s="24"/>
      <c r="AF432" s="24"/>
      <c r="AG432" s="24"/>
      <c r="AH432" s="24"/>
      <c r="AI432" s="24"/>
      <c r="AJ432" s="24" t="s">
        <v>178</v>
      </c>
      <c r="AK432" s="24" t="s">
        <v>178</v>
      </c>
      <c r="AL432" s="413" t="e">
        <f t="shared" si="12"/>
        <v>#VALUE!</v>
      </c>
      <c r="AM432" s="412">
        <f t="shared" si="13"/>
        <v>45761</v>
      </c>
    </row>
    <row r="433" spans="1:39" ht="21.6" customHeight="1">
      <c r="A433" s="24">
        <v>64</v>
      </c>
      <c r="B433" s="24" t="s">
        <v>212</v>
      </c>
      <c r="C433" s="24">
        <v>2025041876</v>
      </c>
      <c r="D433" s="24"/>
      <c r="E433" s="24"/>
      <c r="F433" s="24">
        <v>3983</v>
      </c>
      <c r="G433" s="24" t="s">
        <v>460</v>
      </c>
      <c r="H433" s="24" t="s">
        <v>162</v>
      </c>
      <c r="I433" s="24"/>
      <c r="J433" s="24"/>
      <c r="K433" s="24"/>
      <c r="L433" s="24"/>
      <c r="M433" s="25"/>
      <c r="N433" s="24"/>
      <c r="O433" s="25"/>
      <c r="P433" s="26"/>
      <c r="Q433" s="24" t="s">
        <v>461</v>
      </c>
      <c r="R433" s="24" t="s">
        <v>171</v>
      </c>
      <c r="S433" s="24" t="s">
        <v>115</v>
      </c>
      <c r="T433" s="24">
        <v>1</v>
      </c>
      <c r="U433" s="24" t="s">
        <v>172</v>
      </c>
      <c r="V433" s="24" t="s">
        <v>2304</v>
      </c>
      <c r="W433" s="24" t="s">
        <v>2305</v>
      </c>
      <c r="X433" s="418">
        <v>45762.490972222222</v>
      </c>
      <c r="Y433" s="24"/>
      <c r="Z433" s="24">
        <v>1</v>
      </c>
      <c r="AA433" s="24"/>
      <c r="AB433" s="24" t="s">
        <v>176</v>
      </c>
      <c r="AC433" s="26" t="s">
        <v>2130</v>
      </c>
      <c r="AD433" s="24" t="s">
        <v>178</v>
      </c>
      <c r="AE433" s="24"/>
      <c r="AF433" s="24"/>
      <c r="AG433" s="24"/>
      <c r="AH433" s="24"/>
      <c r="AI433" s="24"/>
      <c r="AJ433" s="24" t="s">
        <v>178</v>
      </c>
      <c r="AK433" s="24" t="s">
        <v>178</v>
      </c>
      <c r="AL433" s="413" t="e">
        <f t="shared" si="12"/>
        <v>#VALUE!</v>
      </c>
      <c r="AM433" s="412">
        <f t="shared" si="13"/>
        <v>45762</v>
      </c>
    </row>
    <row r="434" spans="1:39" ht="21.6" customHeight="1">
      <c r="A434" s="24">
        <v>65</v>
      </c>
      <c r="B434" s="24" t="s">
        <v>212</v>
      </c>
      <c r="C434" s="24">
        <v>2025041883</v>
      </c>
      <c r="D434" s="24"/>
      <c r="E434" s="24"/>
      <c r="F434" s="24" t="s">
        <v>51</v>
      </c>
      <c r="G434" s="24" t="s">
        <v>315</v>
      </c>
      <c r="H434" s="24" t="s">
        <v>316</v>
      </c>
      <c r="I434" s="24"/>
      <c r="J434" s="24"/>
      <c r="K434" s="24"/>
      <c r="L434" s="24"/>
      <c r="M434" s="25"/>
      <c r="N434" s="24"/>
      <c r="O434" s="25"/>
      <c r="P434" s="26"/>
      <c r="Q434" s="24" t="s">
        <v>323</v>
      </c>
      <c r="R434" s="24" t="s">
        <v>171</v>
      </c>
      <c r="S434" s="24" t="s">
        <v>110</v>
      </c>
      <c r="T434" s="24">
        <v>1</v>
      </c>
      <c r="U434" s="24" t="s">
        <v>172</v>
      </c>
      <c r="V434" s="24" t="s">
        <v>2306</v>
      </c>
      <c r="W434" s="24" t="s">
        <v>2307</v>
      </c>
      <c r="X434" s="418">
        <v>45762.541666666657</v>
      </c>
      <c r="Y434" s="24"/>
      <c r="Z434" s="24">
        <v>0.5</v>
      </c>
      <c r="AA434" s="24"/>
      <c r="AB434" s="24" t="s">
        <v>176</v>
      </c>
      <c r="AC434" s="26" t="s">
        <v>2130</v>
      </c>
      <c r="AD434" s="24" t="s">
        <v>178</v>
      </c>
      <c r="AE434" s="24"/>
      <c r="AF434" s="24"/>
      <c r="AG434" s="24"/>
      <c r="AH434" s="24"/>
      <c r="AI434" s="24"/>
      <c r="AJ434" s="24" t="s">
        <v>178</v>
      </c>
      <c r="AK434" s="24" t="s">
        <v>178</v>
      </c>
      <c r="AL434" s="413" t="e">
        <f t="shared" si="12"/>
        <v>#VALUE!</v>
      </c>
      <c r="AM434" s="412">
        <f t="shared" si="13"/>
        <v>45762</v>
      </c>
    </row>
    <row r="435" spans="1:39" ht="21.6" customHeight="1">
      <c r="A435" s="24">
        <v>66</v>
      </c>
      <c r="B435" s="24" t="s">
        <v>212</v>
      </c>
      <c r="C435" s="24">
        <v>2025041886</v>
      </c>
      <c r="D435" s="24"/>
      <c r="E435" s="24"/>
      <c r="F435" s="24">
        <v>4804</v>
      </c>
      <c r="G435" s="24" t="s">
        <v>472</v>
      </c>
      <c r="H435" s="24" t="s">
        <v>162</v>
      </c>
      <c r="I435" s="24"/>
      <c r="J435" s="24"/>
      <c r="K435" s="24"/>
      <c r="L435" s="24"/>
      <c r="M435" s="25"/>
      <c r="N435" s="24"/>
      <c r="O435" s="25"/>
      <c r="P435" s="26"/>
      <c r="Q435" s="24" t="s">
        <v>473</v>
      </c>
      <c r="R435" s="24" t="s">
        <v>171</v>
      </c>
      <c r="S435" s="24" t="s">
        <v>115</v>
      </c>
      <c r="T435" s="24">
        <v>1</v>
      </c>
      <c r="U435" s="24" t="s">
        <v>172</v>
      </c>
      <c r="V435" s="24" t="s">
        <v>2308</v>
      </c>
      <c r="W435" s="24" t="s">
        <v>2307</v>
      </c>
      <c r="X435" s="418">
        <v>45762.557638888888</v>
      </c>
      <c r="Y435" s="24"/>
      <c r="Z435" s="24">
        <v>0.9</v>
      </c>
      <c r="AA435" s="24"/>
      <c r="AB435" s="24" t="s">
        <v>176</v>
      </c>
      <c r="AC435" s="26" t="s">
        <v>2130</v>
      </c>
      <c r="AD435" s="24" t="s">
        <v>178</v>
      </c>
      <c r="AE435" s="24"/>
      <c r="AF435" s="24"/>
      <c r="AG435" s="24"/>
      <c r="AH435" s="24"/>
      <c r="AI435" s="24"/>
      <c r="AJ435" s="24" t="s">
        <v>178</v>
      </c>
      <c r="AK435" s="24" t="s">
        <v>178</v>
      </c>
      <c r="AL435" s="413" t="e">
        <f t="shared" si="12"/>
        <v>#VALUE!</v>
      </c>
      <c r="AM435" s="412">
        <f t="shared" si="13"/>
        <v>45762</v>
      </c>
    </row>
    <row r="436" spans="1:39" ht="21.6" customHeight="1">
      <c r="A436" s="24">
        <v>67</v>
      </c>
      <c r="B436" s="24" t="s">
        <v>212</v>
      </c>
      <c r="C436" s="24">
        <v>2025041893</v>
      </c>
      <c r="D436" s="24"/>
      <c r="E436" s="24"/>
      <c r="F436" s="24" t="s">
        <v>52</v>
      </c>
      <c r="G436" s="24" t="s">
        <v>464</v>
      </c>
      <c r="H436" s="24" t="s">
        <v>316</v>
      </c>
      <c r="I436" s="24"/>
      <c r="J436" s="24"/>
      <c r="K436" s="24"/>
      <c r="L436" s="24"/>
      <c r="M436" s="25"/>
      <c r="N436" s="24"/>
      <c r="O436" s="25"/>
      <c r="P436" s="26"/>
      <c r="Q436" s="24" t="s">
        <v>465</v>
      </c>
      <c r="R436" s="24" t="s">
        <v>171</v>
      </c>
      <c r="S436" s="24" t="s">
        <v>110</v>
      </c>
      <c r="T436" s="24">
        <v>1</v>
      </c>
      <c r="U436" s="24" t="s">
        <v>172</v>
      </c>
      <c r="V436" s="24" t="s">
        <v>2309</v>
      </c>
      <c r="W436" s="24" t="s">
        <v>2310</v>
      </c>
      <c r="X436" s="418">
        <v>45762.576388888891</v>
      </c>
      <c r="Y436" s="24"/>
      <c r="Z436" s="24">
        <v>0.7</v>
      </c>
      <c r="AA436" s="24"/>
      <c r="AB436" s="24" t="s">
        <v>176</v>
      </c>
      <c r="AC436" s="26" t="s">
        <v>2130</v>
      </c>
      <c r="AD436" s="24" t="s">
        <v>178</v>
      </c>
      <c r="AE436" s="24"/>
      <c r="AF436" s="24"/>
      <c r="AG436" s="24"/>
      <c r="AH436" s="24"/>
      <c r="AI436" s="24"/>
      <c r="AJ436" s="24" t="s">
        <v>178</v>
      </c>
      <c r="AK436" s="24" t="s">
        <v>178</v>
      </c>
      <c r="AL436" s="413" t="e">
        <f t="shared" si="12"/>
        <v>#VALUE!</v>
      </c>
      <c r="AM436" s="412">
        <f t="shared" si="13"/>
        <v>45762</v>
      </c>
    </row>
    <row r="437" spans="1:39" ht="21.6" customHeight="1">
      <c r="A437" s="24">
        <v>68</v>
      </c>
      <c r="B437" s="24" t="s">
        <v>212</v>
      </c>
      <c r="C437" s="24">
        <v>2025041894</v>
      </c>
      <c r="D437" s="24"/>
      <c r="E437" s="24"/>
      <c r="F437" s="24" t="s">
        <v>53</v>
      </c>
      <c r="G437" s="24" t="s">
        <v>456</v>
      </c>
      <c r="H437" s="24" t="s">
        <v>316</v>
      </c>
      <c r="I437" s="24"/>
      <c r="J437" s="24"/>
      <c r="K437" s="24"/>
      <c r="L437" s="24"/>
      <c r="M437" s="25"/>
      <c r="N437" s="24"/>
      <c r="O437" s="25"/>
      <c r="P437" s="26"/>
      <c r="Q437" s="24" t="s">
        <v>457</v>
      </c>
      <c r="R437" s="24" t="s">
        <v>171</v>
      </c>
      <c r="S437" s="24" t="s">
        <v>110</v>
      </c>
      <c r="T437" s="24">
        <v>1</v>
      </c>
      <c r="U437" s="24" t="s">
        <v>172</v>
      </c>
      <c r="V437" s="24" t="s">
        <v>2311</v>
      </c>
      <c r="W437" s="24" t="s">
        <v>2312</v>
      </c>
      <c r="X437" s="418">
        <v>45762.583333333343</v>
      </c>
      <c r="Y437" s="24"/>
      <c r="Z437" s="24">
        <v>0.2</v>
      </c>
      <c r="AA437" s="24"/>
      <c r="AB437" s="24" t="s">
        <v>176</v>
      </c>
      <c r="AC437" s="26" t="s">
        <v>2313</v>
      </c>
      <c r="AD437" s="24" t="s">
        <v>178</v>
      </c>
      <c r="AE437" s="24"/>
      <c r="AF437" s="24"/>
      <c r="AG437" s="24"/>
      <c r="AH437" s="24"/>
      <c r="AI437" s="24"/>
      <c r="AJ437" s="24"/>
      <c r="AK437" s="24" t="s">
        <v>178</v>
      </c>
      <c r="AL437" s="413" t="e">
        <f t="shared" si="12"/>
        <v>#VALUE!</v>
      </c>
      <c r="AM437" s="412">
        <f t="shared" si="13"/>
        <v>45762</v>
      </c>
    </row>
    <row r="438" spans="1:39" ht="21.6" customHeight="1">
      <c r="A438" s="24">
        <v>69</v>
      </c>
      <c r="B438" s="24" t="s">
        <v>212</v>
      </c>
      <c r="C438" s="24">
        <v>2025041911</v>
      </c>
      <c r="D438" s="24"/>
      <c r="E438" s="24"/>
      <c r="F438" s="24">
        <v>4046</v>
      </c>
      <c r="G438" s="24" t="s">
        <v>1892</v>
      </c>
      <c r="H438" s="24" t="s">
        <v>266</v>
      </c>
      <c r="I438" s="24"/>
      <c r="J438" s="24"/>
      <c r="K438" s="24"/>
      <c r="L438" s="24"/>
      <c r="M438" s="25"/>
      <c r="N438" s="24"/>
      <c r="O438" s="25"/>
      <c r="P438" s="26"/>
      <c r="Q438" s="24" t="s">
        <v>1895</v>
      </c>
      <c r="R438" s="24" t="s">
        <v>171</v>
      </c>
      <c r="S438" s="24" t="s">
        <v>274</v>
      </c>
      <c r="T438" s="24">
        <v>1</v>
      </c>
      <c r="U438" s="24" t="s">
        <v>172</v>
      </c>
      <c r="V438" s="24" t="s">
        <v>2314</v>
      </c>
      <c r="W438" s="24" t="s">
        <v>2299</v>
      </c>
      <c r="X438" s="418">
        <v>45762.621527777781</v>
      </c>
      <c r="Y438" s="24"/>
      <c r="Z438" s="24">
        <v>1</v>
      </c>
      <c r="AA438" s="24"/>
      <c r="AB438" s="24" t="s">
        <v>176</v>
      </c>
      <c r="AC438" s="26" t="s">
        <v>2130</v>
      </c>
      <c r="AD438" s="24" t="s">
        <v>178</v>
      </c>
      <c r="AE438" s="24"/>
      <c r="AF438" s="24"/>
      <c r="AG438" s="24"/>
      <c r="AH438" s="24"/>
      <c r="AI438" s="24"/>
      <c r="AJ438" s="24" t="s">
        <v>178</v>
      </c>
      <c r="AK438" s="24" t="s">
        <v>178</v>
      </c>
      <c r="AL438" s="413" t="e">
        <f t="shared" si="12"/>
        <v>#VALUE!</v>
      </c>
      <c r="AM438" s="412">
        <f t="shared" si="13"/>
        <v>45762</v>
      </c>
    </row>
    <row r="439" spans="1:39" ht="21.6" customHeight="1">
      <c r="A439" s="24">
        <v>70</v>
      </c>
      <c r="B439" s="24" t="s">
        <v>212</v>
      </c>
      <c r="C439" s="24">
        <v>2025041912</v>
      </c>
      <c r="D439" s="24"/>
      <c r="E439" s="24"/>
      <c r="F439" s="24">
        <v>4184</v>
      </c>
      <c r="G439" s="24" t="s">
        <v>371</v>
      </c>
      <c r="H439" s="24" t="s">
        <v>162</v>
      </c>
      <c r="I439" s="24"/>
      <c r="J439" s="24"/>
      <c r="K439" s="24"/>
      <c r="L439" s="24"/>
      <c r="M439" s="25"/>
      <c r="N439" s="24"/>
      <c r="O439" s="25"/>
      <c r="P439" s="26"/>
      <c r="Q439" s="24" t="s">
        <v>375</v>
      </c>
      <c r="R439" s="24" t="s">
        <v>171</v>
      </c>
      <c r="S439" s="24" t="s">
        <v>115</v>
      </c>
      <c r="T439" s="24">
        <v>1</v>
      </c>
      <c r="U439" s="24" t="s">
        <v>172</v>
      </c>
      <c r="V439" s="24" t="s">
        <v>2315</v>
      </c>
      <c r="W439" s="24" t="s">
        <v>2316</v>
      </c>
      <c r="X439" s="418">
        <v>45762.629166666673</v>
      </c>
      <c r="Y439" s="24"/>
      <c r="Z439" s="24">
        <v>1.1000000000000001</v>
      </c>
      <c r="AA439" s="24"/>
      <c r="AB439" s="24" t="s">
        <v>176</v>
      </c>
      <c r="AC439" s="26" t="s">
        <v>2130</v>
      </c>
      <c r="AD439" s="24" t="s">
        <v>178</v>
      </c>
      <c r="AE439" s="24"/>
      <c r="AF439" s="24"/>
      <c r="AG439" s="24"/>
      <c r="AH439" s="24"/>
      <c r="AI439" s="24"/>
      <c r="AJ439" s="24" t="s">
        <v>178</v>
      </c>
      <c r="AK439" s="24" t="s">
        <v>178</v>
      </c>
      <c r="AL439" s="413" t="e">
        <f t="shared" si="12"/>
        <v>#VALUE!</v>
      </c>
      <c r="AM439" s="412">
        <f t="shared" si="13"/>
        <v>45762</v>
      </c>
    </row>
    <row r="440" spans="1:39" ht="21.6" customHeight="1">
      <c r="A440" s="24">
        <v>71</v>
      </c>
      <c r="B440" s="24" t="s">
        <v>212</v>
      </c>
      <c r="C440" s="24">
        <v>2025041941</v>
      </c>
      <c r="D440" s="24"/>
      <c r="E440" s="24"/>
      <c r="F440" s="24" t="s">
        <v>58</v>
      </c>
      <c r="G440" s="24" t="s">
        <v>1037</v>
      </c>
      <c r="H440" s="24" t="s">
        <v>316</v>
      </c>
      <c r="I440" s="24"/>
      <c r="J440" s="24"/>
      <c r="K440" s="24"/>
      <c r="L440" s="24"/>
      <c r="M440" s="25"/>
      <c r="N440" s="24"/>
      <c r="O440" s="25"/>
      <c r="P440" s="26"/>
      <c r="Q440" s="24" t="s">
        <v>1038</v>
      </c>
      <c r="R440" s="24" t="s">
        <v>171</v>
      </c>
      <c r="S440" s="24" t="s">
        <v>110</v>
      </c>
      <c r="T440" s="24">
        <v>1</v>
      </c>
      <c r="U440" s="24" t="s">
        <v>172</v>
      </c>
      <c r="V440" s="24" t="s">
        <v>2317</v>
      </c>
      <c r="W440" s="24" t="s">
        <v>2318</v>
      </c>
      <c r="X440" s="418">
        <v>45762.65625</v>
      </c>
      <c r="Y440" s="24"/>
      <c r="Z440" s="24">
        <v>0.5</v>
      </c>
      <c r="AA440" s="24"/>
      <c r="AB440" s="24" t="s">
        <v>176</v>
      </c>
      <c r="AC440" s="26" t="s">
        <v>2319</v>
      </c>
      <c r="AD440" s="24" t="s">
        <v>178</v>
      </c>
      <c r="AE440" s="24"/>
      <c r="AF440" s="24"/>
      <c r="AG440" s="24"/>
      <c r="AH440" s="24"/>
      <c r="AI440" s="24"/>
      <c r="AJ440" s="24" t="s">
        <v>178</v>
      </c>
      <c r="AK440" s="24" t="s">
        <v>178</v>
      </c>
      <c r="AL440" s="413" t="e">
        <f t="shared" si="12"/>
        <v>#VALUE!</v>
      </c>
      <c r="AM440" s="412">
        <f t="shared" si="13"/>
        <v>45762</v>
      </c>
    </row>
    <row r="441" spans="1:39" ht="21.6" customHeight="1">
      <c r="A441" s="24">
        <v>72</v>
      </c>
      <c r="B441" s="24" t="s">
        <v>158</v>
      </c>
      <c r="C441" s="24">
        <v>2025041990</v>
      </c>
      <c r="D441" s="24" t="s">
        <v>2320</v>
      </c>
      <c r="E441" s="24" t="s">
        <v>160</v>
      </c>
      <c r="F441" s="24">
        <v>3227</v>
      </c>
      <c r="G441" s="24" t="s">
        <v>730</v>
      </c>
      <c r="H441" s="24" t="s">
        <v>645</v>
      </c>
      <c r="I441" s="24" t="s">
        <v>2321</v>
      </c>
      <c r="J441" s="24" t="s">
        <v>192</v>
      </c>
      <c r="K441" s="24" t="s">
        <v>419</v>
      </c>
      <c r="L441" s="24" t="s">
        <v>1028</v>
      </c>
      <c r="M441" s="25" t="s">
        <v>1029</v>
      </c>
      <c r="N441" s="24" t="s">
        <v>1030</v>
      </c>
      <c r="O441" s="25" t="s">
        <v>1031</v>
      </c>
      <c r="P441" s="26" t="s">
        <v>2322</v>
      </c>
      <c r="Q441" s="24" t="s">
        <v>731</v>
      </c>
      <c r="R441" s="24" t="s">
        <v>171</v>
      </c>
      <c r="S441" s="24" t="s">
        <v>110</v>
      </c>
      <c r="T441" s="24">
        <v>1</v>
      </c>
      <c r="U441" s="24" t="s">
        <v>172</v>
      </c>
      <c r="V441" s="24" t="s">
        <v>2323</v>
      </c>
      <c r="W441" s="24" t="s">
        <v>2324</v>
      </c>
      <c r="X441" s="418">
        <v>45764.444444444453</v>
      </c>
      <c r="Y441" s="24" t="s">
        <v>2325</v>
      </c>
      <c r="Z441" s="24">
        <v>0.7</v>
      </c>
      <c r="AA441" s="24"/>
      <c r="AB441" s="24" t="s">
        <v>176</v>
      </c>
      <c r="AC441" s="26" t="s">
        <v>2326</v>
      </c>
      <c r="AD441" s="24"/>
      <c r="AE441" s="24"/>
      <c r="AF441" s="24"/>
      <c r="AG441" s="24"/>
      <c r="AH441" s="24"/>
      <c r="AI441" s="24"/>
      <c r="AJ441" s="24"/>
      <c r="AK441" s="24" t="s">
        <v>178</v>
      </c>
      <c r="AL441" s="413">
        <f t="shared" si="12"/>
        <v>45763</v>
      </c>
      <c r="AM441" s="412">
        <f t="shared" si="13"/>
        <v>45764</v>
      </c>
    </row>
    <row r="442" spans="1:39" ht="21.6" customHeight="1">
      <c r="A442" s="24">
        <v>73</v>
      </c>
      <c r="B442" s="24" t="s">
        <v>158</v>
      </c>
      <c r="C442" s="24">
        <v>2025042056</v>
      </c>
      <c r="D442" s="24" t="s">
        <v>2327</v>
      </c>
      <c r="E442" s="24" t="s">
        <v>160</v>
      </c>
      <c r="F442" s="24">
        <v>4917</v>
      </c>
      <c r="G442" s="24" t="s">
        <v>2074</v>
      </c>
      <c r="H442" s="24" t="s">
        <v>266</v>
      </c>
      <c r="I442" s="24" t="s">
        <v>2328</v>
      </c>
      <c r="J442" s="24" t="s">
        <v>192</v>
      </c>
      <c r="K442" s="24" t="s">
        <v>165</v>
      </c>
      <c r="L442" s="24" t="s">
        <v>268</v>
      </c>
      <c r="M442" s="25" t="s">
        <v>269</v>
      </c>
      <c r="N442" s="24" t="s">
        <v>1172</v>
      </c>
      <c r="O442" s="25" t="s">
        <v>802</v>
      </c>
      <c r="P442" s="26" t="s">
        <v>2329</v>
      </c>
      <c r="Q442" s="24" t="s">
        <v>2075</v>
      </c>
      <c r="R442" s="24" t="s">
        <v>171</v>
      </c>
      <c r="S442" s="24" t="s">
        <v>274</v>
      </c>
      <c r="T442" s="24">
        <v>1</v>
      </c>
      <c r="U442" s="24" t="s">
        <v>172</v>
      </c>
      <c r="V442" s="24" t="s">
        <v>2330</v>
      </c>
      <c r="W442" s="24" t="s">
        <v>2331</v>
      </c>
      <c r="X442" s="418">
        <v>45763.510416666657</v>
      </c>
      <c r="Y442" s="24" t="s">
        <v>2332</v>
      </c>
      <c r="Z442" s="24">
        <v>0.9</v>
      </c>
      <c r="AA442" s="24"/>
      <c r="AB442" s="24" t="s">
        <v>176</v>
      </c>
      <c r="AC442" s="26" t="s">
        <v>2333</v>
      </c>
      <c r="AD442" s="24"/>
      <c r="AE442" s="24"/>
      <c r="AF442" s="24"/>
      <c r="AG442" s="24"/>
      <c r="AH442" s="24"/>
      <c r="AI442" s="24"/>
      <c r="AJ442" s="24"/>
      <c r="AK442" s="24" t="s">
        <v>178</v>
      </c>
      <c r="AL442" s="413">
        <f t="shared" si="12"/>
        <v>45763</v>
      </c>
      <c r="AM442" s="412">
        <f t="shared" si="13"/>
        <v>45763</v>
      </c>
    </row>
    <row r="443" spans="1:39" ht="21.6" customHeight="1">
      <c r="A443" s="24">
        <v>74</v>
      </c>
      <c r="B443" s="24" t="s">
        <v>212</v>
      </c>
      <c r="C443" s="24">
        <v>2025042057</v>
      </c>
      <c r="D443" s="24"/>
      <c r="E443" s="24"/>
      <c r="F443" s="24">
        <v>4917</v>
      </c>
      <c r="G443" s="24" t="s">
        <v>2074</v>
      </c>
      <c r="H443" s="24" t="s">
        <v>266</v>
      </c>
      <c r="I443" s="24"/>
      <c r="J443" s="24"/>
      <c r="K443" s="24"/>
      <c r="L443" s="24"/>
      <c r="M443" s="25"/>
      <c r="N443" s="24"/>
      <c r="O443" s="25"/>
      <c r="P443" s="26"/>
      <c r="Q443" s="24" t="s">
        <v>2075</v>
      </c>
      <c r="R443" s="24" t="s">
        <v>171</v>
      </c>
      <c r="S443" s="24" t="s">
        <v>274</v>
      </c>
      <c r="T443" s="24">
        <v>1</v>
      </c>
      <c r="U443" s="24" t="s">
        <v>172</v>
      </c>
      <c r="V443" s="24" t="s">
        <v>2334</v>
      </c>
      <c r="W443" s="24" t="s">
        <v>2331</v>
      </c>
      <c r="X443" s="418">
        <v>45763.510416666657</v>
      </c>
      <c r="Y443" s="24"/>
      <c r="Z443" s="24">
        <v>0.9</v>
      </c>
      <c r="AA443" s="24"/>
      <c r="AB443" s="24" t="s">
        <v>176</v>
      </c>
      <c r="AC443" s="26" t="s">
        <v>2130</v>
      </c>
      <c r="AD443" s="24" t="s">
        <v>178</v>
      </c>
      <c r="AE443" s="24"/>
      <c r="AF443" s="24"/>
      <c r="AG443" s="24"/>
      <c r="AH443" s="24"/>
      <c r="AI443" s="24"/>
      <c r="AJ443" s="24" t="s">
        <v>178</v>
      </c>
      <c r="AK443" s="24" t="s">
        <v>178</v>
      </c>
      <c r="AL443" s="413" t="e">
        <f t="shared" si="12"/>
        <v>#VALUE!</v>
      </c>
      <c r="AM443" s="412">
        <f t="shared" si="13"/>
        <v>45763</v>
      </c>
    </row>
    <row r="444" spans="1:39" ht="21.6" customHeight="1">
      <c r="A444" s="24">
        <v>75</v>
      </c>
      <c r="B444" s="24" t="s">
        <v>212</v>
      </c>
      <c r="C444" s="24">
        <v>2025042090</v>
      </c>
      <c r="D444" s="24"/>
      <c r="E444" s="24"/>
      <c r="F444" s="24">
        <v>4539</v>
      </c>
      <c r="G444" s="24" t="s">
        <v>509</v>
      </c>
      <c r="H444" s="24" t="s">
        <v>162</v>
      </c>
      <c r="I444" s="24"/>
      <c r="J444" s="24"/>
      <c r="K444" s="24"/>
      <c r="L444" s="24"/>
      <c r="M444" s="25"/>
      <c r="N444" s="24"/>
      <c r="O444" s="25"/>
      <c r="P444" s="26"/>
      <c r="Q444" s="24" t="s">
        <v>510</v>
      </c>
      <c r="R444" s="24" t="s">
        <v>171</v>
      </c>
      <c r="S444" s="24" t="s">
        <v>115</v>
      </c>
      <c r="T444" s="24">
        <v>1</v>
      </c>
      <c r="U444" s="24" t="s">
        <v>172</v>
      </c>
      <c r="V444" s="24" t="s">
        <v>2335</v>
      </c>
      <c r="W444" s="24" t="s">
        <v>2336</v>
      </c>
      <c r="X444" s="418">
        <v>45763.635416666657</v>
      </c>
      <c r="Y444" s="24"/>
      <c r="Z444" s="24">
        <v>1.1000000000000001</v>
      </c>
      <c r="AA444" s="24"/>
      <c r="AB444" s="24" t="s">
        <v>176</v>
      </c>
      <c r="AC444" s="26" t="s">
        <v>2130</v>
      </c>
      <c r="AD444" s="24" t="s">
        <v>178</v>
      </c>
      <c r="AE444" s="24"/>
      <c r="AF444" s="24"/>
      <c r="AG444" s="24"/>
      <c r="AH444" s="24"/>
      <c r="AI444" s="24"/>
      <c r="AJ444" s="24" t="s">
        <v>178</v>
      </c>
      <c r="AK444" s="24" t="s">
        <v>178</v>
      </c>
      <c r="AL444" s="413" t="e">
        <f t="shared" si="12"/>
        <v>#VALUE!</v>
      </c>
      <c r="AM444" s="412">
        <f t="shared" si="13"/>
        <v>45763</v>
      </c>
    </row>
    <row r="445" spans="1:39" ht="21.6" customHeight="1">
      <c r="A445" s="24">
        <v>76</v>
      </c>
      <c r="B445" s="24" t="s">
        <v>212</v>
      </c>
      <c r="C445" s="24">
        <v>2025042112</v>
      </c>
      <c r="D445" s="24"/>
      <c r="E445" s="24"/>
      <c r="F445" s="24">
        <v>2543</v>
      </c>
      <c r="G445" s="24" t="s">
        <v>478</v>
      </c>
      <c r="H445" s="24" t="s">
        <v>162</v>
      </c>
      <c r="I445" s="24"/>
      <c r="J445" s="24"/>
      <c r="K445" s="24"/>
      <c r="L445" s="24"/>
      <c r="M445" s="25"/>
      <c r="N445" s="24"/>
      <c r="O445" s="25"/>
      <c r="P445" s="26"/>
      <c r="Q445" s="24" t="s">
        <v>479</v>
      </c>
      <c r="R445" s="24" t="s">
        <v>171</v>
      </c>
      <c r="S445" s="24" t="s">
        <v>115</v>
      </c>
      <c r="T445" s="24">
        <v>1</v>
      </c>
      <c r="U445" s="24" t="s">
        <v>172</v>
      </c>
      <c r="V445" s="24" t="s">
        <v>2337</v>
      </c>
      <c r="W445" s="24" t="s">
        <v>2338</v>
      </c>
      <c r="X445" s="418">
        <v>45763.681250000001</v>
      </c>
      <c r="Y445" s="24"/>
      <c r="Z445" s="24">
        <v>1</v>
      </c>
      <c r="AA445" s="24"/>
      <c r="AB445" s="24" t="s">
        <v>176</v>
      </c>
      <c r="AC445" s="26" t="s">
        <v>2130</v>
      </c>
      <c r="AD445" s="24" t="s">
        <v>178</v>
      </c>
      <c r="AE445" s="24"/>
      <c r="AF445" s="24"/>
      <c r="AG445" s="24"/>
      <c r="AH445" s="24"/>
      <c r="AI445" s="24"/>
      <c r="AJ445" s="24" t="s">
        <v>178</v>
      </c>
      <c r="AK445" s="24" t="s">
        <v>178</v>
      </c>
      <c r="AL445" s="413" t="e">
        <f t="shared" si="12"/>
        <v>#VALUE!</v>
      </c>
      <c r="AM445" s="412">
        <f t="shared" si="13"/>
        <v>45763</v>
      </c>
    </row>
    <row r="446" spans="1:39" ht="21.6" customHeight="1">
      <c r="A446" s="24">
        <v>77</v>
      </c>
      <c r="B446" s="24" t="s">
        <v>212</v>
      </c>
      <c r="C446" s="24">
        <v>2025042184</v>
      </c>
      <c r="D446" s="24"/>
      <c r="E446" s="24"/>
      <c r="F446" s="24">
        <v>4083</v>
      </c>
      <c r="G446" s="24" t="s">
        <v>1022</v>
      </c>
      <c r="H446" s="24" t="s">
        <v>162</v>
      </c>
      <c r="I446" s="24"/>
      <c r="J446" s="24"/>
      <c r="K446" s="24"/>
      <c r="L446" s="24"/>
      <c r="M446" s="25"/>
      <c r="N446" s="24"/>
      <c r="O446" s="25"/>
      <c r="P446" s="26"/>
      <c r="Q446" s="24" t="s">
        <v>1023</v>
      </c>
      <c r="R446" s="24" t="s">
        <v>171</v>
      </c>
      <c r="S446" s="24" t="s">
        <v>115</v>
      </c>
      <c r="T446" s="24">
        <v>1</v>
      </c>
      <c r="U446" s="24" t="s">
        <v>172</v>
      </c>
      <c r="V446" s="24" t="s">
        <v>2339</v>
      </c>
      <c r="W446" s="24" t="s">
        <v>2340</v>
      </c>
      <c r="X446" s="418">
        <v>45764.495833333327</v>
      </c>
      <c r="Y446" s="24"/>
      <c r="Z446" s="24">
        <v>1.2</v>
      </c>
      <c r="AA446" s="24"/>
      <c r="AB446" s="24" t="s">
        <v>176</v>
      </c>
      <c r="AC446" s="26" t="s">
        <v>2130</v>
      </c>
      <c r="AD446" s="24" t="s">
        <v>178</v>
      </c>
      <c r="AE446" s="24"/>
      <c r="AF446" s="24"/>
      <c r="AG446" s="24"/>
      <c r="AH446" s="24"/>
      <c r="AI446" s="24"/>
      <c r="AJ446" s="24" t="s">
        <v>178</v>
      </c>
      <c r="AK446" s="24" t="s">
        <v>178</v>
      </c>
      <c r="AL446" s="413" t="e">
        <f t="shared" si="12"/>
        <v>#VALUE!</v>
      </c>
      <c r="AM446" s="412">
        <f t="shared" si="13"/>
        <v>45764</v>
      </c>
    </row>
    <row r="447" spans="1:39" ht="21.6" customHeight="1">
      <c r="A447" s="24">
        <v>78</v>
      </c>
      <c r="B447" s="24" t="s">
        <v>212</v>
      </c>
      <c r="C447" s="24">
        <v>2025042219</v>
      </c>
      <c r="D447" s="24"/>
      <c r="E447" s="24"/>
      <c r="F447" s="24">
        <v>2935</v>
      </c>
      <c r="G447" s="24" t="s">
        <v>1178</v>
      </c>
      <c r="H447" s="24" t="s">
        <v>162</v>
      </c>
      <c r="I447" s="24"/>
      <c r="J447" s="24"/>
      <c r="K447" s="24"/>
      <c r="L447" s="24"/>
      <c r="M447" s="25"/>
      <c r="N447" s="24"/>
      <c r="O447" s="25"/>
      <c r="P447" s="26"/>
      <c r="Q447" s="24" t="s">
        <v>1179</v>
      </c>
      <c r="R447" s="24" t="s">
        <v>171</v>
      </c>
      <c r="S447" s="24" t="s">
        <v>115</v>
      </c>
      <c r="T447" s="24">
        <v>1</v>
      </c>
      <c r="U447" s="24" t="s">
        <v>172</v>
      </c>
      <c r="V447" s="24" t="s">
        <v>2341</v>
      </c>
      <c r="W447" s="24" t="s">
        <v>2342</v>
      </c>
      <c r="X447" s="418">
        <v>45764.577777777777</v>
      </c>
      <c r="Y447" s="24"/>
      <c r="Z447" s="24">
        <v>1.1000000000000001</v>
      </c>
      <c r="AA447" s="24"/>
      <c r="AB447" s="24" t="s">
        <v>176</v>
      </c>
      <c r="AC447" s="26" t="s">
        <v>2130</v>
      </c>
      <c r="AD447" s="24" t="s">
        <v>178</v>
      </c>
      <c r="AE447" s="24"/>
      <c r="AF447" s="24"/>
      <c r="AG447" s="24"/>
      <c r="AH447" s="24"/>
      <c r="AI447" s="24"/>
      <c r="AJ447" s="24" t="s">
        <v>178</v>
      </c>
      <c r="AK447" s="24" t="s">
        <v>178</v>
      </c>
      <c r="AL447" s="413" t="e">
        <f t="shared" si="12"/>
        <v>#VALUE!</v>
      </c>
      <c r="AM447" s="412">
        <f t="shared" si="13"/>
        <v>45764</v>
      </c>
    </row>
    <row r="448" spans="1:39" ht="21.6" customHeight="1">
      <c r="A448" s="24">
        <v>79</v>
      </c>
      <c r="B448" s="24" t="s">
        <v>158</v>
      </c>
      <c r="C448" s="24">
        <v>2025042290</v>
      </c>
      <c r="D448" s="24" t="s">
        <v>2343</v>
      </c>
      <c r="E448" s="24" t="s">
        <v>160</v>
      </c>
      <c r="F448" s="24">
        <v>4406</v>
      </c>
      <c r="G448" s="24" t="s">
        <v>864</v>
      </c>
      <c r="H448" s="24" t="s">
        <v>266</v>
      </c>
      <c r="I448" s="24" t="s">
        <v>2344</v>
      </c>
      <c r="J448" s="24" t="s">
        <v>485</v>
      </c>
      <c r="K448" s="24" t="s">
        <v>165</v>
      </c>
      <c r="L448" s="24" t="s">
        <v>1129</v>
      </c>
      <c r="M448" s="25" t="s">
        <v>1130</v>
      </c>
      <c r="N448" s="24">
        <v>6005</v>
      </c>
      <c r="O448" s="25" t="s">
        <v>2345</v>
      </c>
      <c r="P448" s="26" t="s">
        <v>2346</v>
      </c>
      <c r="Q448" s="24" t="s">
        <v>867</v>
      </c>
      <c r="R448" s="24" t="s">
        <v>171</v>
      </c>
      <c r="S448" s="24" t="s">
        <v>274</v>
      </c>
      <c r="T448" s="24">
        <v>1</v>
      </c>
      <c r="U448" s="24" t="s">
        <v>172</v>
      </c>
      <c r="V448" s="24" t="s">
        <v>2347</v>
      </c>
      <c r="W448" s="24" t="s">
        <v>2348</v>
      </c>
      <c r="X448" s="418">
        <v>45765.642361111109</v>
      </c>
      <c r="Y448" s="24" t="s">
        <v>2349</v>
      </c>
      <c r="Z448" s="24">
        <v>0.3</v>
      </c>
      <c r="AA448" s="24"/>
      <c r="AB448" s="24" t="s">
        <v>176</v>
      </c>
      <c r="AC448" s="26" t="s">
        <v>2350</v>
      </c>
      <c r="AD448" s="24"/>
      <c r="AE448" s="24"/>
      <c r="AF448" s="24"/>
      <c r="AG448" s="24"/>
      <c r="AH448" s="24"/>
      <c r="AI448" s="24"/>
      <c r="AJ448" s="24"/>
      <c r="AK448" s="24" t="s">
        <v>178</v>
      </c>
      <c r="AL448" s="413">
        <f t="shared" si="12"/>
        <v>45764</v>
      </c>
      <c r="AM448" s="412">
        <f t="shared" si="13"/>
        <v>45765</v>
      </c>
    </row>
    <row r="449" spans="1:39" ht="21.6" customHeight="1">
      <c r="A449" s="24">
        <v>80</v>
      </c>
      <c r="B449" s="24" t="s">
        <v>158</v>
      </c>
      <c r="C449" s="24">
        <v>2025042330</v>
      </c>
      <c r="D449" s="24" t="s">
        <v>2351</v>
      </c>
      <c r="E449" s="24" t="s">
        <v>160</v>
      </c>
      <c r="F449" s="24">
        <v>4025</v>
      </c>
      <c r="G449" s="24" t="s">
        <v>1920</v>
      </c>
      <c r="H449" s="24" t="s">
        <v>316</v>
      </c>
      <c r="I449" s="24" t="s">
        <v>2352</v>
      </c>
      <c r="J449" s="24" t="s">
        <v>225</v>
      </c>
      <c r="K449" s="24" t="s">
        <v>226</v>
      </c>
      <c r="L449" s="24" t="s">
        <v>193</v>
      </c>
      <c r="M449" s="25" t="s">
        <v>194</v>
      </c>
      <c r="N449" s="24" t="s">
        <v>195</v>
      </c>
      <c r="O449" s="25" t="s">
        <v>196</v>
      </c>
      <c r="P449" s="26" t="s">
        <v>2353</v>
      </c>
      <c r="Q449" s="24" t="s">
        <v>1921</v>
      </c>
      <c r="R449" s="24" t="s">
        <v>171</v>
      </c>
      <c r="S449" s="24" t="s">
        <v>110</v>
      </c>
      <c r="T449" s="24">
        <v>1</v>
      </c>
      <c r="U449" s="24" t="s">
        <v>172</v>
      </c>
      <c r="V449" s="24" t="s">
        <v>2354</v>
      </c>
      <c r="W449" s="24" t="s">
        <v>2355</v>
      </c>
      <c r="X449" s="418">
        <v>45765.604166666657</v>
      </c>
      <c r="Y449" s="24" t="s">
        <v>2356</v>
      </c>
      <c r="Z449" s="24">
        <v>1</v>
      </c>
      <c r="AA449" s="24"/>
      <c r="AB449" s="24" t="s">
        <v>176</v>
      </c>
      <c r="AC449" s="26" t="s">
        <v>2357</v>
      </c>
      <c r="AD449" s="24"/>
      <c r="AE449" s="24"/>
      <c r="AF449" s="24"/>
      <c r="AG449" s="24"/>
      <c r="AH449" s="24"/>
      <c r="AI449" s="24"/>
      <c r="AJ449" s="24"/>
      <c r="AK449" s="24" t="s">
        <v>178</v>
      </c>
      <c r="AL449" s="413">
        <f t="shared" si="12"/>
        <v>45765</v>
      </c>
      <c r="AM449" s="412">
        <f t="shared" si="13"/>
        <v>45765</v>
      </c>
    </row>
    <row r="450" spans="1:39" ht="21.6" customHeight="1">
      <c r="A450" s="24">
        <v>81</v>
      </c>
      <c r="B450" s="24" t="s">
        <v>212</v>
      </c>
      <c r="C450" s="24">
        <v>2025042349</v>
      </c>
      <c r="D450" s="24"/>
      <c r="E450" s="24"/>
      <c r="F450" s="24">
        <v>2619</v>
      </c>
      <c r="G450" s="24" t="s">
        <v>570</v>
      </c>
      <c r="H450" s="24" t="s">
        <v>162</v>
      </c>
      <c r="I450" s="24"/>
      <c r="J450" s="24"/>
      <c r="K450" s="24"/>
      <c r="L450" s="24"/>
      <c r="M450" s="25"/>
      <c r="N450" s="24"/>
      <c r="O450" s="25"/>
      <c r="P450" s="26"/>
      <c r="Q450" s="24" t="s">
        <v>571</v>
      </c>
      <c r="R450" s="24" t="s">
        <v>171</v>
      </c>
      <c r="S450" s="24" t="s">
        <v>115</v>
      </c>
      <c r="T450" s="24">
        <v>1</v>
      </c>
      <c r="U450" s="24" t="s">
        <v>172</v>
      </c>
      <c r="V450" s="24" t="s">
        <v>2358</v>
      </c>
      <c r="W450" s="24" t="s">
        <v>2359</v>
      </c>
      <c r="X450" s="418">
        <v>45765.463888888888</v>
      </c>
      <c r="Y450" s="24"/>
      <c r="Z450" s="24">
        <v>1.1000000000000001</v>
      </c>
      <c r="AA450" s="24"/>
      <c r="AB450" s="24" t="s">
        <v>176</v>
      </c>
      <c r="AC450" s="26" t="s">
        <v>2130</v>
      </c>
      <c r="AD450" s="24" t="s">
        <v>178</v>
      </c>
      <c r="AE450" s="24"/>
      <c r="AF450" s="24"/>
      <c r="AG450" s="24"/>
      <c r="AH450" s="24"/>
      <c r="AI450" s="24"/>
      <c r="AJ450" s="24" t="s">
        <v>178</v>
      </c>
      <c r="AK450" s="24" t="s">
        <v>178</v>
      </c>
      <c r="AL450" s="413" t="e">
        <f t="shared" ref="AL450:AL513" si="14">DATEVALUE(TEXT(I450, "yyyy/mm/dd"))</f>
        <v>#VALUE!</v>
      </c>
      <c r="AM450" s="412">
        <f t="shared" ref="AM450:AM513" si="15">DATEVALUE(TEXT(X450, "yyyy/mm/dd"))</f>
        <v>45765</v>
      </c>
    </row>
    <row r="451" spans="1:39" ht="21.6" customHeight="1">
      <c r="A451" s="24">
        <v>82</v>
      </c>
      <c r="B451" s="24" t="s">
        <v>212</v>
      </c>
      <c r="C451" s="24">
        <v>2025042373</v>
      </c>
      <c r="D451" s="24"/>
      <c r="E451" s="24"/>
      <c r="F451" s="24">
        <v>4312</v>
      </c>
      <c r="G451" s="24" t="s">
        <v>566</v>
      </c>
      <c r="H451" s="24" t="s">
        <v>162</v>
      </c>
      <c r="I451" s="24"/>
      <c r="J451" s="24"/>
      <c r="K451" s="24"/>
      <c r="L451" s="24"/>
      <c r="M451" s="25"/>
      <c r="N451" s="24"/>
      <c r="O451" s="25"/>
      <c r="P451" s="26"/>
      <c r="Q451" s="24" t="s">
        <v>567</v>
      </c>
      <c r="R451" s="24" t="s">
        <v>171</v>
      </c>
      <c r="S451" s="24" t="s">
        <v>115</v>
      </c>
      <c r="T451" s="24">
        <v>1</v>
      </c>
      <c r="U451" s="24" t="s">
        <v>172</v>
      </c>
      <c r="V451" s="24" t="s">
        <v>2360</v>
      </c>
      <c r="W451" s="24" t="s">
        <v>2361</v>
      </c>
      <c r="X451" s="418">
        <v>45765.504166666673</v>
      </c>
      <c r="Y451" s="24"/>
      <c r="Z451" s="24">
        <v>0.9</v>
      </c>
      <c r="AA451" s="24"/>
      <c r="AB451" s="24" t="s">
        <v>176</v>
      </c>
      <c r="AC451" s="26" t="s">
        <v>2130</v>
      </c>
      <c r="AD451" s="24" t="s">
        <v>178</v>
      </c>
      <c r="AE451" s="24"/>
      <c r="AF451" s="24"/>
      <c r="AG451" s="24"/>
      <c r="AH451" s="24"/>
      <c r="AI451" s="24"/>
      <c r="AJ451" s="24" t="s">
        <v>178</v>
      </c>
      <c r="AK451" s="24" t="s">
        <v>178</v>
      </c>
      <c r="AL451" s="413" t="e">
        <f t="shared" si="14"/>
        <v>#VALUE!</v>
      </c>
      <c r="AM451" s="412">
        <f t="shared" si="15"/>
        <v>45765</v>
      </c>
    </row>
    <row r="452" spans="1:39" ht="21.6" customHeight="1">
      <c r="A452" s="24">
        <v>83</v>
      </c>
      <c r="B452" s="24" t="s">
        <v>212</v>
      </c>
      <c r="C452" s="24">
        <v>2025042436</v>
      </c>
      <c r="D452" s="24"/>
      <c r="E452" s="24"/>
      <c r="F452" s="24">
        <v>4025</v>
      </c>
      <c r="G452" s="24" t="s">
        <v>1920</v>
      </c>
      <c r="H452" s="24" t="s">
        <v>316</v>
      </c>
      <c r="I452" s="24"/>
      <c r="J452" s="24"/>
      <c r="K452" s="24"/>
      <c r="L452" s="24"/>
      <c r="M452" s="25"/>
      <c r="N452" s="24"/>
      <c r="O452" s="25"/>
      <c r="P452" s="26"/>
      <c r="Q452" s="24" t="s">
        <v>1921</v>
      </c>
      <c r="R452" s="24" t="s">
        <v>171</v>
      </c>
      <c r="S452" s="24" t="s">
        <v>110</v>
      </c>
      <c r="T452" s="24">
        <v>1</v>
      </c>
      <c r="U452" s="24" t="s">
        <v>172</v>
      </c>
      <c r="V452" s="24" t="s">
        <v>2362</v>
      </c>
      <c r="W452" s="24" t="s">
        <v>2363</v>
      </c>
      <c r="X452" s="418">
        <v>45765.645833333343</v>
      </c>
      <c r="Y452" s="24"/>
      <c r="Z452" s="24">
        <v>1</v>
      </c>
      <c r="AA452" s="24"/>
      <c r="AB452" s="24" t="s">
        <v>176</v>
      </c>
      <c r="AC452" s="26" t="s">
        <v>2130</v>
      </c>
      <c r="AD452" s="24" t="s">
        <v>178</v>
      </c>
      <c r="AE452" s="24"/>
      <c r="AF452" s="24"/>
      <c r="AG452" s="24"/>
      <c r="AH452" s="24"/>
      <c r="AI452" s="24"/>
      <c r="AJ452" s="24" t="s">
        <v>178</v>
      </c>
      <c r="AK452" s="24" t="s">
        <v>178</v>
      </c>
      <c r="AL452" s="413" t="e">
        <f t="shared" si="14"/>
        <v>#VALUE!</v>
      </c>
      <c r="AM452" s="412">
        <f t="shared" si="15"/>
        <v>45765</v>
      </c>
    </row>
    <row r="453" spans="1:39" ht="21.6" customHeight="1">
      <c r="A453" s="24">
        <v>84</v>
      </c>
      <c r="B453" s="24" t="s">
        <v>212</v>
      </c>
      <c r="C453" s="24">
        <v>2025042437</v>
      </c>
      <c r="D453" s="24"/>
      <c r="E453" s="24"/>
      <c r="F453" s="24">
        <v>4406</v>
      </c>
      <c r="G453" s="24" t="s">
        <v>864</v>
      </c>
      <c r="H453" s="24" t="s">
        <v>266</v>
      </c>
      <c r="I453" s="24"/>
      <c r="J453" s="24"/>
      <c r="K453" s="24"/>
      <c r="L453" s="24"/>
      <c r="M453" s="25"/>
      <c r="N453" s="24"/>
      <c r="O453" s="25"/>
      <c r="P453" s="26"/>
      <c r="Q453" s="24" t="s">
        <v>867</v>
      </c>
      <c r="R453" s="24" t="s">
        <v>171</v>
      </c>
      <c r="S453" s="24" t="s">
        <v>274</v>
      </c>
      <c r="T453" s="24">
        <v>1</v>
      </c>
      <c r="U453" s="24" t="s">
        <v>172</v>
      </c>
      <c r="V453" s="24" t="s">
        <v>2364</v>
      </c>
      <c r="W453" s="24" t="s">
        <v>2348</v>
      </c>
      <c r="X453" s="418">
        <v>45765.642361111109</v>
      </c>
      <c r="Y453" s="24"/>
      <c r="Z453" s="24">
        <v>0.3</v>
      </c>
      <c r="AA453" s="24"/>
      <c r="AB453" s="24" t="s">
        <v>176</v>
      </c>
      <c r="AC453" s="26" t="s">
        <v>2194</v>
      </c>
      <c r="AD453" s="24" t="s">
        <v>178</v>
      </c>
      <c r="AE453" s="24"/>
      <c r="AF453" s="24"/>
      <c r="AG453" s="24"/>
      <c r="AH453" s="24"/>
      <c r="AI453" s="24"/>
      <c r="AJ453" s="24" t="s">
        <v>178</v>
      </c>
      <c r="AK453" s="24" t="s">
        <v>178</v>
      </c>
      <c r="AL453" s="413" t="e">
        <f t="shared" si="14"/>
        <v>#VALUE!</v>
      </c>
      <c r="AM453" s="412">
        <f t="shared" si="15"/>
        <v>45765</v>
      </c>
    </row>
    <row r="454" spans="1:39" ht="21.6" customHeight="1">
      <c r="A454" s="24">
        <v>85</v>
      </c>
      <c r="B454" s="24" t="s">
        <v>212</v>
      </c>
      <c r="C454" s="24">
        <v>2025042474</v>
      </c>
      <c r="D454" s="24"/>
      <c r="E454" s="24"/>
      <c r="F454" s="24">
        <v>4163</v>
      </c>
      <c r="G454" s="24" t="s">
        <v>483</v>
      </c>
      <c r="H454" s="24" t="s">
        <v>316</v>
      </c>
      <c r="I454" s="24"/>
      <c r="J454" s="24"/>
      <c r="K454" s="24"/>
      <c r="L454" s="24"/>
      <c r="M454" s="25"/>
      <c r="N454" s="24"/>
      <c r="O454" s="25"/>
      <c r="P454" s="26"/>
      <c r="Q454" s="24" t="s">
        <v>487</v>
      </c>
      <c r="R454" s="24" t="s">
        <v>171</v>
      </c>
      <c r="S454" s="24" t="s">
        <v>110</v>
      </c>
      <c r="T454" s="24">
        <v>1</v>
      </c>
      <c r="U454" s="24" t="s">
        <v>172</v>
      </c>
      <c r="V454" s="24" t="s">
        <v>2365</v>
      </c>
      <c r="W454" s="24" t="s">
        <v>2366</v>
      </c>
      <c r="X454" s="418">
        <v>45765.677083333343</v>
      </c>
      <c r="Y454" s="24"/>
      <c r="Z454" s="24">
        <v>0.8</v>
      </c>
      <c r="AA454" s="24"/>
      <c r="AB454" s="24" t="s">
        <v>176</v>
      </c>
      <c r="AC454" s="26" t="s">
        <v>2130</v>
      </c>
      <c r="AD454" s="24" t="s">
        <v>178</v>
      </c>
      <c r="AE454" s="24"/>
      <c r="AF454" s="24"/>
      <c r="AG454" s="24"/>
      <c r="AH454" s="24"/>
      <c r="AI454" s="24"/>
      <c r="AJ454" s="24" t="s">
        <v>178</v>
      </c>
      <c r="AK454" s="24" t="s">
        <v>178</v>
      </c>
      <c r="AL454" s="413" t="e">
        <f t="shared" si="14"/>
        <v>#VALUE!</v>
      </c>
      <c r="AM454" s="412">
        <f t="shared" si="15"/>
        <v>45765</v>
      </c>
    </row>
    <row r="455" spans="1:39" ht="21.6" customHeight="1">
      <c r="A455" s="24">
        <v>86</v>
      </c>
      <c r="B455" s="24" t="s">
        <v>212</v>
      </c>
      <c r="C455" s="24">
        <v>2025042477</v>
      </c>
      <c r="D455" s="24"/>
      <c r="E455" s="24"/>
      <c r="F455" s="24">
        <v>2995</v>
      </c>
      <c r="G455" s="24" t="s">
        <v>494</v>
      </c>
      <c r="H455" s="24" t="s">
        <v>266</v>
      </c>
      <c r="I455" s="24"/>
      <c r="J455" s="24"/>
      <c r="K455" s="24"/>
      <c r="L455" s="24"/>
      <c r="M455" s="25"/>
      <c r="N455" s="24"/>
      <c r="O455" s="25"/>
      <c r="P455" s="26"/>
      <c r="Q455" s="24" t="s">
        <v>500</v>
      </c>
      <c r="R455" s="24" t="s">
        <v>171</v>
      </c>
      <c r="S455" s="24" t="s">
        <v>274</v>
      </c>
      <c r="T455" s="24">
        <v>1</v>
      </c>
      <c r="U455" s="24" t="s">
        <v>172</v>
      </c>
      <c r="V455" s="24" t="s">
        <v>2367</v>
      </c>
      <c r="W455" s="24" t="s">
        <v>2368</v>
      </c>
      <c r="X455" s="418">
        <v>45765.677083333343</v>
      </c>
      <c r="Y455" s="24"/>
      <c r="Z455" s="24">
        <v>0.7</v>
      </c>
      <c r="AA455" s="24"/>
      <c r="AB455" s="24" t="s">
        <v>176</v>
      </c>
      <c r="AC455" s="26" t="s">
        <v>2130</v>
      </c>
      <c r="AD455" s="24" t="s">
        <v>178</v>
      </c>
      <c r="AE455" s="24"/>
      <c r="AF455" s="24"/>
      <c r="AG455" s="24"/>
      <c r="AH455" s="24"/>
      <c r="AI455" s="24"/>
      <c r="AJ455" s="24" t="s">
        <v>178</v>
      </c>
      <c r="AK455" s="24" t="s">
        <v>178</v>
      </c>
      <c r="AL455" s="413" t="e">
        <f t="shared" si="14"/>
        <v>#VALUE!</v>
      </c>
      <c r="AM455" s="412">
        <f t="shared" si="15"/>
        <v>45765</v>
      </c>
    </row>
    <row r="456" spans="1:39" ht="21.6" customHeight="1">
      <c r="A456" s="24">
        <v>87</v>
      </c>
      <c r="B456" s="24" t="s">
        <v>158</v>
      </c>
      <c r="C456" s="24">
        <v>2025042517</v>
      </c>
      <c r="D456" s="24" t="s">
        <v>2369</v>
      </c>
      <c r="E456" s="24" t="s">
        <v>160</v>
      </c>
      <c r="F456" s="24">
        <v>4845</v>
      </c>
      <c r="G456" s="24" t="s">
        <v>829</v>
      </c>
      <c r="H456" s="24" t="s">
        <v>830</v>
      </c>
      <c r="I456" s="24" t="s">
        <v>2370</v>
      </c>
      <c r="J456" s="24" t="s">
        <v>579</v>
      </c>
      <c r="K456" s="24" t="s">
        <v>419</v>
      </c>
      <c r="L456" s="24" t="s">
        <v>166</v>
      </c>
      <c r="M456" s="25" t="s">
        <v>167</v>
      </c>
      <c r="N456" s="24">
        <v>2302</v>
      </c>
      <c r="O456" s="25" t="s">
        <v>206</v>
      </c>
      <c r="P456" s="26" t="s">
        <v>2371</v>
      </c>
      <c r="Q456" s="24" t="s">
        <v>831</v>
      </c>
      <c r="R456" s="24" t="s">
        <v>171</v>
      </c>
      <c r="S456" s="24" t="s">
        <v>115</v>
      </c>
      <c r="T456" s="24">
        <v>1</v>
      </c>
      <c r="U456" s="24" t="s">
        <v>172</v>
      </c>
      <c r="V456" s="24" t="s">
        <v>2372</v>
      </c>
      <c r="W456" s="24" t="s">
        <v>2373</v>
      </c>
      <c r="X456" s="418">
        <v>45769.500694444447</v>
      </c>
      <c r="Y456" s="24" t="s">
        <v>2374</v>
      </c>
      <c r="Z456" s="24">
        <v>0.5</v>
      </c>
      <c r="AA456" s="24"/>
      <c r="AB456" s="24" t="s">
        <v>176</v>
      </c>
      <c r="AC456" s="26" t="s">
        <v>2375</v>
      </c>
      <c r="AD456" s="24"/>
      <c r="AE456" s="24"/>
      <c r="AF456" s="24"/>
      <c r="AG456" s="24"/>
      <c r="AH456" s="24"/>
      <c r="AI456" s="24"/>
      <c r="AJ456" s="24"/>
      <c r="AK456" s="24" t="s">
        <v>178</v>
      </c>
      <c r="AL456" s="413">
        <f t="shared" si="14"/>
        <v>45766</v>
      </c>
      <c r="AM456" s="412">
        <f t="shared" si="15"/>
        <v>45769</v>
      </c>
    </row>
    <row r="457" spans="1:39" ht="21.6" customHeight="1">
      <c r="A457" s="24">
        <v>88</v>
      </c>
      <c r="B457" s="24" t="s">
        <v>158</v>
      </c>
      <c r="C457" s="24">
        <v>2025042518</v>
      </c>
      <c r="D457" s="24" t="s">
        <v>2376</v>
      </c>
      <c r="E457" s="24" t="s">
        <v>160</v>
      </c>
      <c r="F457" s="24">
        <v>4046</v>
      </c>
      <c r="G457" s="24" t="s">
        <v>1892</v>
      </c>
      <c r="H457" s="24" t="s">
        <v>266</v>
      </c>
      <c r="I457" s="24" t="s">
        <v>2377</v>
      </c>
      <c r="J457" s="24" t="s">
        <v>579</v>
      </c>
      <c r="K457" s="24" t="s">
        <v>226</v>
      </c>
      <c r="L457" s="24" t="s">
        <v>227</v>
      </c>
      <c r="M457" s="25" t="s">
        <v>228</v>
      </c>
      <c r="N457" s="24">
        <v>2501</v>
      </c>
      <c r="O457" s="25" t="s">
        <v>229</v>
      </c>
      <c r="P457" s="26" t="s">
        <v>2378</v>
      </c>
      <c r="Q457" s="24" t="s">
        <v>1895</v>
      </c>
      <c r="R457" s="24" t="s">
        <v>171</v>
      </c>
      <c r="S457" s="24" t="s">
        <v>274</v>
      </c>
      <c r="T457" s="24">
        <v>1</v>
      </c>
      <c r="U457" s="24" t="s">
        <v>172</v>
      </c>
      <c r="V457" s="24" t="s">
        <v>2379</v>
      </c>
      <c r="W457" s="24" t="s">
        <v>2380</v>
      </c>
      <c r="X457" s="418">
        <v>45769.472222222219</v>
      </c>
      <c r="Y457" s="24" t="s">
        <v>2374</v>
      </c>
      <c r="Z457" s="24">
        <v>0.1</v>
      </c>
      <c r="AA457" s="24"/>
      <c r="AB457" s="24" t="s">
        <v>176</v>
      </c>
      <c r="AC457" s="26" t="s">
        <v>2381</v>
      </c>
      <c r="AD457" s="24"/>
      <c r="AE457" s="24"/>
      <c r="AF457" s="24"/>
      <c r="AG457" s="24"/>
      <c r="AH457" s="24"/>
      <c r="AI457" s="24"/>
      <c r="AJ457" s="24"/>
      <c r="AK457" s="24" t="s">
        <v>178</v>
      </c>
      <c r="AL457" s="413">
        <f t="shared" si="14"/>
        <v>45766</v>
      </c>
      <c r="AM457" s="412">
        <f t="shared" si="15"/>
        <v>45769</v>
      </c>
    </row>
    <row r="458" spans="1:39" ht="21.6" customHeight="1">
      <c r="A458" s="24">
        <v>89</v>
      </c>
      <c r="B458" s="24" t="s">
        <v>158</v>
      </c>
      <c r="C458" s="24">
        <v>2025042547</v>
      </c>
      <c r="D458" s="24" t="s">
        <v>2382</v>
      </c>
      <c r="E458" s="24" t="s">
        <v>160</v>
      </c>
      <c r="F458" s="24">
        <v>4528</v>
      </c>
      <c r="G458" s="24" t="s">
        <v>635</v>
      </c>
      <c r="H458" s="24" t="s">
        <v>636</v>
      </c>
      <c r="I458" s="24" t="s">
        <v>2383</v>
      </c>
      <c r="J458" s="24" t="s">
        <v>318</v>
      </c>
      <c r="K458" s="24" t="s">
        <v>419</v>
      </c>
      <c r="L458" s="24" t="s">
        <v>1759</v>
      </c>
      <c r="M458" s="25" t="s">
        <v>1760</v>
      </c>
      <c r="N458" s="24">
        <v>2901</v>
      </c>
      <c r="O458" s="25" t="s">
        <v>196</v>
      </c>
      <c r="P458" s="26" t="s">
        <v>2384</v>
      </c>
      <c r="Q458" s="24" t="s">
        <v>639</v>
      </c>
      <c r="R458" s="24" t="s">
        <v>171</v>
      </c>
      <c r="S458" s="24" t="s">
        <v>115</v>
      </c>
      <c r="T458" s="24">
        <v>1</v>
      </c>
      <c r="U458" s="24" t="s">
        <v>172</v>
      </c>
      <c r="V458" s="24" t="s">
        <v>2385</v>
      </c>
      <c r="W458" s="24" t="s">
        <v>2386</v>
      </c>
      <c r="X458" s="418">
        <v>45769.44027777778</v>
      </c>
      <c r="Y458" s="24" t="s">
        <v>2387</v>
      </c>
      <c r="Z458" s="24">
        <v>0.5</v>
      </c>
      <c r="AA458" s="24"/>
      <c r="AB458" s="24" t="s">
        <v>176</v>
      </c>
      <c r="AC458" s="26" t="s">
        <v>2388</v>
      </c>
      <c r="AD458" s="24"/>
      <c r="AE458" s="24"/>
      <c r="AF458" s="24"/>
      <c r="AG458" s="24"/>
      <c r="AH458" s="24"/>
      <c r="AI458" s="24"/>
      <c r="AJ458" s="24"/>
      <c r="AK458" s="24" t="s">
        <v>178</v>
      </c>
      <c r="AL458" s="413">
        <f t="shared" si="14"/>
        <v>45768</v>
      </c>
      <c r="AM458" s="412">
        <f t="shared" si="15"/>
        <v>45769</v>
      </c>
    </row>
    <row r="459" spans="1:39" ht="21.6" customHeight="1">
      <c r="A459" s="24">
        <v>90</v>
      </c>
      <c r="B459" s="24" t="s">
        <v>158</v>
      </c>
      <c r="C459" s="24">
        <v>2025042676</v>
      </c>
      <c r="D459" s="24" t="s">
        <v>2389</v>
      </c>
      <c r="E459" s="24" t="s">
        <v>160</v>
      </c>
      <c r="F459" s="24">
        <v>2154</v>
      </c>
      <c r="G459" s="24" t="s">
        <v>2029</v>
      </c>
      <c r="H459" s="24" t="s">
        <v>266</v>
      </c>
      <c r="I459" s="24" t="s">
        <v>2390</v>
      </c>
      <c r="J459" s="24" t="s">
        <v>318</v>
      </c>
      <c r="K459" s="24" t="s">
        <v>165</v>
      </c>
      <c r="L459" s="24" t="s">
        <v>166</v>
      </c>
      <c r="M459" s="25" t="s">
        <v>167</v>
      </c>
      <c r="N459" s="24">
        <v>2308</v>
      </c>
      <c r="O459" s="25" t="s">
        <v>612</v>
      </c>
      <c r="P459" s="26" t="s">
        <v>2391</v>
      </c>
      <c r="Q459" s="24" t="s">
        <v>2030</v>
      </c>
      <c r="R459" s="24" t="s">
        <v>171</v>
      </c>
      <c r="S459" s="24" t="s">
        <v>274</v>
      </c>
      <c r="T459" s="24">
        <v>1</v>
      </c>
      <c r="U459" s="24" t="s">
        <v>172</v>
      </c>
      <c r="V459" s="24" t="s">
        <v>2392</v>
      </c>
      <c r="W459" s="24" t="s">
        <v>2393</v>
      </c>
      <c r="X459" s="418">
        <v>45769.570138888892</v>
      </c>
      <c r="Y459" s="24" t="s">
        <v>2394</v>
      </c>
      <c r="Z459" s="24">
        <v>1.9</v>
      </c>
      <c r="AA459" s="24"/>
      <c r="AB459" s="24" t="s">
        <v>176</v>
      </c>
      <c r="AC459" s="26" t="s">
        <v>2395</v>
      </c>
      <c r="AD459" s="24"/>
      <c r="AE459" s="24"/>
      <c r="AF459" s="24"/>
      <c r="AG459" s="24"/>
      <c r="AH459" s="24"/>
      <c r="AI459" s="24"/>
      <c r="AJ459" s="24"/>
      <c r="AK459" s="24" t="s">
        <v>178</v>
      </c>
      <c r="AL459" s="413">
        <f t="shared" si="14"/>
        <v>45768</v>
      </c>
      <c r="AM459" s="412">
        <f t="shared" si="15"/>
        <v>45769</v>
      </c>
    </row>
    <row r="460" spans="1:39" ht="21.6" customHeight="1">
      <c r="A460" s="24">
        <v>91</v>
      </c>
      <c r="B460" s="24" t="s">
        <v>212</v>
      </c>
      <c r="C460" s="24">
        <v>2025042734</v>
      </c>
      <c r="D460" s="24"/>
      <c r="E460" s="24"/>
      <c r="F460" s="24">
        <v>3878</v>
      </c>
      <c r="G460" s="24" t="s">
        <v>1014</v>
      </c>
      <c r="H460" s="24" t="s">
        <v>798</v>
      </c>
      <c r="I460" s="24"/>
      <c r="J460" s="24"/>
      <c r="K460" s="24"/>
      <c r="L460" s="24"/>
      <c r="M460" s="25"/>
      <c r="N460" s="24"/>
      <c r="O460" s="25"/>
      <c r="P460" s="26"/>
      <c r="Q460" s="24" t="s">
        <v>1015</v>
      </c>
      <c r="R460" s="24" t="s">
        <v>171</v>
      </c>
      <c r="S460" s="24" t="s">
        <v>110</v>
      </c>
      <c r="T460" s="24">
        <v>1</v>
      </c>
      <c r="U460" s="24" t="s">
        <v>172</v>
      </c>
      <c r="V460" s="24" t="s">
        <v>2396</v>
      </c>
      <c r="W460" s="24" t="s">
        <v>2397</v>
      </c>
      <c r="X460" s="418">
        <v>45768.708333333343</v>
      </c>
      <c r="Y460" s="24"/>
      <c r="Z460" s="24">
        <v>0.5</v>
      </c>
      <c r="AA460" s="24"/>
      <c r="AB460" s="24" t="s">
        <v>176</v>
      </c>
      <c r="AC460" s="26" t="s">
        <v>2130</v>
      </c>
      <c r="AD460" s="24" t="s">
        <v>178</v>
      </c>
      <c r="AE460" s="24"/>
      <c r="AF460" s="24"/>
      <c r="AG460" s="24"/>
      <c r="AH460" s="24"/>
      <c r="AI460" s="24"/>
      <c r="AJ460" s="24" t="s">
        <v>178</v>
      </c>
      <c r="AK460" s="24" t="s">
        <v>178</v>
      </c>
      <c r="AL460" s="413" t="e">
        <f t="shared" si="14"/>
        <v>#VALUE!</v>
      </c>
      <c r="AM460" s="412">
        <f t="shared" si="15"/>
        <v>45768</v>
      </c>
    </row>
    <row r="461" spans="1:39" ht="21.6" customHeight="1">
      <c r="A461" s="24">
        <v>92</v>
      </c>
      <c r="B461" s="24" t="s">
        <v>212</v>
      </c>
      <c r="C461" s="24">
        <v>2025042736</v>
      </c>
      <c r="D461" s="24"/>
      <c r="E461" s="24"/>
      <c r="F461" s="24">
        <v>3878</v>
      </c>
      <c r="G461" s="24" t="s">
        <v>1014</v>
      </c>
      <c r="H461" s="24" t="s">
        <v>798</v>
      </c>
      <c r="I461" s="24"/>
      <c r="J461" s="24"/>
      <c r="K461" s="24"/>
      <c r="L461" s="24"/>
      <c r="M461" s="25"/>
      <c r="N461" s="24"/>
      <c r="O461" s="25"/>
      <c r="P461" s="26"/>
      <c r="Q461" s="24" t="s">
        <v>1015</v>
      </c>
      <c r="R461" s="24" t="s">
        <v>171</v>
      </c>
      <c r="S461" s="24" t="s">
        <v>110</v>
      </c>
      <c r="T461" s="24">
        <v>1</v>
      </c>
      <c r="U461" s="24" t="s">
        <v>172</v>
      </c>
      <c r="V461" s="24" t="s">
        <v>2398</v>
      </c>
      <c r="W461" s="24" t="s">
        <v>2399</v>
      </c>
      <c r="X461" s="418">
        <v>45768.701388888891</v>
      </c>
      <c r="Y461" s="24"/>
      <c r="Z461" s="24">
        <v>0.7</v>
      </c>
      <c r="AA461" s="24"/>
      <c r="AB461" s="24" t="s">
        <v>176</v>
      </c>
      <c r="AC461" s="26" t="s">
        <v>2400</v>
      </c>
      <c r="AD461" s="24"/>
      <c r="AE461" s="24"/>
      <c r="AF461" s="24"/>
      <c r="AG461" s="24"/>
      <c r="AH461" s="24"/>
      <c r="AI461" s="24"/>
      <c r="AJ461" s="24" t="s">
        <v>178</v>
      </c>
      <c r="AK461" s="24" t="s">
        <v>178</v>
      </c>
      <c r="AL461" s="413" t="e">
        <f t="shared" si="14"/>
        <v>#VALUE!</v>
      </c>
      <c r="AM461" s="412">
        <f t="shared" si="15"/>
        <v>45768</v>
      </c>
    </row>
    <row r="462" spans="1:39" ht="21.6" customHeight="1">
      <c r="A462" s="24">
        <v>93</v>
      </c>
      <c r="B462" s="24" t="s">
        <v>212</v>
      </c>
      <c r="C462" s="24">
        <v>2025042738</v>
      </c>
      <c r="D462" s="24"/>
      <c r="E462" s="24"/>
      <c r="F462" s="24">
        <v>5341</v>
      </c>
      <c r="G462" s="24" t="s">
        <v>2401</v>
      </c>
      <c r="H462" s="24" t="s">
        <v>299</v>
      </c>
      <c r="I462" s="24"/>
      <c r="J462" s="24"/>
      <c r="K462" s="24"/>
      <c r="L462" s="24"/>
      <c r="M462" s="25"/>
      <c r="N462" s="24"/>
      <c r="O462" s="25"/>
      <c r="P462" s="26"/>
      <c r="Q462" s="24" t="s">
        <v>2402</v>
      </c>
      <c r="R462" s="24" t="s">
        <v>171</v>
      </c>
      <c r="S462" s="24" t="s">
        <v>110</v>
      </c>
      <c r="T462" s="24">
        <v>1</v>
      </c>
      <c r="U462" s="24" t="s">
        <v>172</v>
      </c>
      <c r="V462" s="24" t="s">
        <v>2403</v>
      </c>
      <c r="W462" s="24" t="s">
        <v>2404</v>
      </c>
      <c r="X462" s="418">
        <v>45768.625</v>
      </c>
      <c r="Y462" s="24"/>
      <c r="Z462" s="24">
        <v>5.5</v>
      </c>
      <c r="AA462" s="24"/>
      <c r="AB462" s="24" t="s">
        <v>176</v>
      </c>
      <c r="AC462" s="26" t="s">
        <v>2405</v>
      </c>
      <c r="AD462" s="24"/>
      <c r="AE462" s="24"/>
      <c r="AF462" s="24"/>
      <c r="AG462" s="24"/>
      <c r="AH462" s="24"/>
      <c r="AI462" s="24"/>
      <c r="AJ462" s="24" t="s">
        <v>178</v>
      </c>
      <c r="AK462" s="24" t="s">
        <v>178</v>
      </c>
      <c r="AL462" s="413" t="e">
        <f t="shared" si="14"/>
        <v>#VALUE!</v>
      </c>
      <c r="AM462" s="412">
        <f t="shared" si="15"/>
        <v>45768</v>
      </c>
    </row>
    <row r="463" spans="1:39" ht="21.6" customHeight="1">
      <c r="A463" s="24">
        <v>94</v>
      </c>
      <c r="B463" s="24" t="s">
        <v>212</v>
      </c>
      <c r="C463" s="24">
        <v>2025042758</v>
      </c>
      <c r="D463" s="24"/>
      <c r="E463" s="24"/>
      <c r="F463" s="24">
        <v>5341</v>
      </c>
      <c r="G463" s="24" t="s">
        <v>2401</v>
      </c>
      <c r="H463" s="24" t="s">
        <v>299</v>
      </c>
      <c r="I463" s="24"/>
      <c r="J463" s="24"/>
      <c r="K463" s="24"/>
      <c r="L463" s="24"/>
      <c r="M463" s="25"/>
      <c r="N463" s="24"/>
      <c r="O463" s="25"/>
      <c r="P463" s="26"/>
      <c r="Q463" s="24" t="s">
        <v>2402</v>
      </c>
      <c r="R463" s="24" t="s">
        <v>171</v>
      </c>
      <c r="S463" s="24" t="s">
        <v>115</v>
      </c>
      <c r="T463" s="24">
        <v>1</v>
      </c>
      <c r="U463" s="24" t="s">
        <v>172</v>
      </c>
      <c r="V463" s="24" t="s">
        <v>2406</v>
      </c>
      <c r="W463" s="24" t="s">
        <v>2407</v>
      </c>
      <c r="X463" s="418">
        <v>45768.82916666667</v>
      </c>
      <c r="Y463" s="24"/>
      <c r="Z463" s="24">
        <v>8.9</v>
      </c>
      <c r="AA463" s="24"/>
      <c r="AB463" s="24" t="s">
        <v>176</v>
      </c>
      <c r="AC463" s="26" t="s">
        <v>2408</v>
      </c>
      <c r="AD463" s="24"/>
      <c r="AE463" s="24" t="s">
        <v>178</v>
      </c>
      <c r="AF463" s="24"/>
      <c r="AG463" s="24"/>
      <c r="AH463" s="24"/>
      <c r="AI463" s="24"/>
      <c r="AJ463" s="24"/>
      <c r="AK463" s="24" t="s">
        <v>178</v>
      </c>
      <c r="AL463" s="413" t="e">
        <f t="shared" si="14"/>
        <v>#VALUE!</v>
      </c>
      <c r="AM463" s="412">
        <f t="shared" si="15"/>
        <v>45768</v>
      </c>
    </row>
    <row r="464" spans="1:39" ht="21.6" customHeight="1">
      <c r="A464" s="24">
        <v>95</v>
      </c>
      <c r="B464" s="24" t="s">
        <v>158</v>
      </c>
      <c r="C464" s="24">
        <v>2025042760</v>
      </c>
      <c r="D464" s="24" t="s">
        <v>2409</v>
      </c>
      <c r="E464" s="24" t="s">
        <v>160</v>
      </c>
      <c r="F464" s="24">
        <v>4406</v>
      </c>
      <c r="G464" s="24" t="s">
        <v>864</v>
      </c>
      <c r="H464" s="24" t="s">
        <v>266</v>
      </c>
      <c r="I464" s="24" t="s">
        <v>2410</v>
      </c>
      <c r="J464" s="24" t="s">
        <v>164</v>
      </c>
      <c r="K464" s="24" t="s">
        <v>419</v>
      </c>
      <c r="L464" s="24" t="s">
        <v>1129</v>
      </c>
      <c r="M464" s="25" t="s">
        <v>1130</v>
      </c>
      <c r="N464" s="24">
        <v>6003</v>
      </c>
      <c r="O464" s="25" t="s">
        <v>802</v>
      </c>
      <c r="P464" s="26" t="s">
        <v>2411</v>
      </c>
      <c r="Q464" s="24" t="s">
        <v>867</v>
      </c>
      <c r="R464" s="24" t="s">
        <v>171</v>
      </c>
      <c r="S464" s="24" t="s">
        <v>274</v>
      </c>
      <c r="T464" s="24">
        <v>1</v>
      </c>
      <c r="U464" s="24" t="s">
        <v>172</v>
      </c>
      <c r="V464" s="24" t="s">
        <v>2412</v>
      </c>
      <c r="W464" s="24" t="s">
        <v>2413</v>
      </c>
      <c r="X464" s="418">
        <v>45769.695138888892</v>
      </c>
      <c r="Y464" s="24" t="s">
        <v>2414</v>
      </c>
      <c r="Z464" s="24">
        <v>0.4</v>
      </c>
      <c r="AA464" s="24"/>
      <c r="AB464" s="24" t="s">
        <v>176</v>
      </c>
      <c r="AC464" s="26" t="s">
        <v>2415</v>
      </c>
      <c r="AD464" s="24"/>
      <c r="AE464" s="24"/>
      <c r="AF464" s="24"/>
      <c r="AG464" s="24"/>
      <c r="AH464" s="24"/>
      <c r="AI464" s="24"/>
      <c r="AJ464" s="24"/>
      <c r="AK464" s="24" t="s">
        <v>178</v>
      </c>
      <c r="AL464" s="413">
        <f t="shared" si="14"/>
        <v>45769</v>
      </c>
      <c r="AM464" s="412">
        <f t="shared" si="15"/>
        <v>45769</v>
      </c>
    </row>
    <row r="465" spans="1:39" ht="21.6" customHeight="1">
      <c r="A465" s="24">
        <v>96</v>
      </c>
      <c r="B465" s="24" t="s">
        <v>212</v>
      </c>
      <c r="C465" s="24">
        <v>2025042766</v>
      </c>
      <c r="D465" s="24"/>
      <c r="E465" s="24"/>
      <c r="F465" s="24">
        <v>3652</v>
      </c>
      <c r="G465" s="24" t="s">
        <v>1818</v>
      </c>
      <c r="H465" s="24" t="s">
        <v>316</v>
      </c>
      <c r="I465" s="24"/>
      <c r="J465" s="24"/>
      <c r="K465" s="24"/>
      <c r="L465" s="24"/>
      <c r="M465" s="25"/>
      <c r="N465" s="24"/>
      <c r="O465" s="25"/>
      <c r="P465" s="26"/>
      <c r="Q465" s="24" t="s">
        <v>1819</v>
      </c>
      <c r="R465" s="24" t="s">
        <v>171</v>
      </c>
      <c r="S465" s="24" t="s">
        <v>110</v>
      </c>
      <c r="T465" s="24">
        <v>1</v>
      </c>
      <c r="U465" s="24" t="s">
        <v>172</v>
      </c>
      <c r="V465" s="24" t="s">
        <v>2416</v>
      </c>
      <c r="W465" s="24" t="s">
        <v>2417</v>
      </c>
      <c r="X465" s="418">
        <v>45769.416666666657</v>
      </c>
      <c r="Y465" s="24"/>
      <c r="Z465" s="24">
        <v>1</v>
      </c>
      <c r="AA465" s="24"/>
      <c r="AB465" s="24" t="s">
        <v>176</v>
      </c>
      <c r="AC465" s="26" t="s">
        <v>2130</v>
      </c>
      <c r="AD465" s="24" t="s">
        <v>178</v>
      </c>
      <c r="AE465" s="24"/>
      <c r="AF465" s="24"/>
      <c r="AG465" s="24"/>
      <c r="AH465" s="24"/>
      <c r="AI465" s="24"/>
      <c r="AJ465" s="24" t="s">
        <v>178</v>
      </c>
      <c r="AK465" s="24" t="s">
        <v>178</v>
      </c>
      <c r="AL465" s="413" t="e">
        <f t="shared" si="14"/>
        <v>#VALUE!</v>
      </c>
      <c r="AM465" s="412">
        <f t="shared" si="15"/>
        <v>45769</v>
      </c>
    </row>
    <row r="466" spans="1:39" ht="21.6" customHeight="1">
      <c r="A466" s="24">
        <v>97</v>
      </c>
      <c r="B466" s="24" t="s">
        <v>158</v>
      </c>
      <c r="C466" s="24">
        <v>2025042786</v>
      </c>
      <c r="D466" s="24" t="s">
        <v>2418</v>
      </c>
      <c r="E466" s="24" t="s">
        <v>160</v>
      </c>
      <c r="F466" s="24">
        <v>3416</v>
      </c>
      <c r="G466" s="24" t="s">
        <v>2052</v>
      </c>
      <c r="H466" s="24" t="s">
        <v>266</v>
      </c>
      <c r="I466" s="24" t="s">
        <v>2419</v>
      </c>
      <c r="J466" s="24" t="s">
        <v>164</v>
      </c>
      <c r="K466" s="24" t="s">
        <v>226</v>
      </c>
      <c r="L466" s="24" t="s">
        <v>1129</v>
      </c>
      <c r="M466" s="25" t="s">
        <v>1130</v>
      </c>
      <c r="N466" s="24">
        <v>6003</v>
      </c>
      <c r="O466" s="25" t="s">
        <v>802</v>
      </c>
      <c r="P466" s="26" t="s">
        <v>2420</v>
      </c>
      <c r="Q466" s="24" t="s">
        <v>2053</v>
      </c>
      <c r="R466" s="24" t="s">
        <v>171</v>
      </c>
      <c r="S466" s="24" t="s">
        <v>274</v>
      </c>
      <c r="T466" s="24">
        <v>1</v>
      </c>
      <c r="U466" s="24" t="s">
        <v>172</v>
      </c>
      <c r="V466" s="24" t="s">
        <v>2421</v>
      </c>
      <c r="W466" s="24" t="s">
        <v>2422</v>
      </c>
      <c r="X466" s="418">
        <v>45769.51458333333</v>
      </c>
      <c r="Y466" s="24" t="s">
        <v>2423</v>
      </c>
      <c r="Z466" s="24">
        <v>0.5</v>
      </c>
      <c r="AA466" s="24"/>
      <c r="AB466" s="24" t="s">
        <v>564</v>
      </c>
      <c r="AC466" s="26" t="s">
        <v>341</v>
      </c>
      <c r="AD466" s="24"/>
      <c r="AE466" s="24"/>
      <c r="AF466" s="24"/>
      <c r="AG466" s="24"/>
      <c r="AH466" s="24"/>
      <c r="AI466" s="24"/>
      <c r="AJ466" s="24"/>
      <c r="AK466" s="24" t="s">
        <v>178</v>
      </c>
      <c r="AL466" s="413">
        <f t="shared" si="14"/>
        <v>45769</v>
      </c>
      <c r="AM466" s="412">
        <f t="shared" si="15"/>
        <v>45769</v>
      </c>
    </row>
    <row r="467" spans="1:39" ht="21.6" customHeight="1">
      <c r="A467" s="24">
        <v>98</v>
      </c>
      <c r="B467" s="24" t="s">
        <v>212</v>
      </c>
      <c r="C467" s="24">
        <v>2025042799</v>
      </c>
      <c r="D467" s="24"/>
      <c r="E467" s="24"/>
      <c r="F467" s="24">
        <v>4845</v>
      </c>
      <c r="G467" s="24" t="s">
        <v>829</v>
      </c>
      <c r="H467" s="24" t="s">
        <v>830</v>
      </c>
      <c r="I467" s="24"/>
      <c r="J467" s="24"/>
      <c r="K467" s="24"/>
      <c r="L467" s="24"/>
      <c r="M467" s="25"/>
      <c r="N467" s="24"/>
      <c r="O467" s="25"/>
      <c r="P467" s="26"/>
      <c r="Q467" s="24" t="s">
        <v>831</v>
      </c>
      <c r="R467" s="24" t="s">
        <v>171</v>
      </c>
      <c r="S467" s="24" t="s">
        <v>115</v>
      </c>
      <c r="T467" s="24">
        <v>1</v>
      </c>
      <c r="U467" s="24" t="s">
        <v>172</v>
      </c>
      <c r="V467" s="24" t="s">
        <v>2424</v>
      </c>
      <c r="W467" s="24" t="s">
        <v>2425</v>
      </c>
      <c r="X467" s="418">
        <v>45769.544444444437</v>
      </c>
      <c r="Y467" s="24"/>
      <c r="Z467" s="24">
        <v>1.1000000000000001</v>
      </c>
      <c r="AA467" s="24"/>
      <c r="AB467" s="24" t="s">
        <v>176</v>
      </c>
      <c r="AC467" s="26" t="s">
        <v>2130</v>
      </c>
      <c r="AD467" s="24" t="s">
        <v>178</v>
      </c>
      <c r="AE467" s="24"/>
      <c r="AF467" s="24"/>
      <c r="AG467" s="24"/>
      <c r="AH467" s="24"/>
      <c r="AI467" s="24"/>
      <c r="AJ467" s="24" t="s">
        <v>178</v>
      </c>
      <c r="AK467" s="24" t="s">
        <v>178</v>
      </c>
      <c r="AL467" s="413" t="e">
        <f t="shared" si="14"/>
        <v>#VALUE!</v>
      </c>
      <c r="AM467" s="412">
        <f t="shared" si="15"/>
        <v>45769</v>
      </c>
    </row>
    <row r="468" spans="1:39" ht="21.6" customHeight="1">
      <c r="A468" s="24">
        <v>99</v>
      </c>
      <c r="B468" s="24" t="s">
        <v>212</v>
      </c>
      <c r="C468" s="24">
        <v>2025042802</v>
      </c>
      <c r="D468" s="24"/>
      <c r="E468" s="24"/>
      <c r="F468" s="24">
        <v>2154</v>
      </c>
      <c r="G468" s="24" t="s">
        <v>2029</v>
      </c>
      <c r="H468" s="24" t="s">
        <v>266</v>
      </c>
      <c r="I468" s="24"/>
      <c r="J468" s="24"/>
      <c r="K468" s="24"/>
      <c r="L468" s="24"/>
      <c r="M468" s="25"/>
      <c r="N468" s="24"/>
      <c r="O468" s="25"/>
      <c r="P468" s="26"/>
      <c r="Q468" s="24" t="s">
        <v>2030</v>
      </c>
      <c r="R468" s="24" t="s">
        <v>171</v>
      </c>
      <c r="S468" s="24" t="s">
        <v>274</v>
      </c>
      <c r="T468" s="24">
        <v>1</v>
      </c>
      <c r="U468" s="24" t="s">
        <v>172</v>
      </c>
      <c r="V468" s="24" t="s">
        <v>2426</v>
      </c>
      <c r="W468" s="24" t="s">
        <v>2393</v>
      </c>
      <c r="X468" s="418">
        <v>45769.570138888892</v>
      </c>
      <c r="Y468" s="24"/>
      <c r="Z468" s="24">
        <v>1.9</v>
      </c>
      <c r="AA468" s="24"/>
      <c r="AB468" s="24" t="s">
        <v>176</v>
      </c>
      <c r="AC468" s="26" t="s">
        <v>2194</v>
      </c>
      <c r="AD468" s="24" t="s">
        <v>178</v>
      </c>
      <c r="AE468" s="24"/>
      <c r="AF468" s="24"/>
      <c r="AG468" s="24"/>
      <c r="AH468" s="24"/>
      <c r="AI468" s="24"/>
      <c r="AJ468" s="24" t="s">
        <v>178</v>
      </c>
      <c r="AK468" s="24" t="s">
        <v>178</v>
      </c>
      <c r="AL468" s="413" t="e">
        <f t="shared" si="14"/>
        <v>#VALUE!</v>
      </c>
      <c r="AM468" s="412">
        <f t="shared" si="15"/>
        <v>45769</v>
      </c>
    </row>
    <row r="469" spans="1:39" ht="21.6" customHeight="1">
      <c r="A469" s="24">
        <v>100</v>
      </c>
      <c r="B469" s="24" t="s">
        <v>158</v>
      </c>
      <c r="C469" s="24">
        <v>2025042803</v>
      </c>
      <c r="D469" s="24" t="s">
        <v>2427</v>
      </c>
      <c r="E469" s="24" t="s">
        <v>160</v>
      </c>
      <c r="F469" s="24">
        <v>5060</v>
      </c>
      <c r="G469" s="24" t="s">
        <v>1822</v>
      </c>
      <c r="H469" s="24" t="s">
        <v>214</v>
      </c>
      <c r="I469" s="24" t="s">
        <v>2428</v>
      </c>
      <c r="J469" s="24" t="s">
        <v>164</v>
      </c>
      <c r="K469" s="24" t="s">
        <v>165</v>
      </c>
      <c r="L469" s="24" t="s">
        <v>594</v>
      </c>
      <c r="M469" s="25" t="s">
        <v>595</v>
      </c>
      <c r="N469" s="24" t="s">
        <v>1766</v>
      </c>
      <c r="O469" s="25" t="s">
        <v>1031</v>
      </c>
      <c r="P469" s="26" t="s">
        <v>2429</v>
      </c>
      <c r="Q469" s="24" t="s">
        <v>1823</v>
      </c>
      <c r="R469" s="24" t="s">
        <v>171</v>
      </c>
      <c r="S469" s="24" t="s">
        <v>115</v>
      </c>
      <c r="T469" s="24">
        <v>1</v>
      </c>
      <c r="U469" s="24" t="s">
        <v>172</v>
      </c>
      <c r="V469" s="24" t="s">
        <v>2430</v>
      </c>
      <c r="W469" s="24" t="s">
        <v>2431</v>
      </c>
      <c r="X469" s="418">
        <v>45769.73333333333</v>
      </c>
      <c r="Y469" s="24" t="s">
        <v>2432</v>
      </c>
      <c r="Z469" s="24">
        <v>0.5</v>
      </c>
      <c r="AA469" s="24"/>
      <c r="AB469" s="24" t="s">
        <v>176</v>
      </c>
      <c r="AC469" s="26" t="s">
        <v>2433</v>
      </c>
      <c r="AD469" s="24"/>
      <c r="AE469" s="24"/>
      <c r="AF469" s="24"/>
      <c r="AG469" s="24"/>
      <c r="AH469" s="24"/>
      <c r="AI469" s="24"/>
      <c r="AJ469" s="24"/>
      <c r="AK469" s="24" t="s">
        <v>178</v>
      </c>
      <c r="AL469" s="413">
        <f t="shared" si="14"/>
        <v>45769</v>
      </c>
      <c r="AM469" s="412">
        <f t="shared" si="15"/>
        <v>45769</v>
      </c>
    </row>
    <row r="470" spans="1:39" ht="21.6" customHeight="1">
      <c r="A470" s="24">
        <v>101</v>
      </c>
      <c r="B470" s="24" t="s">
        <v>158</v>
      </c>
      <c r="C470" s="24">
        <v>2025042812</v>
      </c>
      <c r="D470" s="24" t="s">
        <v>2434</v>
      </c>
      <c r="E470" s="24" t="s">
        <v>160</v>
      </c>
      <c r="F470" s="24">
        <v>4145</v>
      </c>
      <c r="G470" s="24" t="s">
        <v>333</v>
      </c>
      <c r="H470" s="24" t="s">
        <v>266</v>
      </c>
      <c r="I470" s="24" t="s">
        <v>2435</v>
      </c>
      <c r="J470" s="24" t="s">
        <v>164</v>
      </c>
      <c r="K470" s="24" t="s">
        <v>165</v>
      </c>
      <c r="L470" s="24" t="s">
        <v>166</v>
      </c>
      <c r="M470" s="25" t="s">
        <v>167</v>
      </c>
      <c r="N470" s="24">
        <v>2307</v>
      </c>
      <c r="O470" s="25" t="s">
        <v>335</v>
      </c>
      <c r="P470" s="26" t="s">
        <v>2436</v>
      </c>
      <c r="Q470" s="24" t="s">
        <v>337</v>
      </c>
      <c r="R470" s="24" t="s">
        <v>171</v>
      </c>
      <c r="S470" s="24" t="s">
        <v>274</v>
      </c>
      <c r="T470" s="24">
        <v>1</v>
      </c>
      <c r="U470" s="24" t="s">
        <v>172</v>
      </c>
      <c r="V470" s="24" t="s">
        <v>2437</v>
      </c>
      <c r="W470" s="24" t="s">
        <v>2438</v>
      </c>
      <c r="X470" s="418">
        <v>45769.684027777781</v>
      </c>
      <c r="Y470" s="24" t="s">
        <v>2439</v>
      </c>
      <c r="Z470" s="24">
        <v>0.6</v>
      </c>
      <c r="AA470" s="24"/>
      <c r="AB470" s="24" t="s">
        <v>176</v>
      </c>
      <c r="AC470" s="26" t="s">
        <v>2440</v>
      </c>
      <c r="AD470" s="24"/>
      <c r="AE470" s="24"/>
      <c r="AF470" s="24"/>
      <c r="AG470" s="24"/>
      <c r="AH470" s="24"/>
      <c r="AI470" s="24"/>
      <c r="AJ470" s="24"/>
      <c r="AK470" s="24" t="s">
        <v>178</v>
      </c>
      <c r="AL470" s="413">
        <f t="shared" si="14"/>
        <v>45769</v>
      </c>
      <c r="AM470" s="412">
        <f t="shared" si="15"/>
        <v>45769</v>
      </c>
    </row>
    <row r="471" spans="1:39" ht="21.6" customHeight="1">
      <c r="A471" s="24">
        <v>102</v>
      </c>
      <c r="B471" s="24" t="s">
        <v>158</v>
      </c>
      <c r="C471" s="24">
        <v>2025042985</v>
      </c>
      <c r="D471" s="24" t="s">
        <v>2441</v>
      </c>
      <c r="E471" s="24" t="s">
        <v>160</v>
      </c>
      <c r="F471" s="24">
        <v>4260</v>
      </c>
      <c r="G471" s="24" t="s">
        <v>440</v>
      </c>
      <c r="H471" s="24" t="s">
        <v>162</v>
      </c>
      <c r="I471" s="24" t="s">
        <v>2442</v>
      </c>
      <c r="J471" s="24" t="s">
        <v>192</v>
      </c>
      <c r="K471" s="24" t="s">
        <v>419</v>
      </c>
      <c r="L471" s="24" t="s">
        <v>166</v>
      </c>
      <c r="M471" s="25" t="s">
        <v>167</v>
      </c>
      <c r="N471" s="24">
        <v>2301</v>
      </c>
      <c r="O471" s="25" t="s">
        <v>1591</v>
      </c>
      <c r="P471" s="26" t="s">
        <v>2443</v>
      </c>
      <c r="Q471" s="24" t="s">
        <v>441</v>
      </c>
      <c r="R471" s="24" t="s">
        <v>171</v>
      </c>
      <c r="S471" s="24" t="s">
        <v>115</v>
      </c>
      <c r="T471" s="24">
        <v>1</v>
      </c>
      <c r="U471" s="24" t="s">
        <v>172</v>
      </c>
      <c r="V471" s="24" t="s">
        <v>2444</v>
      </c>
      <c r="W471" s="24" t="s">
        <v>2445</v>
      </c>
      <c r="X471" s="418">
        <v>45770.570833333331</v>
      </c>
      <c r="Y471" s="24" t="s">
        <v>2446</v>
      </c>
      <c r="Z471" s="24">
        <v>2.7</v>
      </c>
      <c r="AA471" s="24"/>
      <c r="AB471" s="24" t="s">
        <v>176</v>
      </c>
      <c r="AC471" s="26" t="s">
        <v>2447</v>
      </c>
      <c r="AD471" s="24"/>
      <c r="AE471" s="24"/>
      <c r="AF471" s="24"/>
      <c r="AG471" s="24"/>
      <c r="AH471" s="24"/>
      <c r="AI471" s="24"/>
      <c r="AJ471" s="24"/>
      <c r="AK471" s="24" t="s">
        <v>178</v>
      </c>
      <c r="AL471" s="413">
        <f t="shared" si="14"/>
        <v>45770</v>
      </c>
      <c r="AM471" s="412">
        <f t="shared" si="15"/>
        <v>45770</v>
      </c>
    </row>
    <row r="472" spans="1:39" ht="21.6" customHeight="1">
      <c r="A472" s="24">
        <v>103</v>
      </c>
      <c r="B472" s="24" t="s">
        <v>158</v>
      </c>
      <c r="C472" s="24">
        <v>2025042987</v>
      </c>
      <c r="D472" s="24" t="s">
        <v>2448</v>
      </c>
      <c r="E472" s="24" t="s">
        <v>160</v>
      </c>
      <c r="F472" s="24">
        <v>2535</v>
      </c>
      <c r="G472" s="24" t="s">
        <v>2113</v>
      </c>
      <c r="H472" s="24" t="s">
        <v>645</v>
      </c>
      <c r="I472" s="24" t="s">
        <v>2449</v>
      </c>
      <c r="J472" s="24" t="s">
        <v>192</v>
      </c>
      <c r="K472" s="24" t="s">
        <v>419</v>
      </c>
      <c r="L472" s="24" t="s">
        <v>166</v>
      </c>
      <c r="M472" s="25" t="s">
        <v>167</v>
      </c>
      <c r="N472" s="24">
        <v>2305</v>
      </c>
      <c r="O472" s="25" t="s">
        <v>685</v>
      </c>
      <c r="P472" s="26" t="s">
        <v>2450</v>
      </c>
      <c r="Q472" s="24" t="s">
        <v>2114</v>
      </c>
      <c r="R472" s="24" t="s">
        <v>171</v>
      </c>
      <c r="S472" s="24" t="s">
        <v>110</v>
      </c>
      <c r="T472" s="24">
        <v>1</v>
      </c>
      <c r="U472" s="24" t="s">
        <v>172</v>
      </c>
      <c r="V472" s="24" t="s">
        <v>2451</v>
      </c>
      <c r="W472" s="24" t="s">
        <v>2452</v>
      </c>
      <c r="X472" s="418">
        <v>45770.583333333343</v>
      </c>
      <c r="Y472" s="24" t="s">
        <v>2453</v>
      </c>
      <c r="Z472" s="24">
        <v>0.5</v>
      </c>
      <c r="AA472" s="24"/>
      <c r="AB472" s="24" t="s">
        <v>176</v>
      </c>
      <c r="AC472" s="26" t="s">
        <v>2454</v>
      </c>
      <c r="AD472" s="24"/>
      <c r="AE472" s="24"/>
      <c r="AF472" s="24"/>
      <c r="AG472" s="24"/>
      <c r="AH472" s="24"/>
      <c r="AI472" s="24"/>
      <c r="AJ472" s="24"/>
      <c r="AK472" s="24" t="s">
        <v>178</v>
      </c>
      <c r="AL472" s="413">
        <f t="shared" si="14"/>
        <v>45770</v>
      </c>
      <c r="AM472" s="412">
        <f t="shared" si="15"/>
        <v>45770</v>
      </c>
    </row>
    <row r="473" spans="1:39" ht="21.6" customHeight="1">
      <c r="A473" s="24">
        <v>104</v>
      </c>
      <c r="B473" s="24" t="s">
        <v>212</v>
      </c>
      <c r="C473" s="24">
        <v>2025043062</v>
      </c>
      <c r="D473" s="24"/>
      <c r="E473" s="24"/>
      <c r="F473" s="24">
        <v>5060</v>
      </c>
      <c r="G473" s="24" t="s">
        <v>1822</v>
      </c>
      <c r="H473" s="24" t="s">
        <v>214</v>
      </c>
      <c r="I473" s="24"/>
      <c r="J473" s="24"/>
      <c r="K473" s="24"/>
      <c r="L473" s="24"/>
      <c r="M473" s="25"/>
      <c r="N473" s="24"/>
      <c r="O473" s="25"/>
      <c r="P473" s="26"/>
      <c r="Q473" s="24" t="s">
        <v>1823</v>
      </c>
      <c r="R473" s="24" t="s">
        <v>171</v>
      </c>
      <c r="S473" s="24" t="s">
        <v>115</v>
      </c>
      <c r="T473" s="24">
        <v>1</v>
      </c>
      <c r="U473" s="24" t="s">
        <v>172</v>
      </c>
      <c r="V473" s="24" t="s">
        <v>2455</v>
      </c>
      <c r="W473" s="24" t="s">
        <v>2456</v>
      </c>
      <c r="X473" s="418">
        <v>45770.666666666657</v>
      </c>
      <c r="Y473" s="24"/>
      <c r="Z473" s="24">
        <v>0.3</v>
      </c>
      <c r="AA473" s="24"/>
      <c r="AB473" s="24" t="s">
        <v>176</v>
      </c>
      <c r="AC473" s="26" t="s">
        <v>2194</v>
      </c>
      <c r="AD473" s="24" t="s">
        <v>178</v>
      </c>
      <c r="AE473" s="24"/>
      <c r="AF473" s="24"/>
      <c r="AG473" s="24"/>
      <c r="AH473" s="24"/>
      <c r="AI473" s="24"/>
      <c r="AJ473" s="24"/>
      <c r="AK473" s="24" t="s">
        <v>178</v>
      </c>
      <c r="AL473" s="413" t="e">
        <f t="shared" si="14"/>
        <v>#VALUE!</v>
      </c>
      <c r="AM473" s="412">
        <f t="shared" si="15"/>
        <v>45770</v>
      </c>
    </row>
    <row r="474" spans="1:39" ht="21.6" customHeight="1">
      <c r="A474" s="24">
        <v>105</v>
      </c>
      <c r="B474" s="24" t="s">
        <v>158</v>
      </c>
      <c r="C474" s="24">
        <v>2025043182</v>
      </c>
      <c r="D474" s="24" t="s">
        <v>2457</v>
      </c>
      <c r="E474" s="24" t="s">
        <v>160</v>
      </c>
      <c r="F474" s="24">
        <v>2267</v>
      </c>
      <c r="G474" s="24" t="s">
        <v>820</v>
      </c>
      <c r="H474" s="24" t="s">
        <v>821</v>
      </c>
      <c r="I474" s="24" t="s">
        <v>2458</v>
      </c>
      <c r="J474" s="24" t="s">
        <v>485</v>
      </c>
      <c r="K474" s="24" t="s">
        <v>165</v>
      </c>
      <c r="L474" s="24" t="s">
        <v>166</v>
      </c>
      <c r="M474" s="25" t="s">
        <v>167</v>
      </c>
      <c r="N474" s="24">
        <v>2305</v>
      </c>
      <c r="O474" s="25" t="s">
        <v>685</v>
      </c>
      <c r="P474" s="26" t="s">
        <v>2459</v>
      </c>
      <c r="Q474" s="24" t="s">
        <v>822</v>
      </c>
      <c r="R474" s="24" t="s">
        <v>171</v>
      </c>
      <c r="S474" s="24" t="s">
        <v>115</v>
      </c>
      <c r="T474" s="24">
        <v>1</v>
      </c>
      <c r="U474" s="24" t="s">
        <v>172</v>
      </c>
      <c r="V474" s="24" t="s">
        <v>2460</v>
      </c>
      <c r="W474" s="24" t="s">
        <v>2461</v>
      </c>
      <c r="X474" s="418">
        <v>45772.566666666673</v>
      </c>
      <c r="Y474" s="24" t="s">
        <v>2462</v>
      </c>
      <c r="Z474" s="24">
        <v>0.5</v>
      </c>
      <c r="AA474" s="24"/>
      <c r="AB474" s="24" t="s">
        <v>176</v>
      </c>
      <c r="AC474" s="26" t="s">
        <v>2463</v>
      </c>
      <c r="AD474" s="24"/>
      <c r="AE474" s="24"/>
      <c r="AF474" s="24"/>
      <c r="AG474" s="24"/>
      <c r="AH474" s="24"/>
      <c r="AI474" s="24"/>
      <c r="AJ474" s="24"/>
      <c r="AK474" s="24" t="s">
        <v>178</v>
      </c>
      <c r="AL474" s="413">
        <f t="shared" si="14"/>
        <v>45771</v>
      </c>
      <c r="AM474" s="412">
        <f t="shared" si="15"/>
        <v>45772</v>
      </c>
    </row>
    <row r="475" spans="1:39" ht="21.6" customHeight="1">
      <c r="A475" s="24">
        <v>106</v>
      </c>
      <c r="B475" s="24" t="s">
        <v>212</v>
      </c>
      <c r="C475" s="24">
        <v>2025043190</v>
      </c>
      <c r="D475" s="24"/>
      <c r="E475" s="24"/>
      <c r="F475" s="24">
        <v>3359</v>
      </c>
      <c r="G475" s="24" t="s">
        <v>944</v>
      </c>
      <c r="H475" s="24" t="s">
        <v>162</v>
      </c>
      <c r="I475" s="24"/>
      <c r="J475" s="24"/>
      <c r="K475" s="24"/>
      <c r="L475" s="24"/>
      <c r="M475" s="25"/>
      <c r="N475" s="24"/>
      <c r="O475" s="25"/>
      <c r="P475" s="26"/>
      <c r="Q475" s="24" t="s">
        <v>945</v>
      </c>
      <c r="R475" s="24" t="s">
        <v>171</v>
      </c>
      <c r="S475" s="24" t="s">
        <v>115</v>
      </c>
      <c r="T475" s="24">
        <v>1</v>
      </c>
      <c r="U475" s="24" t="s">
        <v>172</v>
      </c>
      <c r="V475" s="24" t="s">
        <v>2464</v>
      </c>
      <c r="W475" s="24" t="s">
        <v>2465</v>
      </c>
      <c r="X475" s="418">
        <v>45771.614583333343</v>
      </c>
      <c r="Y475" s="24"/>
      <c r="Z475" s="24">
        <v>1</v>
      </c>
      <c r="AA475" s="24"/>
      <c r="AB475" s="24" t="s">
        <v>176</v>
      </c>
      <c r="AC475" s="26" t="s">
        <v>2130</v>
      </c>
      <c r="AD475" s="24" t="s">
        <v>178</v>
      </c>
      <c r="AE475" s="24"/>
      <c r="AF475" s="24"/>
      <c r="AG475" s="24"/>
      <c r="AH475" s="24"/>
      <c r="AI475" s="24"/>
      <c r="AJ475" s="24" t="s">
        <v>178</v>
      </c>
      <c r="AK475" s="24" t="s">
        <v>178</v>
      </c>
      <c r="AL475" s="413" t="e">
        <f t="shared" si="14"/>
        <v>#VALUE!</v>
      </c>
      <c r="AM475" s="412">
        <f t="shared" si="15"/>
        <v>45771</v>
      </c>
    </row>
    <row r="476" spans="1:39" ht="21.6" customHeight="1">
      <c r="A476" s="24">
        <v>107</v>
      </c>
      <c r="B476" s="24" t="s">
        <v>212</v>
      </c>
      <c r="C476" s="24">
        <v>2025043209</v>
      </c>
      <c r="D476" s="24"/>
      <c r="E476" s="24"/>
      <c r="F476" s="24" t="s">
        <v>67</v>
      </c>
      <c r="G476" s="24" t="s">
        <v>948</v>
      </c>
      <c r="H476" s="24" t="s">
        <v>162</v>
      </c>
      <c r="I476" s="24"/>
      <c r="J476" s="24"/>
      <c r="K476" s="24"/>
      <c r="L476" s="24"/>
      <c r="M476" s="25"/>
      <c r="N476" s="24"/>
      <c r="O476" s="25"/>
      <c r="P476" s="26"/>
      <c r="Q476" s="24" t="s">
        <v>949</v>
      </c>
      <c r="R476" s="24" t="s">
        <v>171</v>
      </c>
      <c r="S476" s="24" t="s">
        <v>115</v>
      </c>
      <c r="T476" s="24">
        <v>1</v>
      </c>
      <c r="U476" s="24" t="s">
        <v>172</v>
      </c>
      <c r="V476" s="24" t="s">
        <v>2466</v>
      </c>
      <c r="W476" s="24" t="s">
        <v>2467</v>
      </c>
      <c r="X476" s="418">
        <v>45771.677777777782</v>
      </c>
      <c r="Y476" s="24"/>
      <c r="Z476" s="24">
        <v>1.1000000000000001</v>
      </c>
      <c r="AA476" s="24"/>
      <c r="AB476" s="24" t="s">
        <v>176</v>
      </c>
      <c r="AC476" s="26" t="s">
        <v>2130</v>
      </c>
      <c r="AD476" s="24" t="s">
        <v>178</v>
      </c>
      <c r="AE476" s="24"/>
      <c r="AF476" s="24"/>
      <c r="AG476" s="24"/>
      <c r="AH476" s="24"/>
      <c r="AI476" s="24"/>
      <c r="AJ476" s="24" t="s">
        <v>178</v>
      </c>
      <c r="AK476" s="24" t="s">
        <v>178</v>
      </c>
      <c r="AL476" s="413" t="e">
        <f t="shared" si="14"/>
        <v>#VALUE!</v>
      </c>
      <c r="AM476" s="412">
        <f t="shared" si="15"/>
        <v>45771</v>
      </c>
    </row>
    <row r="477" spans="1:39" ht="21.6" customHeight="1">
      <c r="A477" s="24">
        <v>108</v>
      </c>
      <c r="B477" s="24" t="s">
        <v>158</v>
      </c>
      <c r="C477" s="24">
        <v>2025043288</v>
      </c>
      <c r="D477" s="24" t="s">
        <v>2468</v>
      </c>
      <c r="E477" s="24" t="s">
        <v>160</v>
      </c>
      <c r="F477" s="24">
        <v>5316</v>
      </c>
      <c r="G477" s="24" t="s">
        <v>1989</v>
      </c>
      <c r="H477" s="24" t="s">
        <v>162</v>
      </c>
      <c r="I477" s="24" t="s">
        <v>2469</v>
      </c>
      <c r="J477" s="24" t="s">
        <v>225</v>
      </c>
      <c r="K477" s="24" t="s">
        <v>165</v>
      </c>
      <c r="L477" s="24" t="s">
        <v>227</v>
      </c>
      <c r="M477" s="25" t="s">
        <v>228</v>
      </c>
      <c r="N477" s="24">
        <v>2501</v>
      </c>
      <c r="O477" s="25" t="s">
        <v>229</v>
      </c>
      <c r="P477" s="26" t="s">
        <v>2470</v>
      </c>
      <c r="Q477" s="24" t="s">
        <v>1990</v>
      </c>
      <c r="R477" s="24" t="s">
        <v>171</v>
      </c>
      <c r="S477" s="24" t="s">
        <v>115</v>
      </c>
      <c r="T477" s="24">
        <v>1</v>
      </c>
      <c r="U477" s="24" t="s">
        <v>172</v>
      </c>
      <c r="V477" s="24" t="s">
        <v>2471</v>
      </c>
      <c r="W477" s="24" t="s">
        <v>2472</v>
      </c>
      <c r="X477" s="418">
        <v>45775.611111111109</v>
      </c>
      <c r="Y477" s="24" t="s">
        <v>2473</v>
      </c>
      <c r="Z477" s="24">
        <v>1.2</v>
      </c>
      <c r="AA477" s="24"/>
      <c r="AB477" s="24" t="s">
        <v>176</v>
      </c>
      <c r="AC477" s="26" t="s">
        <v>2474</v>
      </c>
      <c r="AD477" s="24"/>
      <c r="AE477" s="24"/>
      <c r="AF477" s="24"/>
      <c r="AG477" s="24"/>
      <c r="AH477" s="24"/>
      <c r="AI477" s="24"/>
      <c r="AJ477" s="24"/>
      <c r="AK477" s="24" t="s">
        <v>178</v>
      </c>
      <c r="AL477" s="413">
        <f t="shared" si="14"/>
        <v>45772</v>
      </c>
      <c r="AM477" s="412">
        <f t="shared" si="15"/>
        <v>45775</v>
      </c>
    </row>
    <row r="478" spans="1:39" ht="21.6" customHeight="1">
      <c r="A478" s="24">
        <v>109</v>
      </c>
      <c r="B478" s="24" t="s">
        <v>212</v>
      </c>
      <c r="C478" s="24">
        <v>2025043293</v>
      </c>
      <c r="D478" s="24"/>
      <c r="E478" s="24"/>
      <c r="F478" s="24">
        <v>2267</v>
      </c>
      <c r="G478" s="24" t="s">
        <v>820</v>
      </c>
      <c r="H478" s="24" t="s">
        <v>821</v>
      </c>
      <c r="I478" s="24"/>
      <c r="J478" s="24"/>
      <c r="K478" s="24"/>
      <c r="L478" s="24"/>
      <c r="M478" s="25"/>
      <c r="N478" s="24"/>
      <c r="O478" s="25"/>
      <c r="P478" s="26"/>
      <c r="Q478" s="24" t="s">
        <v>822</v>
      </c>
      <c r="R478" s="24" t="s">
        <v>171</v>
      </c>
      <c r="S478" s="24" t="s">
        <v>115</v>
      </c>
      <c r="T478" s="24">
        <v>1</v>
      </c>
      <c r="U478" s="24" t="s">
        <v>172</v>
      </c>
      <c r="V478" s="24" t="s">
        <v>2475</v>
      </c>
      <c r="W478" s="24" t="s">
        <v>2476</v>
      </c>
      <c r="X478" s="418">
        <v>45772.586805555547</v>
      </c>
      <c r="Y478" s="24"/>
      <c r="Z478" s="24">
        <v>1.1000000000000001</v>
      </c>
      <c r="AA478" s="24"/>
      <c r="AB478" s="24" t="s">
        <v>176</v>
      </c>
      <c r="AC478" s="26" t="s">
        <v>2130</v>
      </c>
      <c r="AD478" s="24" t="s">
        <v>178</v>
      </c>
      <c r="AE478" s="24"/>
      <c r="AF478" s="24"/>
      <c r="AG478" s="24"/>
      <c r="AH478" s="24"/>
      <c r="AI478" s="24"/>
      <c r="AJ478" s="24" t="s">
        <v>178</v>
      </c>
      <c r="AK478" s="24" t="s">
        <v>178</v>
      </c>
      <c r="AL478" s="413" t="e">
        <f t="shared" si="14"/>
        <v>#VALUE!</v>
      </c>
      <c r="AM478" s="412">
        <f t="shared" si="15"/>
        <v>45772</v>
      </c>
    </row>
    <row r="479" spans="1:39" ht="21.6" customHeight="1">
      <c r="A479" s="24">
        <v>110</v>
      </c>
      <c r="B479" s="24" t="s">
        <v>158</v>
      </c>
      <c r="C479" s="24">
        <v>2025043366</v>
      </c>
      <c r="D479" s="24" t="s">
        <v>2477</v>
      </c>
      <c r="E479" s="24" t="s">
        <v>160</v>
      </c>
      <c r="F479" s="24">
        <v>4397</v>
      </c>
      <c r="G479" s="24" t="s">
        <v>592</v>
      </c>
      <c r="H479" s="24" t="s">
        <v>162</v>
      </c>
      <c r="I479" s="24" t="s">
        <v>2478</v>
      </c>
      <c r="J479" s="24" t="s">
        <v>301</v>
      </c>
      <c r="K479" s="24" t="s">
        <v>226</v>
      </c>
      <c r="L479" s="24" t="s">
        <v>227</v>
      </c>
      <c r="M479" s="25" t="s">
        <v>228</v>
      </c>
      <c r="N479" s="24">
        <v>2501</v>
      </c>
      <c r="O479" s="25" t="s">
        <v>229</v>
      </c>
      <c r="P479" s="26" t="s">
        <v>2479</v>
      </c>
      <c r="Q479" s="24" t="s">
        <v>599</v>
      </c>
      <c r="R479" s="24" t="s">
        <v>171</v>
      </c>
      <c r="S479" s="24" t="s">
        <v>115</v>
      </c>
      <c r="T479" s="24">
        <v>1</v>
      </c>
      <c r="U479" s="24" t="s">
        <v>172</v>
      </c>
      <c r="V479" s="24" t="s">
        <v>2480</v>
      </c>
      <c r="W479" s="24" t="s">
        <v>2481</v>
      </c>
      <c r="X479" s="418">
        <v>45774.640972222223</v>
      </c>
      <c r="Y479" s="24" t="s">
        <v>2482</v>
      </c>
      <c r="Z479" s="24">
        <v>0.6</v>
      </c>
      <c r="AA479" s="24"/>
      <c r="AB479" s="24" t="s">
        <v>176</v>
      </c>
      <c r="AC479" s="26" t="s">
        <v>2483</v>
      </c>
      <c r="AD479" s="24"/>
      <c r="AE479" s="24"/>
      <c r="AF479" s="24"/>
      <c r="AG479" s="24"/>
      <c r="AH479" s="24"/>
      <c r="AI479" s="24"/>
      <c r="AJ479" s="24"/>
      <c r="AK479" s="24" t="s">
        <v>178</v>
      </c>
      <c r="AL479" s="413">
        <f t="shared" si="14"/>
        <v>45774</v>
      </c>
      <c r="AM479" s="412">
        <f t="shared" si="15"/>
        <v>45774</v>
      </c>
    </row>
    <row r="480" spans="1:39" ht="21.6" customHeight="1">
      <c r="A480" s="24">
        <v>111</v>
      </c>
      <c r="B480" s="24" t="s">
        <v>158</v>
      </c>
      <c r="C480" s="24">
        <v>2025043367</v>
      </c>
      <c r="D480" s="24" t="s">
        <v>2484</v>
      </c>
      <c r="E480" s="24" t="s">
        <v>493</v>
      </c>
      <c r="F480" s="24">
        <v>4397</v>
      </c>
      <c r="G480" s="24" t="s">
        <v>592</v>
      </c>
      <c r="H480" s="24" t="s">
        <v>162</v>
      </c>
      <c r="I480" s="24" t="s">
        <v>2485</v>
      </c>
      <c r="J480" s="24" t="s">
        <v>301</v>
      </c>
      <c r="K480" s="24" t="s">
        <v>226</v>
      </c>
      <c r="L480" s="24" t="s">
        <v>227</v>
      </c>
      <c r="M480" s="25" t="s">
        <v>228</v>
      </c>
      <c r="N480" s="24">
        <v>2501</v>
      </c>
      <c r="O480" s="25" t="s">
        <v>229</v>
      </c>
      <c r="P480" s="26" t="s">
        <v>2486</v>
      </c>
      <c r="Q480" s="24" t="s">
        <v>599</v>
      </c>
      <c r="R480" s="24" t="s">
        <v>171</v>
      </c>
      <c r="S480" s="24" t="s">
        <v>115</v>
      </c>
      <c r="T480" s="24">
        <v>1</v>
      </c>
      <c r="U480" s="24" t="s">
        <v>172</v>
      </c>
      <c r="V480" s="24" t="s">
        <v>2487</v>
      </c>
      <c r="W480" s="24" t="s">
        <v>2481</v>
      </c>
      <c r="X480" s="418">
        <v>45774.63958333333</v>
      </c>
      <c r="Y480" s="24" t="s">
        <v>2488</v>
      </c>
      <c r="Z480" s="24">
        <v>0.6</v>
      </c>
      <c r="AA480" s="24"/>
      <c r="AB480" s="24" t="s">
        <v>176</v>
      </c>
      <c r="AC480" s="26" t="s">
        <v>2483</v>
      </c>
      <c r="AD480" s="24"/>
      <c r="AE480" s="24"/>
      <c r="AF480" s="24"/>
      <c r="AG480" s="24"/>
      <c r="AH480" s="24"/>
      <c r="AI480" s="24"/>
      <c r="AJ480" s="24"/>
      <c r="AK480" s="24" t="s">
        <v>178</v>
      </c>
      <c r="AL480" s="413">
        <f t="shared" si="14"/>
        <v>45774</v>
      </c>
      <c r="AM480" s="412">
        <f t="shared" si="15"/>
        <v>45774</v>
      </c>
    </row>
    <row r="481" spans="1:39" ht="21.6" customHeight="1">
      <c r="A481" s="24">
        <v>112</v>
      </c>
      <c r="B481" s="24" t="s">
        <v>158</v>
      </c>
      <c r="C481" s="24">
        <v>2025043411</v>
      </c>
      <c r="D481" s="24" t="s">
        <v>2489</v>
      </c>
      <c r="E481" s="24" t="s">
        <v>160</v>
      </c>
      <c r="F481" s="24">
        <v>5341</v>
      </c>
      <c r="G481" s="24" t="s">
        <v>2401</v>
      </c>
      <c r="H481" s="24" t="s">
        <v>299</v>
      </c>
      <c r="I481" s="24" t="s">
        <v>2490</v>
      </c>
      <c r="J481" s="24" t="s">
        <v>318</v>
      </c>
      <c r="K481" s="24" t="s">
        <v>226</v>
      </c>
      <c r="L481" s="24" t="s">
        <v>227</v>
      </c>
      <c r="M481" s="25" t="s">
        <v>228</v>
      </c>
      <c r="N481" s="24">
        <v>2501</v>
      </c>
      <c r="O481" s="25" t="s">
        <v>229</v>
      </c>
      <c r="P481" s="26" t="s">
        <v>2491</v>
      </c>
      <c r="Q481" s="24" t="s">
        <v>2402</v>
      </c>
      <c r="R481" s="24" t="s">
        <v>171</v>
      </c>
      <c r="S481" s="24" t="s">
        <v>115</v>
      </c>
      <c r="T481" s="24">
        <v>1</v>
      </c>
      <c r="U481" s="24" t="s">
        <v>172</v>
      </c>
      <c r="V481" s="24" t="s">
        <v>2492</v>
      </c>
      <c r="W481" s="24" t="s">
        <v>2493</v>
      </c>
      <c r="X481" s="418">
        <v>45776.48541666667</v>
      </c>
      <c r="Y481" s="24" t="s">
        <v>2494</v>
      </c>
      <c r="Z481" s="24">
        <v>1</v>
      </c>
      <c r="AA481" s="24"/>
      <c r="AB481" s="24" t="s">
        <v>176</v>
      </c>
      <c r="AC481" s="26" t="s">
        <v>2495</v>
      </c>
      <c r="AD481" s="24"/>
      <c r="AE481" s="24"/>
      <c r="AF481" s="24"/>
      <c r="AG481" s="24"/>
      <c r="AH481" s="24"/>
      <c r="AI481" s="24"/>
      <c r="AJ481" s="24"/>
      <c r="AK481" s="24" t="s">
        <v>178</v>
      </c>
      <c r="AL481" s="413">
        <f t="shared" si="14"/>
        <v>45775</v>
      </c>
      <c r="AM481" s="412">
        <f t="shared" si="15"/>
        <v>45776</v>
      </c>
    </row>
    <row r="482" spans="1:39" ht="21.6" customHeight="1">
      <c r="A482" s="24">
        <v>113</v>
      </c>
      <c r="B482" s="24" t="s">
        <v>212</v>
      </c>
      <c r="C482" s="24">
        <v>2025043415</v>
      </c>
      <c r="D482" s="24"/>
      <c r="E482" s="24"/>
      <c r="F482" s="24">
        <v>5352</v>
      </c>
      <c r="G482" s="24" t="s">
        <v>2496</v>
      </c>
      <c r="H482" s="24" t="s">
        <v>162</v>
      </c>
      <c r="I482" s="24"/>
      <c r="J482" s="24"/>
      <c r="K482" s="24"/>
      <c r="L482" s="24"/>
      <c r="M482" s="25"/>
      <c r="N482" s="24"/>
      <c r="O482" s="25"/>
      <c r="P482" s="26"/>
      <c r="Q482" s="24" t="s">
        <v>2497</v>
      </c>
      <c r="R482" s="24" t="s">
        <v>171</v>
      </c>
      <c r="S482" s="24" t="s">
        <v>110</v>
      </c>
      <c r="T482" s="24">
        <v>1</v>
      </c>
      <c r="U482" s="24" t="s">
        <v>172</v>
      </c>
      <c r="V482" s="24" t="s">
        <v>2498</v>
      </c>
      <c r="W482" s="24" t="s">
        <v>2499</v>
      </c>
      <c r="X482" s="418">
        <v>45775.545138888891</v>
      </c>
      <c r="Y482" s="24"/>
      <c r="Z482" s="24">
        <v>2.6</v>
      </c>
      <c r="AA482" s="24"/>
      <c r="AB482" s="24" t="s">
        <v>176</v>
      </c>
      <c r="AC482" s="26" t="s">
        <v>2500</v>
      </c>
      <c r="AD482" s="24"/>
      <c r="AE482" s="24" t="s">
        <v>178</v>
      </c>
      <c r="AF482" s="24"/>
      <c r="AG482" s="24"/>
      <c r="AH482" s="24"/>
      <c r="AI482" s="24"/>
      <c r="AJ482" s="24"/>
      <c r="AK482" s="24" t="s">
        <v>178</v>
      </c>
      <c r="AL482" s="413" t="e">
        <f t="shared" si="14"/>
        <v>#VALUE!</v>
      </c>
      <c r="AM482" s="412">
        <f t="shared" si="15"/>
        <v>45775</v>
      </c>
    </row>
    <row r="483" spans="1:39" ht="21.6" customHeight="1">
      <c r="A483" s="24">
        <v>114</v>
      </c>
      <c r="B483" s="24" t="s">
        <v>212</v>
      </c>
      <c r="C483" s="24">
        <v>2025043420</v>
      </c>
      <c r="D483" s="24"/>
      <c r="E483" s="24"/>
      <c r="F483" s="24">
        <v>5352</v>
      </c>
      <c r="G483" s="24" t="s">
        <v>2496</v>
      </c>
      <c r="H483" s="24" t="s">
        <v>162</v>
      </c>
      <c r="I483" s="24"/>
      <c r="J483" s="24"/>
      <c r="K483" s="24"/>
      <c r="L483" s="24"/>
      <c r="M483" s="25"/>
      <c r="N483" s="24"/>
      <c r="O483" s="25"/>
      <c r="P483" s="26"/>
      <c r="Q483" s="24" t="s">
        <v>2497</v>
      </c>
      <c r="R483" s="24" t="s">
        <v>171</v>
      </c>
      <c r="S483" s="24" t="s">
        <v>115</v>
      </c>
      <c r="T483" s="24">
        <v>1</v>
      </c>
      <c r="U483" s="24" t="s">
        <v>172</v>
      </c>
      <c r="V483" s="24" t="s">
        <v>2501</v>
      </c>
      <c r="W483" s="24" t="s">
        <v>2499</v>
      </c>
      <c r="X483" s="418">
        <v>45775.563888888893</v>
      </c>
      <c r="Y483" s="24"/>
      <c r="Z483" s="24">
        <v>3</v>
      </c>
      <c r="AA483" s="24"/>
      <c r="AB483" s="24" t="s">
        <v>176</v>
      </c>
      <c r="AC483" s="26" t="s">
        <v>2408</v>
      </c>
      <c r="AD483" s="24"/>
      <c r="AE483" s="24" t="s">
        <v>178</v>
      </c>
      <c r="AF483" s="24"/>
      <c r="AG483" s="24"/>
      <c r="AH483" s="24"/>
      <c r="AI483" s="24"/>
      <c r="AJ483" s="24"/>
      <c r="AK483" s="24"/>
      <c r="AL483" s="413" t="e">
        <f t="shared" si="14"/>
        <v>#VALUE!</v>
      </c>
      <c r="AM483" s="412">
        <f t="shared" si="15"/>
        <v>45775</v>
      </c>
    </row>
    <row r="484" spans="1:39" ht="21.6" customHeight="1">
      <c r="A484" s="24">
        <v>115</v>
      </c>
      <c r="B484" s="24" t="s">
        <v>158</v>
      </c>
      <c r="C484" s="24">
        <v>2025043470</v>
      </c>
      <c r="D484" s="24" t="s">
        <v>2502</v>
      </c>
      <c r="E484" s="24" t="s">
        <v>160</v>
      </c>
      <c r="F484" s="24">
        <v>3358</v>
      </c>
      <c r="G484" s="24" t="s">
        <v>1935</v>
      </c>
      <c r="H484" s="24" t="s">
        <v>316</v>
      </c>
      <c r="I484" s="24" t="s">
        <v>2503</v>
      </c>
      <c r="J484" s="24" t="s">
        <v>164</v>
      </c>
      <c r="K484" s="24" t="s">
        <v>419</v>
      </c>
      <c r="L484" s="24" t="s">
        <v>166</v>
      </c>
      <c r="M484" s="25" t="s">
        <v>167</v>
      </c>
      <c r="N484" s="24">
        <v>2307</v>
      </c>
      <c r="O484" s="25" t="s">
        <v>335</v>
      </c>
      <c r="P484" s="26" t="s">
        <v>2504</v>
      </c>
      <c r="Q484" s="24" t="s">
        <v>1936</v>
      </c>
      <c r="R484" s="24" t="s">
        <v>171</v>
      </c>
      <c r="S484" s="24" t="s">
        <v>110</v>
      </c>
      <c r="T484" s="24">
        <v>1</v>
      </c>
      <c r="U484" s="24" t="s">
        <v>172</v>
      </c>
      <c r="V484" s="24" t="s">
        <v>2505</v>
      </c>
      <c r="W484" s="24" t="s">
        <v>2506</v>
      </c>
      <c r="X484" s="418">
        <v>45776.427083333343</v>
      </c>
      <c r="Y484" s="24" t="s">
        <v>2507</v>
      </c>
      <c r="Z484" s="24">
        <v>0.5</v>
      </c>
      <c r="AA484" s="24"/>
      <c r="AB484" s="24" t="s">
        <v>176</v>
      </c>
      <c r="AC484" s="26" t="s">
        <v>2508</v>
      </c>
      <c r="AD484" s="24"/>
      <c r="AE484" s="24"/>
      <c r="AF484" s="24"/>
      <c r="AG484" s="24"/>
      <c r="AH484" s="24"/>
      <c r="AI484" s="24"/>
      <c r="AJ484" s="24"/>
      <c r="AK484" s="24" t="s">
        <v>178</v>
      </c>
      <c r="AL484" s="413">
        <f t="shared" si="14"/>
        <v>45776</v>
      </c>
      <c r="AM484" s="412">
        <f t="shared" si="15"/>
        <v>45776</v>
      </c>
    </row>
    <row r="485" spans="1:39" ht="21.6" customHeight="1">
      <c r="A485" s="24">
        <v>116</v>
      </c>
      <c r="B485" s="24" t="s">
        <v>212</v>
      </c>
      <c r="C485" s="24">
        <v>2025043478</v>
      </c>
      <c r="D485" s="24"/>
      <c r="E485" s="24"/>
      <c r="F485" s="24">
        <v>3358</v>
      </c>
      <c r="G485" s="24" t="s">
        <v>1935</v>
      </c>
      <c r="H485" s="24" t="s">
        <v>316</v>
      </c>
      <c r="I485" s="24"/>
      <c r="J485" s="24"/>
      <c r="K485" s="24"/>
      <c r="L485" s="24"/>
      <c r="M485" s="25"/>
      <c r="N485" s="24"/>
      <c r="O485" s="25"/>
      <c r="P485" s="26"/>
      <c r="Q485" s="24" t="s">
        <v>1936</v>
      </c>
      <c r="R485" s="24" t="s">
        <v>171</v>
      </c>
      <c r="S485" s="24" t="s">
        <v>110</v>
      </c>
      <c r="T485" s="24">
        <v>1</v>
      </c>
      <c r="U485" s="24" t="s">
        <v>172</v>
      </c>
      <c r="V485" s="24" t="s">
        <v>2509</v>
      </c>
      <c r="W485" s="24" t="s">
        <v>2510</v>
      </c>
      <c r="X485" s="418">
        <v>45776.4375</v>
      </c>
      <c r="Y485" s="24"/>
      <c r="Z485" s="24">
        <v>0.3</v>
      </c>
      <c r="AA485" s="24"/>
      <c r="AB485" s="24" t="s">
        <v>176</v>
      </c>
      <c r="AC485" s="26" t="s">
        <v>2194</v>
      </c>
      <c r="AD485" s="24" t="s">
        <v>178</v>
      </c>
      <c r="AE485" s="24"/>
      <c r="AF485" s="24"/>
      <c r="AG485" s="24"/>
      <c r="AH485" s="24"/>
      <c r="AI485" s="24"/>
      <c r="AJ485" s="24" t="s">
        <v>178</v>
      </c>
      <c r="AK485" s="24" t="s">
        <v>178</v>
      </c>
      <c r="AL485" s="413" t="e">
        <f t="shared" si="14"/>
        <v>#VALUE!</v>
      </c>
      <c r="AM485" s="412">
        <f t="shared" si="15"/>
        <v>45776</v>
      </c>
    </row>
    <row r="486" spans="1:39" ht="21.6" customHeight="1">
      <c r="A486" s="24">
        <v>117</v>
      </c>
      <c r="B486" s="24" t="s">
        <v>212</v>
      </c>
      <c r="C486" s="24">
        <v>2025043542</v>
      </c>
      <c r="D486" s="24"/>
      <c r="E486" s="24"/>
      <c r="F486" s="24">
        <v>4282</v>
      </c>
      <c r="G486" s="24" t="s">
        <v>1271</v>
      </c>
      <c r="H486" s="24" t="s">
        <v>798</v>
      </c>
      <c r="I486" s="24"/>
      <c r="J486" s="24"/>
      <c r="K486" s="24"/>
      <c r="L486" s="24"/>
      <c r="M486" s="25"/>
      <c r="N486" s="24"/>
      <c r="O486" s="25"/>
      <c r="P486" s="26"/>
      <c r="Q486" s="24" t="s">
        <v>1272</v>
      </c>
      <c r="R486" s="24" t="s">
        <v>171</v>
      </c>
      <c r="S486" s="24" t="s">
        <v>110</v>
      </c>
      <c r="T486" s="24">
        <v>1</v>
      </c>
      <c r="U486" s="24" t="s">
        <v>172</v>
      </c>
      <c r="V486" s="24" t="s">
        <v>2511</v>
      </c>
      <c r="W486" s="24" t="s">
        <v>2512</v>
      </c>
      <c r="X486" s="418">
        <v>45776.5</v>
      </c>
      <c r="Y486" s="24"/>
      <c r="Z486" s="24">
        <v>1</v>
      </c>
      <c r="AA486" s="24"/>
      <c r="AB486" s="24" t="s">
        <v>176</v>
      </c>
      <c r="AC486" s="26" t="s">
        <v>2513</v>
      </c>
      <c r="AD486" s="24"/>
      <c r="AE486" s="24"/>
      <c r="AF486" s="24"/>
      <c r="AG486" s="24"/>
      <c r="AH486" s="24"/>
      <c r="AI486" s="24"/>
      <c r="AJ486" s="24" t="s">
        <v>178</v>
      </c>
      <c r="AK486" s="24" t="s">
        <v>178</v>
      </c>
      <c r="AL486" s="413" t="e">
        <f t="shared" si="14"/>
        <v>#VALUE!</v>
      </c>
      <c r="AM486" s="412">
        <f t="shared" si="15"/>
        <v>45776</v>
      </c>
    </row>
    <row r="487" spans="1:39" ht="21.6" customHeight="1">
      <c r="A487" s="24">
        <v>118</v>
      </c>
      <c r="B487" s="24" t="s">
        <v>158</v>
      </c>
      <c r="C487" s="24">
        <v>2025043553</v>
      </c>
      <c r="D487" s="24" t="s">
        <v>2514</v>
      </c>
      <c r="E487" s="24" t="s">
        <v>160</v>
      </c>
      <c r="F487" s="24">
        <v>5352</v>
      </c>
      <c r="G487" s="24" t="s">
        <v>2496</v>
      </c>
      <c r="H487" s="24" t="s">
        <v>162</v>
      </c>
      <c r="I487" s="24" t="s">
        <v>2515</v>
      </c>
      <c r="J487" s="24" t="s">
        <v>164</v>
      </c>
      <c r="K487" s="24" t="s">
        <v>165</v>
      </c>
      <c r="L487" s="24" t="s">
        <v>2516</v>
      </c>
      <c r="M487" s="25" t="s">
        <v>2517</v>
      </c>
      <c r="N487" s="24">
        <v>3503</v>
      </c>
      <c r="O487" s="25" t="s">
        <v>2518</v>
      </c>
      <c r="P487" s="26" t="s">
        <v>2519</v>
      </c>
      <c r="Q487" s="24" t="s">
        <v>2497</v>
      </c>
      <c r="R487" s="24" t="s">
        <v>171</v>
      </c>
      <c r="S487" s="24" t="s">
        <v>115</v>
      </c>
      <c r="T487" s="24">
        <v>1</v>
      </c>
      <c r="U487" s="24" t="s">
        <v>172</v>
      </c>
      <c r="V487" s="24" t="s">
        <v>2520</v>
      </c>
      <c r="W487" s="24" t="s">
        <v>2521</v>
      </c>
      <c r="X487" s="418">
        <v>45776.679861111108</v>
      </c>
      <c r="Y487" s="24" t="s">
        <v>2522</v>
      </c>
      <c r="Z487" s="24">
        <v>0.6</v>
      </c>
      <c r="AA487" s="24"/>
      <c r="AB487" s="24" t="s">
        <v>176</v>
      </c>
      <c r="AC487" s="26" t="s">
        <v>2523</v>
      </c>
      <c r="AD487" s="24"/>
      <c r="AE487" s="24"/>
      <c r="AF487" s="24"/>
      <c r="AG487" s="24"/>
      <c r="AH487" s="24"/>
      <c r="AI487" s="24"/>
      <c r="AJ487" s="24"/>
      <c r="AK487" s="24" t="s">
        <v>178</v>
      </c>
      <c r="AL487" s="413">
        <f t="shared" si="14"/>
        <v>45776</v>
      </c>
      <c r="AM487" s="412">
        <f t="shared" si="15"/>
        <v>45776</v>
      </c>
    </row>
    <row r="488" spans="1:39" ht="21.6" customHeight="1">
      <c r="A488" s="24">
        <v>119</v>
      </c>
      <c r="B488" s="24" t="s">
        <v>212</v>
      </c>
      <c r="C488" s="24">
        <v>2025043584</v>
      </c>
      <c r="D488" s="24"/>
      <c r="E488" s="24"/>
      <c r="F488" s="24">
        <v>3623</v>
      </c>
      <c r="G488" s="24" t="s">
        <v>1243</v>
      </c>
      <c r="H488" s="24" t="s">
        <v>162</v>
      </c>
      <c r="I488" s="24"/>
      <c r="J488" s="24"/>
      <c r="K488" s="24"/>
      <c r="L488" s="24"/>
      <c r="M488" s="25"/>
      <c r="N488" s="24"/>
      <c r="O488" s="25"/>
      <c r="P488" s="26"/>
      <c r="Q488" s="24" t="s">
        <v>1244</v>
      </c>
      <c r="R488" s="24" t="s">
        <v>171</v>
      </c>
      <c r="S488" s="24" t="s">
        <v>115</v>
      </c>
      <c r="T488" s="24">
        <v>1</v>
      </c>
      <c r="U488" s="24" t="s">
        <v>172</v>
      </c>
      <c r="V488" s="24" t="s">
        <v>2524</v>
      </c>
      <c r="W488" s="24" t="s">
        <v>2525</v>
      </c>
      <c r="X488" s="418">
        <v>45776.625</v>
      </c>
      <c r="Y488" s="24"/>
      <c r="Z488" s="24">
        <v>1</v>
      </c>
      <c r="AA488" s="24"/>
      <c r="AB488" s="24" t="s">
        <v>176</v>
      </c>
      <c r="AC488" s="26" t="s">
        <v>2130</v>
      </c>
      <c r="AD488" s="24" t="s">
        <v>178</v>
      </c>
      <c r="AE488" s="24"/>
      <c r="AF488" s="24"/>
      <c r="AG488" s="24"/>
      <c r="AH488" s="24"/>
      <c r="AI488" s="24"/>
      <c r="AJ488" s="24" t="s">
        <v>178</v>
      </c>
      <c r="AK488" s="24" t="s">
        <v>178</v>
      </c>
      <c r="AL488" s="413" t="e">
        <f t="shared" si="14"/>
        <v>#VALUE!</v>
      </c>
      <c r="AM488" s="412">
        <f t="shared" si="15"/>
        <v>45776</v>
      </c>
    </row>
    <row r="489" spans="1:39" ht="21.6" customHeight="1">
      <c r="A489" s="24">
        <v>120</v>
      </c>
      <c r="B489" s="24" t="s">
        <v>212</v>
      </c>
      <c r="C489" s="24">
        <v>2025043714</v>
      </c>
      <c r="D489" s="24"/>
      <c r="E489" s="24"/>
      <c r="F489" s="24">
        <v>2318</v>
      </c>
      <c r="G489" s="24" t="s">
        <v>1110</v>
      </c>
      <c r="H489" s="24" t="s">
        <v>214</v>
      </c>
      <c r="I489" s="24"/>
      <c r="J489" s="24"/>
      <c r="K489" s="24"/>
      <c r="L489" s="24"/>
      <c r="M489" s="25"/>
      <c r="N489" s="24"/>
      <c r="O489" s="25"/>
      <c r="P489" s="26"/>
      <c r="Q489" s="24" t="s">
        <v>1113</v>
      </c>
      <c r="R489" s="24" t="s">
        <v>171</v>
      </c>
      <c r="S489" s="24" t="s">
        <v>115</v>
      </c>
      <c r="T489" s="24">
        <v>1</v>
      </c>
      <c r="U489" s="24" t="s">
        <v>172</v>
      </c>
      <c r="V489" s="24" t="s">
        <v>2526</v>
      </c>
      <c r="W489" s="24" t="s">
        <v>2527</v>
      </c>
      <c r="X489" s="418">
        <v>45777.59375</v>
      </c>
      <c r="Y489" s="24"/>
      <c r="Z489" s="24">
        <v>1</v>
      </c>
      <c r="AA489" s="24"/>
      <c r="AB489" s="24" t="s">
        <v>176</v>
      </c>
      <c r="AC489" s="26" t="s">
        <v>2130</v>
      </c>
      <c r="AD489" s="24" t="s">
        <v>178</v>
      </c>
      <c r="AE489" s="24"/>
      <c r="AF489" s="24"/>
      <c r="AG489" s="24"/>
      <c r="AH489" s="24"/>
      <c r="AI489" s="24"/>
      <c r="AJ489" s="24" t="s">
        <v>178</v>
      </c>
      <c r="AK489" s="24" t="s">
        <v>178</v>
      </c>
      <c r="AL489" s="413" t="e">
        <f t="shared" si="14"/>
        <v>#VALUE!</v>
      </c>
      <c r="AM489" s="412">
        <f t="shared" si="15"/>
        <v>45777</v>
      </c>
    </row>
    <row r="490" spans="1:39" ht="21.6" customHeight="1">
      <c r="A490" s="24">
        <v>121</v>
      </c>
      <c r="B490" s="24" t="s">
        <v>212</v>
      </c>
      <c r="C490" s="24">
        <v>2025043715</v>
      </c>
      <c r="D490" s="24"/>
      <c r="E490" s="24"/>
      <c r="F490" s="24">
        <v>4282</v>
      </c>
      <c r="G490" s="24" t="s">
        <v>1271</v>
      </c>
      <c r="H490" s="24" t="s">
        <v>798</v>
      </c>
      <c r="I490" s="24"/>
      <c r="J490" s="24"/>
      <c r="K490" s="24"/>
      <c r="L490" s="24"/>
      <c r="M490" s="25"/>
      <c r="N490" s="24"/>
      <c r="O490" s="25"/>
      <c r="P490" s="26"/>
      <c r="Q490" s="24" t="s">
        <v>1272</v>
      </c>
      <c r="R490" s="24" t="s">
        <v>171</v>
      </c>
      <c r="S490" s="24" t="s">
        <v>110</v>
      </c>
      <c r="T490" s="24">
        <v>1</v>
      </c>
      <c r="U490" s="24" t="s">
        <v>172</v>
      </c>
      <c r="V490" s="24" t="s">
        <v>2528</v>
      </c>
      <c r="W490" s="24" t="s">
        <v>2529</v>
      </c>
      <c r="X490" s="418">
        <v>45777.645833333343</v>
      </c>
      <c r="Y490" s="24"/>
      <c r="Z490" s="24">
        <v>1.5</v>
      </c>
      <c r="AA490" s="24"/>
      <c r="AB490" s="24" t="s">
        <v>176</v>
      </c>
      <c r="AC490" s="26" t="s">
        <v>2530</v>
      </c>
      <c r="AD490" s="24"/>
      <c r="AE490" s="24"/>
      <c r="AF490" s="24"/>
      <c r="AG490" s="24"/>
      <c r="AH490" s="24"/>
      <c r="AI490" s="24"/>
      <c r="AJ490" s="24" t="s">
        <v>178</v>
      </c>
      <c r="AK490" s="24" t="s">
        <v>178</v>
      </c>
      <c r="AL490" s="413" t="e">
        <f t="shared" si="14"/>
        <v>#VALUE!</v>
      </c>
      <c r="AM490" s="412">
        <f t="shared" si="15"/>
        <v>45777</v>
      </c>
    </row>
    <row r="491" spans="1:39" ht="21.6" customHeight="1">
      <c r="A491" s="24">
        <v>122</v>
      </c>
      <c r="B491" s="24" t="s">
        <v>212</v>
      </c>
      <c r="C491" s="24">
        <v>2025043717</v>
      </c>
      <c r="D491" s="24"/>
      <c r="E491" s="24"/>
      <c r="F491" s="24">
        <v>2897</v>
      </c>
      <c r="G491" s="24" t="s">
        <v>1772</v>
      </c>
      <c r="H491" s="24" t="s">
        <v>214</v>
      </c>
      <c r="I491" s="24"/>
      <c r="J491" s="24"/>
      <c r="K491" s="24"/>
      <c r="L491" s="24"/>
      <c r="M491" s="25"/>
      <c r="N491" s="24"/>
      <c r="O491" s="25"/>
      <c r="P491" s="26"/>
      <c r="Q491" s="24" t="s">
        <v>1773</v>
      </c>
      <c r="R491" s="24" t="s">
        <v>171</v>
      </c>
      <c r="S491" s="24" t="s">
        <v>115</v>
      </c>
      <c r="T491" s="24">
        <v>1</v>
      </c>
      <c r="U491" s="24" t="s">
        <v>172</v>
      </c>
      <c r="V491" s="24" t="s">
        <v>2531</v>
      </c>
      <c r="W491" s="24" t="s">
        <v>2532</v>
      </c>
      <c r="X491" s="418">
        <v>45777.647222222222</v>
      </c>
      <c r="Y491" s="24"/>
      <c r="Z491" s="24">
        <v>0.8</v>
      </c>
      <c r="AA491" s="24"/>
      <c r="AB491" s="24" t="s">
        <v>176</v>
      </c>
      <c r="AC491" s="26" t="s">
        <v>2130</v>
      </c>
      <c r="AD491" s="24" t="s">
        <v>178</v>
      </c>
      <c r="AE491" s="24"/>
      <c r="AF491" s="24"/>
      <c r="AG491" s="24"/>
      <c r="AH491" s="24"/>
      <c r="AI491" s="24"/>
      <c r="AJ491" s="24" t="s">
        <v>178</v>
      </c>
      <c r="AK491" s="24" t="s">
        <v>178</v>
      </c>
      <c r="AL491" s="413" t="e">
        <f t="shared" si="14"/>
        <v>#VALUE!</v>
      </c>
      <c r="AM491" s="412">
        <f t="shared" si="15"/>
        <v>45777</v>
      </c>
    </row>
    <row r="492" spans="1:39" ht="21.6" customHeight="1">
      <c r="A492" s="24">
        <v>1</v>
      </c>
      <c r="B492" s="24" t="s">
        <v>158</v>
      </c>
      <c r="C492" s="24">
        <v>2025043696</v>
      </c>
      <c r="D492" s="24" t="s">
        <v>2533</v>
      </c>
      <c r="E492" s="24" t="s">
        <v>160</v>
      </c>
      <c r="F492" s="24">
        <v>2403</v>
      </c>
      <c r="G492" s="24" t="s">
        <v>1923</v>
      </c>
      <c r="H492" s="24" t="s">
        <v>266</v>
      </c>
      <c r="I492" s="24" t="s">
        <v>2534</v>
      </c>
      <c r="J492" s="24" t="s">
        <v>192</v>
      </c>
      <c r="K492" s="24" t="s">
        <v>165</v>
      </c>
      <c r="L492" s="24" t="s">
        <v>252</v>
      </c>
      <c r="M492" s="25" t="s">
        <v>253</v>
      </c>
      <c r="N492" s="24" t="s">
        <v>254</v>
      </c>
      <c r="O492" s="25" t="s">
        <v>255</v>
      </c>
      <c r="P492" s="26" t="s">
        <v>2535</v>
      </c>
      <c r="Q492" s="24" t="s">
        <v>1924</v>
      </c>
      <c r="R492" s="24" t="s">
        <v>171</v>
      </c>
      <c r="S492" s="24" t="s">
        <v>274</v>
      </c>
      <c r="T492" s="24">
        <v>1</v>
      </c>
      <c r="U492" s="24" t="s">
        <v>172</v>
      </c>
      <c r="V492" s="24" t="s">
        <v>2536</v>
      </c>
      <c r="W492" s="24" t="s">
        <v>2537</v>
      </c>
      <c r="X492" s="418">
        <v>45779.527777777781</v>
      </c>
      <c r="Y492" s="24" t="s">
        <v>2538</v>
      </c>
      <c r="Z492" s="24">
        <v>0.8</v>
      </c>
      <c r="AA492" s="24"/>
      <c r="AB492" s="24" t="s">
        <v>176</v>
      </c>
      <c r="AC492" s="26" t="s">
        <v>2539</v>
      </c>
      <c r="AD492" s="24"/>
      <c r="AE492" s="24"/>
      <c r="AF492" s="24"/>
      <c r="AG492" s="24"/>
      <c r="AH492" s="24"/>
      <c r="AI492" s="24"/>
      <c r="AJ492" s="24"/>
      <c r="AK492" s="24" t="s">
        <v>178</v>
      </c>
      <c r="AL492" s="413">
        <f t="shared" si="14"/>
        <v>45777</v>
      </c>
      <c r="AM492" s="412">
        <f t="shared" si="15"/>
        <v>45779</v>
      </c>
    </row>
    <row r="493" spans="1:39" ht="21.6" customHeight="1">
      <c r="A493" s="24">
        <v>2</v>
      </c>
      <c r="B493" s="24" t="s">
        <v>158</v>
      </c>
      <c r="C493" s="24">
        <v>2025043712</v>
      </c>
      <c r="D493" s="24" t="s">
        <v>2540</v>
      </c>
      <c r="E493" s="24" t="s">
        <v>160</v>
      </c>
      <c r="F493" s="24">
        <v>3052</v>
      </c>
      <c r="G493" s="24" t="s">
        <v>348</v>
      </c>
      <c r="H493" s="24" t="s">
        <v>316</v>
      </c>
      <c r="I493" s="24" t="s">
        <v>2541</v>
      </c>
      <c r="J493" s="24" t="s">
        <v>192</v>
      </c>
      <c r="K493" s="24" t="s">
        <v>165</v>
      </c>
      <c r="L493" s="24" t="s">
        <v>166</v>
      </c>
      <c r="M493" s="25" t="s">
        <v>167</v>
      </c>
      <c r="N493" s="24">
        <v>2304</v>
      </c>
      <c r="O493" s="25" t="s">
        <v>168</v>
      </c>
      <c r="P493" s="26" t="s">
        <v>2542</v>
      </c>
      <c r="Q493" s="24" t="s">
        <v>349</v>
      </c>
      <c r="R493" s="24" t="s">
        <v>171</v>
      </c>
      <c r="S493" s="24" t="s">
        <v>110</v>
      </c>
      <c r="T493" s="24">
        <v>1</v>
      </c>
      <c r="U493" s="24" t="s">
        <v>172</v>
      </c>
      <c r="V493" s="24" t="s">
        <v>2543</v>
      </c>
      <c r="W493" s="24" t="s">
        <v>2544</v>
      </c>
      <c r="X493" s="418">
        <v>45779.583333333343</v>
      </c>
      <c r="Y493" s="24" t="s">
        <v>2545</v>
      </c>
      <c r="Z493" s="24">
        <v>0.5</v>
      </c>
      <c r="AA493" s="24"/>
      <c r="AB493" s="24" t="s">
        <v>176</v>
      </c>
      <c r="AC493" s="26" t="s">
        <v>2546</v>
      </c>
      <c r="AD493" s="24"/>
      <c r="AE493" s="24"/>
      <c r="AF493" s="24"/>
      <c r="AG493" s="24"/>
      <c r="AH493" s="24"/>
      <c r="AI493" s="24"/>
      <c r="AJ493" s="24"/>
      <c r="AK493" s="24" t="s">
        <v>178</v>
      </c>
      <c r="AL493" s="413">
        <f t="shared" si="14"/>
        <v>45777</v>
      </c>
      <c r="AM493" s="412">
        <f t="shared" si="15"/>
        <v>45779</v>
      </c>
    </row>
    <row r="494" spans="1:39" ht="21.6" customHeight="1">
      <c r="A494" s="24">
        <v>3</v>
      </c>
      <c r="B494" s="24" t="s">
        <v>158</v>
      </c>
      <c r="C494" s="24">
        <v>2025043713</v>
      </c>
      <c r="D494" s="24" t="s">
        <v>2547</v>
      </c>
      <c r="E494" s="24" t="s">
        <v>160</v>
      </c>
      <c r="F494" s="24">
        <v>3052</v>
      </c>
      <c r="G494" s="24" t="s">
        <v>348</v>
      </c>
      <c r="H494" s="24" t="s">
        <v>316</v>
      </c>
      <c r="I494" s="24" t="s">
        <v>2548</v>
      </c>
      <c r="J494" s="24" t="s">
        <v>192</v>
      </c>
      <c r="K494" s="24" t="s">
        <v>165</v>
      </c>
      <c r="L494" s="24" t="s">
        <v>166</v>
      </c>
      <c r="M494" s="25" t="s">
        <v>167</v>
      </c>
      <c r="N494" s="24">
        <v>2305</v>
      </c>
      <c r="O494" s="25" t="s">
        <v>685</v>
      </c>
      <c r="P494" s="26" t="s">
        <v>2549</v>
      </c>
      <c r="Q494" s="24" t="s">
        <v>349</v>
      </c>
      <c r="R494" s="24" t="s">
        <v>171</v>
      </c>
      <c r="S494" s="24" t="s">
        <v>110</v>
      </c>
      <c r="T494" s="24">
        <v>1</v>
      </c>
      <c r="U494" s="24" t="s">
        <v>172</v>
      </c>
      <c r="V494" s="24" t="s">
        <v>2550</v>
      </c>
      <c r="W494" s="24" t="s">
        <v>2551</v>
      </c>
      <c r="X494" s="418">
        <v>45779.5625</v>
      </c>
      <c r="Y494" s="24" t="s">
        <v>2545</v>
      </c>
      <c r="Z494" s="24">
        <v>0.5</v>
      </c>
      <c r="AA494" s="24"/>
      <c r="AB494" s="24" t="s">
        <v>176</v>
      </c>
      <c r="AC494" s="26" t="s">
        <v>2552</v>
      </c>
      <c r="AD494" s="24"/>
      <c r="AE494" s="24"/>
      <c r="AF494" s="24"/>
      <c r="AG494" s="24"/>
      <c r="AH494" s="24"/>
      <c r="AI494" s="24"/>
      <c r="AJ494" s="24"/>
      <c r="AK494" s="24" t="s">
        <v>178</v>
      </c>
      <c r="AL494" s="413">
        <f t="shared" si="14"/>
        <v>45777</v>
      </c>
      <c r="AM494" s="412">
        <f t="shared" si="15"/>
        <v>45779</v>
      </c>
    </row>
    <row r="495" spans="1:39" ht="21.6" customHeight="1">
      <c r="A495" s="24">
        <v>4</v>
      </c>
      <c r="B495" s="24" t="s">
        <v>158</v>
      </c>
      <c r="C495" s="24">
        <v>2025043713</v>
      </c>
      <c r="D495" s="24" t="s">
        <v>2547</v>
      </c>
      <c r="E495" s="24" t="s">
        <v>160</v>
      </c>
      <c r="F495" s="24">
        <v>3052</v>
      </c>
      <c r="G495" s="24" t="s">
        <v>348</v>
      </c>
      <c r="H495" s="24" t="s">
        <v>316</v>
      </c>
      <c r="I495" s="24" t="s">
        <v>2548</v>
      </c>
      <c r="J495" s="24" t="s">
        <v>192</v>
      </c>
      <c r="K495" s="24" t="s">
        <v>165</v>
      </c>
      <c r="L495" s="24" t="s">
        <v>166</v>
      </c>
      <c r="M495" s="25" t="s">
        <v>167</v>
      </c>
      <c r="N495" s="24">
        <v>2305</v>
      </c>
      <c r="O495" s="25" t="s">
        <v>685</v>
      </c>
      <c r="P495" s="26" t="s">
        <v>2549</v>
      </c>
      <c r="Q495" s="24" t="s">
        <v>349</v>
      </c>
      <c r="R495" s="24" t="s">
        <v>171</v>
      </c>
      <c r="S495" s="24" t="s">
        <v>110</v>
      </c>
      <c r="T495" s="24">
        <v>2</v>
      </c>
      <c r="U495" s="24" t="s">
        <v>172</v>
      </c>
      <c r="V495" s="24" t="s">
        <v>2550</v>
      </c>
      <c r="W495" s="24" t="s">
        <v>2551</v>
      </c>
      <c r="X495" s="418">
        <v>45779.5625</v>
      </c>
      <c r="Y495" s="24" t="s">
        <v>2545</v>
      </c>
      <c r="Z495" s="24">
        <v>0.5</v>
      </c>
      <c r="AA495" s="24"/>
      <c r="AB495" s="24" t="s">
        <v>176</v>
      </c>
      <c r="AC495" s="26" t="s">
        <v>2552</v>
      </c>
      <c r="AD495" s="24"/>
      <c r="AE495" s="24"/>
      <c r="AF495" s="24"/>
      <c r="AG495" s="24"/>
      <c r="AH495" s="24"/>
      <c r="AI495" s="24"/>
      <c r="AJ495" s="24"/>
      <c r="AK495" s="24" t="s">
        <v>178</v>
      </c>
      <c r="AL495" s="413">
        <f t="shared" si="14"/>
        <v>45777</v>
      </c>
      <c r="AM495" s="412">
        <f t="shared" si="15"/>
        <v>45779</v>
      </c>
    </row>
    <row r="496" spans="1:39" ht="21.6" customHeight="1">
      <c r="A496" s="24">
        <v>5</v>
      </c>
      <c r="B496" s="24" t="s">
        <v>158</v>
      </c>
      <c r="C496" s="24">
        <v>2025043724</v>
      </c>
      <c r="D496" s="24" t="s">
        <v>2553</v>
      </c>
      <c r="E496" s="24" t="s">
        <v>160</v>
      </c>
      <c r="F496" s="24">
        <v>2042</v>
      </c>
      <c r="G496" s="24" t="s">
        <v>1191</v>
      </c>
      <c r="H496" s="24" t="s">
        <v>162</v>
      </c>
      <c r="I496" s="24" t="s">
        <v>2554</v>
      </c>
      <c r="J496" s="24" t="s">
        <v>192</v>
      </c>
      <c r="K496" s="24" t="s">
        <v>165</v>
      </c>
      <c r="L496" s="24" t="s">
        <v>166</v>
      </c>
      <c r="M496" s="25" t="s">
        <v>167</v>
      </c>
      <c r="N496" s="24">
        <v>2301</v>
      </c>
      <c r="O496" s="25" t="s">
        <v>1591</v>
      </c>
      <c r="P496" s="26" t="s">
        <v>2555</v>
      </c>
      <c r="Q496" s="24" t="s">
        <v>1192</v>
      </c>
      <c r="R496" s="24" t="s">
        <v>171</v>
      </c>
      <c r="S496" s="24" t="s">
        <v>115</v>
      </c>
      <c r="T496" s="24">
        <v>1</v>
      </c>
      <c r="U496" s="24" t="s">
        <v>172</v>
      </c>
      <c r="V496" s="24" t="s">
        <v>2556</v>
      </c>
      <c r="W496" s="24" t="s">
        <v>2557</v>
      </c>
      <c r="X496" s="418">
        <v>45779.441666666673</v>
      </c>
      <c r="Y496" s="24" t="s">
        <v>2558</v>
      </c>
      <c r="Z496" s="24">
        <v>0.6</v>
      </c>
      <c r="AA496" s="24"/>
      <c r="AB496" s="24" t="s">
        <v>176</v>
      </c>
      <c r="AC496" s="26" t="s">
        <v>2559</v>
      </c>
      <c r="AD496" s="24"/>
      <c r="AE496" s="24"/>
      <c r="AF496" s="24"/>
      <c r="AG496" s="24"/>
      <c r="AH496" s="24"/>
      <c r="AI496" s="24"/>
      <c r="AJ496" s="24"/>
      <c r="AK496" s="24" t="s">
        <v>178</v>
      </c>
      <c r="AL496" s="413">
        <f t="shared" si="14"/>
        <v>45777</v>
      </c>
      <c r="AM496" s="412">
        <f t="shared" si="15"/>
        <v>45779</v>
      </c>
    </row>
    <row r="497" spans="1:39" ht="21.6" customHeight="1">
      <c r="A497" s="24">
        <v>6</v>
      </c>
      <c r="B497" s="24" t="s">
        <v>158</v>
      </c>
      <c r="C497" s="24">
        <v>2025050004</v>
      </c>
      <c r="D497" s="24" t="s">
        <v>2560</v>
      </c>
      <c r="E497" s="24" t="s">
        <v>160</v>
      </c>
      <c r="F497" s="24">
        <v>2042</v>
      </c>
      <c r="G497" s="24" t="s">
        <v>1191</v>
      </c>
      <c r="H497" s="24" t="s">
        <v>162</v>
      </c>
      <c r="I497" s="24" t="s">
        <v>2561</v>
      </c>
      <c r="J497" s="24" t="s">
        <v>485</v>
      </c>
      <c r="K497" s="24" t="s">
        <v>226</v>
      </c>
      <c r="L497" s="24" t="s">
        <v>193</v>
      </c>
      <c r="M497" s="25" t="s">
        <v>194</v>
      </c>
      <c r="N497" s="24" t="s">
        <v>195</v>
      </c>
      <c r="O497" s="25" t="s">
        <v>196</v>
      </c>
      <c r="P497" s="26" t="s">
        <v>2562</v>
      </c>
      <c r="Q497" s="24" t="s">
        <v>1192</v>
      </c>
      <c r="R497" s="24" t="s">
        <v>171</v>
      </c>
      <c r="S497" s="24" t="s">
        <v>115</v>
      </c>
      <c r="T497" s="24">
        <v>1</v>
      </c>
      <c r="U497" s="24" t="s">
        <v>172</v>
      </c>
      <c r="V497" s="24" t="s">
        <v>2563</v>
      </c>
      <c r="W497" s="24" t="s">
        <v>2557</v>
      </c>
      <c r="X497" s="418">
        <v>45779.442361111112</v>
      </c>
      <c r="Y497" s="24" t="s">
        <v>2564</v>
      </c>
      <c r="Z497" s="24">
        <v>0.6</v>
      </c>
      <c r="AA497" s="24"/>
      <c r="AB497" s="24" t="s">
        <v>176</v>
      </c>
      <c r="AC497" s="26" t="s">
        <v>2565</v>
      </c>
      <c r="AD497" s="24"/>
      <c r="AE497" s="24"/>
      <c r="AF497" s="24"/>
      <c r="AG497" s="24"/>
      <c r="AH497" s="24"/>
      <c r="AI497" s="24"/>
      <c r="AJ497" s="24"/>
      <c r="AK497" s="24" t="s">
        <v>178</v>
      </c>
      <c r="AL497" s="413">
        <f t="shared" si="14"/>
        <v>45778</v>
      </c>
      <c r="AM497" s="412">
        <f t="shared" si="15"/>
        <v>45779</v>
      </c>
    </row>
    <row r="498" spans="1:39" ht="21.6" customHeight="1">
      <c r="A498" s="24">
        <v>7</v>
      </c>
      <c r="B498" s="24" t="s">
        <v>158</v>
      </c>
      <c r="C498" s="24">
        <v>2025050012</v>
      </c>
      <c r="D498" s="24" t="s">
        <v>2566</v>
      </c>
      <c r="E498" s="24" t="s">
        <v>160</v>
      </c>
      <c r="F498" s="24" t="s">
        <v>55</v>
      </c>
      <c r="G498" s="24" t="s">
        <v>1210</v>
      </c>
      <c r="H498" s="24" t="s">
        <v>162</v>
      </c>
      <c r="I498" s="24" t="s">
        <v>2567</v>
      </c>
      <c r="J498" s="24" t="s">
        <v>485</v>
      </c>
      <c r="K498" s="24" t="s">
        <v>165</v>
      </c>
      <c r="L498" s="24" t="s">
        <v>193</v>
      </c>
      <c r="M498" s="25" t="s">
        <v>194</v>
      </c>
      <c r="N498" s="24" t="s">
        <v>195</v>
      </c>
      <c r="O498" s="25" t="s">
        <v>196</v>
      </c>
      <c r="P498" s="26" t="s">
        <v>2568</v>
      </c>
      <c r="Q498" s="24" t="s">
        <v>1211</v>
      </c>
      <c r="R498" s="24" t="s">
        <v>171</v>
      </c>
      <c r="S498" s="24" t="s">
        <v>115</v>
      </c>
      <c r="T498" s="24">
        <v>1</v>
      </c>
      <c r="U498" s="24" t="s">
        <v>172</v>
      </c>
      <c r="V498" s="24" t="s">
        <v>2569</v>
      </c>
      <c r="W498" s="24" t="s">
        <v>2570</v>
      </c>
      <c r="X498" s="418">
        <v>45779.451388888891</v>
      </c>
      <c r="Y498" s="24" t="s">
        <v>2564</v>
      </c>
      <c r="Z498" s="24">
        <v>0.3</v>
      </c>
      <c r="AA498" s="24"/>
      <c r="AB498" s="24" t="s">
        <v>176</v>
      </c>
      <c r="AC498" s="26" t="s">
        <v>2571</v>
      </c>
      <c r="AD498" s="24"/>
      <c r="AE498" s="24"/>
      <c r="AF498" s="24"/>
      <c r="AG498" s="24"/>
      <c r="AH498" s="24"/>
      <c r="AI498" s="24"/>
      <c r="AJ498" s="24"/>
      <c r="AK498" s="24" t="s">
        <v>178</v>
      </c>
      <c r="AL498" s="413">
        <f t="shared" si="14"/>
        <v>45778</v>
      </c>
      <c r="AM498" s="412">
        <f t="shared" si="15"/>
        <v>45779</v>
      </c>
    </row>
    <row r="499" spans="1:39" ht="21.6" customHeight="1">
      <c r="A499" s="24">
        <v>8</v>
      </c>
      <c r="B499" s="24" t="s">
        <v>158</v>
      </c>
      <c r="C499" s="24">
        <v>2025050022</v>
      </c>
      <c r="D499" s="24" t="s">
        <v>2572</v>
      </c>
      <c r="E499" s="24" t="s">
        <v>160</v>
      </c>
      <c r="F499" s="24">
        <v>2535</v>
      </c>
      <c r="G499" s="24" t="s">
        <v>2113</v>
      </c>
      <c r="H499" s="24" t="s">
        <v>645</v>
      </c>
      <c r="I499" s="24" t="s">
        <v>2573</v>
      </c>
      <c r="J499" s="24" t="s">
        <v>225</v>
      </c>
      <c r="K499" s="24" t="s">
        <v>226</v>
      </c>
      <c r="L499" s="24" t="s">
        <v>166</v>
      </c>
      <c r="M499" s="25" t="s">
        <v>167</v>
      </c>
      <c r="N499" s="24">
        <v>2305</v>
      </c>
      <c r="O499" s="25" t="s">
        <v>685</v>
      </c>
      <c r="P499" s="26" t="s">
        <v>2574</v>
      </c>
      <c r="Q499" s="24" t="s">
        <v>2114</v>
      </c>
      <c r="R499" s="24" t="s">
        <v>171</v>
      </c>
      <c r="S499" s="24" t="s">
        <v>110</v>
      </c>
      <c r="T499" s="24">
        <v>1</v>
      </c>
      <c r="U499" s="24" t="s">
        <v>172</v>
      </c>
      <c r="V499" s="24" t="s">
        <v>2575</v>
      </c>
      <c r="W499" s="24" t="s">
        <v>2576</v>
      </c>
      <c r="X499" s="418">
        <v>45779.763888888891</v>
      </c>
      <c r="Y499" s="24" t="s">
        <v>2577</v>
      </c>
      <c r="Z499" s="24">
        <v>0.5</v>
      </c>
      <c r="AA499" s="24"/>
      <c r="AB499" s="24" t="s">
        <v>176</v>
      </c>
      <c r="AC499" s="26" t="s">
        <v>2578</v>
      </c>
      <c r="AD499" s="24"/>
      <c r="AE499" s="24"/>
      <c r="AF499" s="24"/>
      <c r="AG499" s="24"/>
      <c r="AH499" s="24"/>
      <c r="AI499" s="24"/>
      <c r="AJ499" s="24"/>
      <c r="AK499" s="24" t="s">
        <v>178</v>
      </c>
      <c r="AL499" s="413">
        <f t="shared" si="14"/>
        <v>45779</v>
      </c>
      <c r="AM499" s="412">
        <f t="shared" si="15"/>
        <v>45779</v>
      </c>
    </row>
    <row r="500" spans="1:39" ht="21.6" customHeight="1">
      <c r="A500" s="24">
        <v>9</v>
      </c>
      <c r="B500" s="24" t="s">
        <v>212</v>
      </c>
      <c r="C500" s="24">
        <v>2025050076</v>
      </c>
      <c r="D500" s="24"/>
      <c r="E500" s="24"/>
      <c r="F500" s="24">
        <v>2403</v>
      </c>
      <c r="G500" s="24" t="s">
        <v>1923</v>
      </c>
      <c r="H500" s="24" t="s">
        <v>266</v>
      </c>
      <c r="I500" s="24"/>
      <c r="J500" s="24"/>
      <c r="K500" s="24"/>
      <c r="L500" s="24"/>
      <c r="M500" s="25"/>
      <c r="N500" s="24"/>
      <c r="O500" s="25"/>
      <c r="P500" s="26"/>
      <c r="Q500" s="24" t="s">
        <v>1924</v>
      </c>
      <c r="R500" s="24" t="s">
        <v>171</v>
      </c>
      <c r="S500" s="24" t="s">
        <v>274</v>
      </c>
      <c r="T500" s="24">
        <v>1</v>
      </c>
      <c r="U500" s="24" t="s">
        <v>172</v>
      </c>
      <c r="V500" s="24" t="s">
        <v>2579</v>
      </c>
      <c r="W500" s="24" t="s">
        <v>2537</v>
      </c>
      <c r="X500" s="418">
        <v>45779.527777777781</v>
      </c>
      <c r="Y500" s="24"/>
      <c r="Z500" s="24">
        <v>0.8</v>
      </c>
      <c r="AA500" s="24"/>
      <c r="AB500" s="24" t="s">
        <v>176</v>
      </c>
      <c r="AC500" s="26" t="s">
        <v>2194</v>
      </c>
      <c r="AD500" s="24" t="s">
        <v>178</v>
      </c>
      <c r="AE500" s="24"/>
      <c r="AF500" s="24"/>
      <c r="AG500" s="24"/>
      <c r="AH500" s="24"/>
      <c r="AI500" s="24"/>
      <c r="AJ500" s="24" t="s">
        <v>178</v>
      </c>
      <c r="AK500" s="24" t="s">
        <v>178</v>
      </c>
      <c r="AL500" s="413" t="e">
        <f t="shared" si="14"/>
        <v>#VALUE!</v>
      </c>
      <c r="AM500" s="412">
        <f t="shared" si="15"/>
        <v>45779</v>
      </c>
    </row>
    <row r="501" spans="1:39" ht="21.6" customHeight="1">
      <c r="A501" s="24">
        <v>10</v>
      </c>
      <c r="B501" s="24" t="s">
        <v>158</v>
      </c>
      <c r="C501" s="24">
        <v>2025050083</v>
      </c>
      <c r="D501" s="24" t="s">
        <v>2580</v>
      </c>
      <c r="E501" s="24" t="s">
        <v>160</v>
      </c>
      <c r="F501" s="24">
        <v>3052</v>
      </c>
      <c r="G501" s="24" t="s">
        <v>348</v>
      </c>
      <c r="H501" s="24" t="s">
        <v>316</v>
      </c>
      <c r="I501" s="24" t="s">
        <v>2581</v>
      </c>
      <c r="J501" s="24" t="s">
        <v>225</v>
      </c>
      <c r="K501" s="24" t="s">
        <v>165</v>
      </c>
      <c r="L501" s="24" t="s">
        <v>181</v>
      </c>
      <c r="M501" s="25" t="s">
        <v>182</v>
      </c>
      <c r="N501" s="24">
        <v>5801</v>
      </c>
      <c r="O501" s="25" t="s">
        <v>183</v>
      </c>
      <c r="P501" s="26" t="s">
        <v>2582</v>
      </c>
      <c r="Q501" s="24" t="s">
        <v>349</v>
      </c>
      <c r="R501" s="24" t="s">
        <v>171</v>
      </c>
      <c r="S501" s="24" t="s">
        <v>110</v>
      </c>
      <c r="T501" s="24">
        <v>1</v>
      </c>
      <c r="U501" s="24" t="s">
        <v>172</v>
      </c>
      <c r="V501" s="24" t="s">
        <v>2583</v>
      </c>
      <c r="W501" s="24" t="s">
        <v>2584</v>
      </c>
      <c r="X501" s="418">
        <v>45779.59375</v>
      </c>
      <c r="Y501" s="24" t="s">
        <v>2585</v>
      </c>
      <c r="Z501" s="24">
        <v>0.3</v>
      </c>
      <c r="AA501" s="24"/>
      <c r="AB501" s="24" t="s">
        <v>176</v>
      </c>
      <c r="AC501" s="26" t="s">
        <v>2586</v>
      </c>
      <c r="AD501" s="24"/>
      <c r="AE501" s="24"/>
      <c r="AF501" s="24"/>
      <c r="AG501" s="24"/>
      <c r="AH501" s="24"/>
      <c r="AI501" s="24"/>
      <c r="AJ501" s="24"/>
      <c r="AK501" s="24" t="s">
        <v>178</v>
      </c>
      <c r="AL501" s="413">
        <f t="shared" si="14"/>
        <v>45779</v>
      </c>
      <c r="AM501" s="412">
        <f t="shared" si="15"/>
        <v>45779</v>
      </c>
    </row>
    <row r="502" spans="1:39" ht="21.6" customHeight="1">
      <c r="A502" s="24">
        <v>11</v>
      </c>
      <c r="B502" s="24" t="s">
        <v>212</v>
      </c>
      <c r="C502" s="24">
        <v>2025050244</v>
      </c>
      <c r="D502" s="24"/>
      <c r="E502" s="24"/>
      <c r="F502" s="24">
        <v>3052</v>
      </c>
      <c r="G502" s="24" t="s">
        <v>348</v>
      </c>
      <c r="H502" s="24" t="s">
        <v>316</v>
      </c>
      <c r="I502" s="24"/>
      <c r="J502" s="24"/>
      <c r="K502" s="24"/>
      <c r="L502" s="24"/>
      <c r="M502" s="25"/>
      <c r="N502" s="24"/>
      <c r="O502" s="25"/>
      <c r="P502" s="26"/>
      <c r="Q502" s="24" t="s">
        <v>349</v>
      </c>
      <c r="R502" s="24" t="s">
        <v>171</v>
      </c>
      <c r="S502" s="24" t="s">
        <v>110</v>
      </c>
      <c r="T502" s="24">
        <v>1</v>
      </c>
      <c r="U502" s="24" t="s">
        <v>172</v>
      </c>
      <c r="V502" s="24" t="s">
        <v>2587</v>
      </c>
      <c r="W502" s="24" t="s">
        <v>2588</v>
      </c>
      <c r="X502" s="418">
        <v>45779.604166666657</v>
      </c>
      <c r="Y502" s="24"/>
      <c r="Z502" s="24">
        <v>0.3</v>
      </c>
      <c r="AA502" s="24"/>
      <c r="AB502" s="24" t="s">
        <v>176</v>
      </c>
      <c r="AC502" s="26" t="s">
        <v>2194</v>
      </c>
      <c r="AD502" s="24" t="s">
        <v>178</v>
      </c>
      <c r="AE502" s="24"/>
      <c r="AF502" s="24"/>
      <c r="AG502" s="24"/>
      <c r="AH502" s="24"/>
      <c r="AI502" s="24"/>
      <c r="AJ502" s="24" t="s">
        <v>178</v>
      </c>
      <c r="AK502" s="24" t="s">
        <v>178</v>
      </c>
      <c r="AL502" s="413" t="e">
        <f t="shared" si="14"/>
        <v>#VALUE!</v>
      </c>
      <c r="AM502" s="412">
        <f t="shared" si="15"/>
        <v>45779</v>
      </c>
    </row>
    <row r="503" spans="1:39" ht="21.6" customHeight="1">
      <c r="A503" s="24">
        <v>12</v>
      </c>
      <c r="B503" s="24" t="s">
        <v>212</v>
      </c>
      <c r="C503" s="24">
        <v>2025050245</v>
      </c>
      <c r="D503" s="24"/>
      <c r="E503" s="24"/>
      <c r="F503" s="24" t="s">
        <v>68</v>
      </c>
      <c r="G503" s="24" t="s">
        <v>161</v>
      </c>
      <c r="H503" s="24" t="s">
        <v>162</v>
      </c>
      <c r="I503" s="24"/>
      <c r="J503" s="24"/>
      <c r="K503" s="24"/>
      <c r="L503" s="24"/>
      <c r="M503" s="25"/>
      <c r="N503" s="24"/>
      <c r="O503" s="25"/>
      <c r="P503" s="26"/>
      <c r="Q503" s="24" t="s">
        <v>170</v>
      </c>
      <c r="R503" s="24" t="s">
        <v>171</v>
      </c>
      <c r="S503" s="24" t="s">
        <v>115</v>
      </c>
      <c r="T503" s="24">
        <v>1</v>
      </c>
      <c r="U503" s="24" t="s">
        <v>172</v>
      </c>
      <c r="V503" s="24" t="s">
        <v>2589</v>
      </c>
      <c r="W503" s="24" t="s">
        <v>2590</v>
      </c>
      <c r="X503" s="418">
        <v>45779.628472222219</v>
      </c>
      <c r="Y503" s="24"/>
      <c r="Z503" s="24">
        <v>0.6</v>
      </c>
      <c r="AA503" s="24"/>
      <c r="AB503" s="24" t="s">
        <v>176</v>
      </c>
      <c r="AC503" s="414" t="s">
        <v>2194</v>
      </c>
      <c r="AD503" s="24" t="s">
        <v>178</v>
      </c>
      <c r="AE503" s="24"/>
      <c r="AF503" s="24"/>
      <c r="AG503" s="24"/>
      <c r="AH503" s="24"/>
      <c r="AI503" s="24"/>
      <c r="AJ503" s="24" t="s">
        <v>178</v>
      </c>
      <c r="AK503" s="24" t="s">
        <v>178</v>
      </c>
      <c r="AL503" s="413" t="e">
        <f t="shared" si="14"/>
        <v>#VALUE!</v>
      </c>
      <c r="AM503" s="412">
        <f t="shared" si="15"/>
        <v>45779</v>
      </c>
    </row>
    <row r="504" spans="1:39" ht="21.6" customHeight="1">
      <c r="A504" s="24">
        <v>13</v>
      </c>
      <c r="B504" s="24" t="s">
        <v>158</v>
      </c>
      <c r="C504" s="24">
        <v>2025050247</v>
      </c>
      <c r="D504" s="24" t="s">
        <v>2591</v>
      </c>
      <c r="E504" s="24" t="s">
        <v>160</v>
      </c>
      <c r="F504" s="24">
        <v>4406</v>
      </c>
      <c r="G504" s="24" t="s">
        <v>864</v>
      </c>
      <c r="H504" s="24" t="s">
        <v>266</v>
      </c>
      <c r="I504" s="24" t="s">
        <v>2592</v>
      </c>
      <c r="J504" s="24" t="s">
        <v>225</v>
      </c>
      <c r="K504" s="24" t="s">
        <v>165</v>
      </c>
      <c r="L504" s="24" t="s">
        <v>1129</v>
      </c>
      <c r="M504" s="25" t="s">
        <v>1130</v>
      </c>
      <c r="N504" s="24">
        <v>6003</v>
      </c>
      <c r="O504" s="25" t="s">
        <v>802</v>
      </c>
      <c r="P504" s="26" t="s">
        <v>2593</v>
      </c>
      <c r="Q504" s="24" t="s">
        <v>867</v>
      </c>
      <c r="R504" s="24" t="s">
        <v>171</v>
      </c>
      <c r="S504" s="24" t="s">
        <v>274</v>
      </c>
      <c r="T504" s="24">
        <v>1</v>
      </c>
      <c r="U504" s="24" t="s">
        <v>172</v>
      </c>
      <c r="V504" s="24" t="s">
        <v>2594</v>
      </c>
      <c r="W504" s="24" t="s">
        <v>2595</v>
      </c>
      <c r="X504" s="418">
        <v>45782.65347222222</v>
      </c>
      <c r="Y504" s="24" t="s">
        <v>2596</v>
      </c>
      <c r="Z504" s="24">
        <v>0.8</v>
      </c>
      <c r="AA504" s="24"/>
      <c r="AB504" s="24" t="s">
        <v>176</v>
      </c>
      <c r="AC504" s="26" t="s">
        <v>2597</v>
      </c>
      <c r="AD504" s="24"/>
      <c r="AE504" s="24"/>
      <c r="AF504" s="24"/>
      <c r="AG504" s="24"/>
      <c r="AH504" s="24"/>
      <c r="AI504" s="24"/>
      <c r="AJ504" s="24"/>
      <c r="AK504" s="24" t="s">
        <v>178</v>
      </c>
      <c r="AL504" s="413">
        <f t="shared" si="14"/>
        <v>45779</v>
      </c>
      <c r="AM504" s="412">
        <f t="shared" si="15"/>
        <v>45782</v>
      </c>
    </row>
    <row r="505" spans="1:39" ht="21.6" customHeight="1">
      <c r="A505" s="24">
        <v>14</v>
      </c>
      <c r="B505" s="24" t="s">
        <v>212</v>
      </c>
      <c r="C505" s="24">
        <v>2025050253</v>
      </c>
      <c r="D505" s="24"/>
      <c r="E505" s="24"/>
      <c r="F505" s="24">
        <v>4191</v>
      </c>
      <c r="G505" s="24" t="s">
        <v>250</v>
      </c>
      <c r="H505" s="24" t="s">
        <v>162</v>
      </c>
      <c r="I505" s="24"/>
      <c r="J505" s="24"/>
      <c r="K505" s="24"/>
      <c r="L505" s="24"/>
      <c r="M505" s="25"/>
      <c r="N505" s="24"/>
      <c r="O505" s="25"/>
      <c r="P505" s="26"/>
      <c r="Q505" s="24" t="s">
        <v>257</v>
      </c>
      <c r="R505" s="24" t="s">
        <v>171</v>
      </c>
      <c r="S505" s="24" t="s">
        <v>115</v>
      </c>
      <c r="T505" s="24">
        <v>1</v>
      </c>
      <c r="U505" s="24" t="s">
        <v>172</v>
      </c>
      <c r="V505" s="24" t="s">
        <v>2598</v>
      </c>
      <c r="W505" s="24" t="s">
        <v>2599</v>
      </c>
      <c r="X505" s="418">
        <v>45779.662499999999</v>
      </c>
      <c r="Y505" s="24"/>
      <c r="Z505" s="24">
        <v>0.4</v>
      </c>
      <c r="AA505" s="24"/>
      <c r="AB505" s="24" t="s">
        <v>176</v>
      </c>
      <c r="AC505" s="26" t="s">
        <v>2194</v>
      </c>
      <c r="AD505" s="24" t="s">
        <v>178</v>
      </c>
      <c r="AE505" s="24"/>
      <c r="AF505" s="24"/>
      <c r="AG505" s="24"/>
      <c r="AH505" s="24"/>
      <c r="AI505" s="24"/>
      <c r="AJ505" s="24" t="s">
        <v>178</v>
      </c>
      <c r="AK505" s="24" t="s">
        <v>178</v>
      </c>
      <c r="AL505" s="413" t="e">
        <f t="shared" si="14"/>
        <v>#VALUE!</v>
      </c>
      <c r="AM505" s="412">
        <f t="shared" si="15"/>
        <v>45779</v>
      </c>
    </row>
    <row r="506" spans="1:39" ht="21.6" customHeight="1">
      <c r="A506" s="24">
        <v>15</v>
      </c>
      <c r="B506" s="24" t="s">
        <v>158</v>
      </c>
      <c r="C506" s="24">
        <v>2025050257</v>
      </c>
      <c r="D506" s="24" t="s">
        <v>2600</v>
      </c>
      <c r="E506" s="24" t="s">
        <v>160</v>
      </c>
      <c r="F506" s="24">
        <v>2390</v>
      </c>
      <c r="G506" s="24" t="s">
        <v>649</v>
      </c>
      <c r="H506" s="24" t="s">
        <v>645</v>
      </c>
      <c r="I506" s="24" t="s">
        <v>2601</v>
      </c>
      <c r="J506" s="24" t="s">
        <v>225</v>
      </c>
      <c r="K506" s="24" t="s">
        <v>165</v>
      </c>
      <c r="L506" s="24" t="s">
        <v>193</v>
      </c>
      <c r="M506" s="25" t="s">
        <v>194</v>
      </c>
      <c r="N506" s="24" t="s">
        <v>195</v>
      </c>
      <c r="O506" s="25" t="s">
        <v>196</v>
      </c>
      <c r="P506" s="26" t="s">
        <v>2602</v>
      </c>
      <c r="Q506" s="24" t="s">
        <v>650</v>
      </c>
      <c r="R506" s="24" t="s">
        <v>171</v>
      </c>
      <c r="S506" s="24" t="s">
        <v>110</v>
      </c>
      <c r="T506" s="24">
        <v>1</v>
      </c>
      <c r="U506" s="24" t="s">
        <v>172</v>
      </c>
      <c r="V506" s="24" t="s">
        <v>2603</v>
      </c>
      <c r="W506" s="24" t="s">
        <v>2604</v>
      </c>
      <c r="X506" s="418">
        <v>45782.479166666657</v>
      </c>
      <c r="Y506" s="24" t="s">
        <v>2605</v>
      </c>
      <c r="Z506" s="24">
        <v>0.5</v>
      </c>
      <c r="AA506" s="24"/>
      <c r="AB506" s="24" t="s">
        <v>176</v>
      </c>
      <c r="AC506" s="26" t="s">
        <v>2606</v>
      </c>
      <c r="AD506" s="24"/>
      <c r="AE506" s="24"/>
      <c r="AF506" s="24"/>
      <c r="AG506" s="24"/>
      <c r="AH506" s="24"/>
      <c r="AI506" s="24"/>
      <c r="AJ506" s="24"/>
      <c r="AK506" s="24" t="s">
        <v>178</v>
      </c>
      <c r="AL506" s="413">
        <f t="shared" si="14"/>
        <v>45779</v>
      </c>
      <c r="AM506" s="412">
        <f t="shared" si="15"/>
        <v>45782</v>
      </c>
    </row>
    <row r="507" spans="1:39" ht="21.6" customHeight="1">
      <c r="A507" s="24">
        <v>16</v>
      </c>
      <c r="B507" s="24" t="s">
        <v>158</v>
      </c>
      <c r="C507" s="24">
        <v>2025050258</v>
      </c>
      <c r="D507" s="24" t="s">
        <v>2607</v>
      </c>
      <c r="E507" s="24" t="s">
        <v>160</v>
      </c>
      <c r="F507" s="24">
        <v>2390</v>
      </c>
      <c r="G507" s="24" t="s">
        <v>649</v>
      </c>
      <c r="H507" s="24" t="s">
        <v>645</v>
      </c>
      <c r="I507" s="24" t="s">
        <v>2608</v>
      </c>
      <c r="J507" s="24" t="s">
        <v>225</v>
      </c>
      <c r="K507" s="24" t="s">
        <v>165</v>
      </c>
      <c r="L507" s="24" t="s">
        <v>193</v>
      </c>
      <c r="M507" s="25" t="s">
        <v>194</v>
      </c>
      <c r="N507" s="24" t="s">
        <v>195</v>
      </c>
      <c r="O507" s="25" t="s">
        <v>196</v>
      </c>
      <c r="P507" s="26" t="s">
        <v>2609</v>
      </c>
      <c r="Q507" s="24" t="s">
        <v>650</v>
      </c>
      <c r="R507" s="24" t="s">
        <v>171</v>
      </c>
      <c r="S507" s="24" t="s">
        <v>110</v>
      </c>
      <c r="T507" s="24">
        <v>1</v>
      </c>
      <c r="U507" s="24" t="s">
        <v>172</v>
      </c>
      <c r="V507" s="24" t="s">
        <v>2610</v>
      </c>
      <c r="W507" s="24" t="s">
        <v>2611</v>
      </c>
      <c r="X507" s="418">
        <v>45782.5</v>
      </c>
      <c r="Y507" s="24" t="s">
        <v>2612</v>
      </c>
      <c r="Z507" s="24">
        <v>0.5</v>
      </c>
      <c r="AA507" s="24"/>
      <c r="AB507" s="24" t="s">
        <v>176</v>
      </c>
      <c r="AC507" s="26" t="s">
        <v>2613</v>
      </c>
      <c r="AD507" s="24"/>
      <c r="AE507" s="24"/>
      <c r="AF507" s="24"/>
      <c r="AG507" s="24"/>
      <c r="AH507" s="24"/>
      <c r="AI507" s="24"/>
      <c r="AJ507" s="24"/>
      <c r="AK507" s="24" t="s">
        <v>178</v>
      </c>
      <c r="AL507" s="413">
        <f t="shared" si="14"/>
        <v>45779</v>
      </c>
      <c r="AM507" s="412">
        <f t="shared" si="15"/>
        <v>45782</v>
      </c>
    </row>
    <row r="508" spans="1:39" ht="21.6" customHeight="1">
      <c r="A508" s="24">
        <v>17</v>
      </c>
      <c r="B508" s="24" t="s">
        <v>212</v>
      </c>
      <c r="C508" s="24">
        <v>2025050267</v>
      </c>
      <c r="D508" s="24"/>
      <c r="E508" s="24"/>
      <c r="F508" s="24">
        <v>4586</v>
      </c>
      <c r="G508" s="24" t="s">
        <v>554</v>
      </c>
      <c r="H508" s="24" t="s">
        <v>162</v>
      </c>
      <c r="I508" s="24"/>
      <c r="J508" s="24"/>
      <c r="K508" s="24"/>
      <c r="L508" s="24"/>
      <c r="M508" s="25"/>
      <c r="N508" s="24"/>
      <c r="O508" s="25"/>
      <c r="P508" s="26"/>
      <c r="Q508" s="24" t="s">
        <v>555</v>
      </c>
      <c r="R508" s="24" t="s">
        <v>171</v>
      </c>
      <c r="S508" s="24" t="s">
        <v>115</v>
      </c>
      <c r="T508" s="24">
        <v>1</v>
      </c>
      <c r="U508" s="24" t="s">
        <v>172</v>
      </c>
      <c r="V508" s="24" t="s">
        <v>2614</v>
      </c>
      <c r="W508" s="24" t="s">
        <v>2615</v>
      </c>
      <c r="X508" s="418">
        <v>45779.697222222218</v>
      </c>
      <c r="Y508" s="24"/>
      <c r="Z508" s="24">
        <v>0.4</v>
      </c>
      <c r="AA508" s="24"/>
      <c r="AB508" s="24" t="s">
        <v>176</v>
      </c>
      <c r="AC508" s="26" t="s">
        <v>2194</v>
      </c>
      <c r="AD508" s="24" t="s">
        <v>178</v>
      </c>
      <c r="AE508" s="24"/>
      <c r="AF508" s="24"/>
      <c r="AG508" s="24"/>
      <c r="AH508" s="24"/>
      <c r="AI508" s="24"/>
      <c r="AJ508" s="24" t="s">
        <v>178</v>
      </c>
      <c r="AK508" s="24" t="s">
        <v>178</v>
      </c>
      <c r="AL508" s="413" t="e">
        <f t="shared" si="14"/>
        <v>#VALUE!</v>
      </c>
      <c r="AM508" s="412">
        <f t="shared" si="15"/>
        <v>45779</v>
      </c>
    </row>
    <row r="509" spans="1:39" ht="21.6" customHeight="1">
      <c r="A509" s="24">
        <v>18</v>
      </c>
      <c r="B509" s="24" t="s">
        <v>158</v>
      </c>
      <c r="C509" s="24">
        <v>2025050340</v>
      </c>
      <c r="D509" s="24" t="s">
        <v>2616</v>
      </c>
      <c r="E509" s="24" t="s">
        <v>160</v>
      </c>
      <c r="F509" s="24">
        <v>4856</v>
      </c>
      <c r="G509" s="24" t="s">
        <v>417</v>
      </c>
      <c r="H509" s="24" t="s">
        <v>316</v>
      </c>
      <c r="I509" s="24" t="s">
        <v>2617</v>
      </c>
      <c r="J509" s="24" t="s">
        <v>579</v>
      </c>
      <c r="K509" s="24" t="s">
        <v>419</v>
      </c>
      <c r="L509" s="24" t="s">
        <v>1759</v>
      </c>
      <c r="M509" s="25" t="s">
        <v>1760</v>
      </c>
      <c r="N509" s="24">
        <v>2902</v>
      </c>
      <c r="O509" s="25" t="s">
        <v>1791</v>
      </c>
      <c r="P509" s="26" t="s">
        <v>2618</v>
      </c>
      <c r="Q509" s="24" t="s">
        <v>421</v>
      </c>
      <c r="R509" s="24" t="s">
        <v>171</v>
      </c>
      <c r="S509" s="24" t="s">
        <v>110</v>
      </c>
      <c r="T509" s="24">
        <v>1</v>
      </c>
      <c r="U509" s="24" t="s">
        <v>172</v>
      </c>
      <c r="V509" s="24" t="s">
        <v>2619</v>
      </c>
      <c r="W509" s="24" t="s">
        <v>2620</v>
      </c>
      <c r="X509" s="418">
        <v>45783.416666666657</v>
      </c>
      <c r="Y509" s="24" t="s">
        <v>2621</v>
      </c>
      <c r="Z509" s="24">
        <v>0.5</v>
      </c>
      <c r="AA509" s="24"/>
      <c r="AB509" s="24" t="s">
        <v>176</v>
      </c>
      <c r="AC509" s="26" t="s">
        <v>2622</v>
      </c>
      <c r="AD509" s="24"/>
      <c r="AE509" s="24"/>
      <c r="AF509" s="24"/>
      <c r="AG509" s="24"/>
      <c r="AH509" s="24"/>
      <c r="AI509" s="24"/>
      <c r="AJ509" s="24"/>
      <c r="AK509" s="24" t="s">
        <v>178</v>
      </c>
      <c r="AL509" s="413">
        <f t="shared" si="14"/>
        <v>45780</v>
      </c>
      <c r="AM509" s="412">
        <f t="shared" si="15"/>
        <v>45783</v>
      </c>
    </row>
    <row r="510" spans="1:39" ht="21.6" customHeight="1">
      <c r="A510" s="24">
        <v>19</v>
      </c>
      <c r="B510" s="24" t="s">
        <v>158</v>
      </c>
      <c r="C510" s="24">
        <v>2025050344</v>
      </c>
      <c r="D510" s="24" t="s">
        <v>2623</v>
      </c>
      <c r="E510" s="24" t="s">
        <v>160</v>
      </c>
      <c r="F510" s="24">
        <v>2349</v>
      </c>
      <c r="G510" s="24" t="s">
        <v>1313</v>
      </c>
      <c r="H510" s="24" t="s">
        <v>162</v>
      </c>
      <c r="I510" s="24" t="s">
        <v>2624</v>
      </c>
      <c r="J510" s="24" t="s">
        <v>579</v>
      </c>
      <c r="K510" s="24" t="s">
        <v>165</v>
      </c>
      <c r="L510" s="24" t="s">
        <v>166</v>
      </c>
      <c r="M510" s="25" t="s">
        <v>167</v>
      </c>
      <c r="N510" s="24">
        <v>2307</v>
      </c>
      <c r="O510" s="25" t="s">
        <v>335</v>
      </c>
      <c r="P510" s="26" t="s">
        <v>2625</v>
      </c>
      <c r="Q510" s="24" t="s">
        <v>1316</v>
      </c>
      <c r="R510" s="24" t="s">
        <v>171</v>
      </c>
      <c r="S510" s="24" t="s">
        <v>115</v>
      </c>
      <c r="T510" s="24">
        <v>1</v>
      </c>
      <c r="U510" s="24" t="s">
        <v>172</v>
      </c>
      <c r="V510" s="24" t="s">
        <v>2626</v>
      </c>
      <c r="W510" s="24" t="s">
        <v>2627</v>
      </c>
      <c r="X510" s="418">
        <v>45782.46875</v>
      </c>
      <c r="Y510" s="24" t="s">
        <v>2621</v>
      </c>
      <c r="Z510" s="24">
        <v>0.5</v>
      </c>
      <c r="AA510" s="24"/>
      <c r="AB510" s="24" t="s">
        <v>176</v>
      </c>
      <c r="AC510" s="26" t="s">
        <v>2628</v>
      </c>
      <c r="AD510" s="24"/>
      <c r="AE510" s="24"/>
      <c r="AF510" s="24"/>
      <c r="AG510" s="24"/>
      <c r="AH510" s="24"/>
      <c r="AI510" s="24"/>
      <c r="AJ510" s="24"/>
      <c r="AK510" s="24" t="s">
        <v>178</v>
      </c>
      <c r="AL510" s="413">
        <f t="shared" si="14"/>
        <v>45780</v>
      </c>
      <c r="AM510" s="412">
        <f t="shared" si="15"/>
        <v>45782</v>
      </c>
    </row>
    <row r="511" spans="1:39" ht="21.6" customHeight="1">
      <c r="A511" s="24">
        <v>20</v>
      </c>
      <c r="B511" s="24" t="s">
        <v>158</v>
      </c>
      <c r="C511" s="24">
        <v>2025050347</v>
      </c>
      <c r="D511" s="24" t="s">
        <v>2629</v>
      </c>
      <c r="E511" s="24" t="s">
        <v>160</v>
      </c>
      <c r="F511" s="24">
        <v>2321</v>
      </c>
      <c r="G511" s="24" t="s">
        <v>444</v>
      </c>
      <c r="H511" s="24" t="s">
        <v>162</v>
      </c>
      <c r="I511" s="24" t="s">
        <v>2630</v>
      </c>
      <c r="J511" s="24" t="s">
        <v>579</v>
      </c>
      <c r="K511" s="24" t="s">
        <v>373</v>
      </c>
      <c r="L511" s="24" t="s">
        <v>181</v>
      </c>
      <c r="M511" s="25" t="s">
        <v>182</v>
      </c>
      <c r="N511" s="24">
        <v>5804</v>
      </c>
      <c r="O511" s="25" t="s">
        <v>239</v>
      </c>
      <c r="P511" s="26" t="s">
        <v>2631</v>
      </c>
      <c r="Q511" s="24" t="s">
        <v>445</v>
      </c>
      <c r="R511" s="24" t="s">
        <v>171</v>
      </c>
      <c r="S511" s="24" t="s">
        <v>115</v>
      </c>
      <c r="T511" s="24">
        <v>1</v>
      </c>
      <c r="U511" s="24" t="s">
        <v>172</v>
      </c>
      <c r="V511" s="24" t="s">
        <v>2632</v>
      </c>
      <c r="W511" s="24" t="s">
        <v>2633</v>
      </c>
      <c r="X511" s="418">
        <v>45782.410416666673</v>
      </c>
      <c r="Y511" s="24" t="s">
        <v>2621</v>
      </c>
      <c r="Z511" s="24">
        <v>0.5</v>
      </c>
      <c r="AA511" s="24"/>
      <c r="AB511" s="24" t="s">
        <v>176</v>
      </c>
      <c r="AC511" s="26" t="s">
        <v>2634</v>
      </c>
      <c r="AD511" s="24"/>
      <c r="AE511" s="24"/>
      <c r="AF511" s="24"/>
      <c r="AG511" s="24"/>
      <c r="AH511" s="24"/>
      <c r="AI511" s="24"/>
      <c r="AJ511" s="24"/>
      <c r="AK511" s="24" t="s">
        <v>178</v>
      </c>
      <c r="AL511" s="413">
        <f t="shared" si="14"/>
        <v>45780</v>
      </c>
      <c r="AM511" s="412">
        <f t="shared" si="15"/>
        <v>45782</v>
      </c>
    </row>
    <row r="512" spans="1:39" ht="21.6" customHeight="1">
      <c r="A512" s="24">
        <v>21</v>
      </c>
      <c r="B512" s="24" t="s">
        <v>212</v>
      </c>
      <c r="C512" s="24">
        <v>2025050405</v>
      </c>
      <c r="D512" s="24"/>
      <c r="E512" s="24"/>
      <c r="F512" s="24">
        <v>2349</v>
      </c>
      <c r="G512" s="24" t="s">
        <v>1313</v>
      </c>
      <c r="H512" s="24" t="s">
        <v>162</v>
      </c>
      <c r="I512" s="24"/>
      <c r="J512" s="24"/>
      <c r="K512" s="24"/>
      <c r="L512" s="24"/>
      <c r="M512" s="25"/>
      <c r="N512" s="24"/>
      <c r="O512" s="25"/>
      <c r="P512" s="26"/>
      <c r="Q512" s="24" t="s">
        <v>1316</v>
      </c>
      <c r="R512" s="24" t="s">
        <v>171</v>
      </c>
      <c r="S512" s="24" t="s">
        <v>115</v>
      </c>
      <c r="T512" s="24">
        <v>1</v>
      </c>
      <c r="U512" s="24" t="s">
        <v>172</v>
      </c>
      <c r="V512" s="24" t="s">
        <v>2635</v>
      </c>
      <c r="W512" s="24" t="s">
        <v>2627</v>
      </c>
      <c r="X512" s="418">
        <v>45782.470138888893</v>
      </c>
      <c r="Y512" s="24"/>
      <c r="Z512" s="24">
        <v>0.5</v>
      </c>
      <c r="AA512" s="24"/>
      <c r="AB512" s="24" t="s">
        <v>176</v>
      </c>
      <c r="AC512" s="26" t="s">
        <v>2194</v>
      </c>
      <c r="AD512" s="24" t="s">
        <v>178</v>
      </c>
      <c r="AE512" s="24"/>
      <c r="AF512" s="24"/>
      <c r="AG512" s="24"/>
      <c r="AH512" s="24"/>
      <c r="AI512" s="24"/>
      <c r="AJ512" s="24" t="s">
        <v>178</v>
      </c>
      <c r="AK512" s="24" t="s">
        <v>178</v>
      </c>
      <c r="AL512" s="413" t="e">
        <f t="shared" si="14"/>
        <v>#VALUE!</v>
      </c>
      <c r="AM512" s="412">
        <f t="shared" si="15"/>
        <v>45782</v>
      </c>
    </row>
    <row r="513" spans="1:39" ht="21.6" customHeight="1">
      <c r="A513" s="24">
        <v>22</v>
      </c>
      <c r="B513" s="24" t="s">
        <v>158</v>
      </c>
      <c r="C513" s="24">
        <v>2025050419</v>
      </c>
      <c r="D513" s="24" t="s">
        <v>2636</v>
      </c>
      <c r="E513" s="24" t="s">
        <v>160</v>
      </c>
      <c r="F513" s="24" t="s">
        <v>55</v>
      </c>
      <c r="G513" s="24" t="s">
        <v>1210</v>
      </c>
      <c r="H513" s="24" t="s">
        <v>162</v>
      </c>
      <c r="I513" s="24" t="s">
        <v>2637</v>
      </c>
      <c r="J513" s="24" t="s">
        <v>318</v>
      </c>
      <c r="K513" s="24" t="s">
        <v>419</v>
      </c>
      <c r="L513" s="24" t="s">
        <v>166</v>
      </c>
      <c r="M513" s="25" t="s">
        <v>167</v>
      </c>
      <c r="N513" s="24">
        <v>2307</v>
      </c>
      <c r="O513" s="25" t="s">
        <v>335</v>
      </c>
      <c r="P513" s="26" t="s">
        <v>2638</v>
      </c>
      <c r="Q513" s="24" t="s">
        <v>1211</v>
      </c>
      <c r="R513" s="24" t="s">
        <v>171</v>
      </c>
      <c r="S513" s="24" t="s">
        <v>115</v>
      </c>
      <c r="T513" s="24">
        <v>1</v>
      </c>
      <c r="U513" s="24" t="s">
        <v>172</v>
      </c>
      <c r="V513" s="24" t="s">
        <v>2639</v>
      </c>
      <c r="W513" s="24" t="s">
        <v>2640</v>
      </c>
      <c r="X513" s="418">
        <v>45783.577777777777</v>
      </c>
      <c r="Y513" s="24" t="s">
        <v>2641</v>
      </c>
      <c r="Z513" s="24">
        <v>2.4</v>
      </c>
      <c r="AA513" s="24"/>
      <c r="AB513" s="24" t="s">
        <v>176</v>
      </c>
      <c r="AC513" s="26" t="s">
        <v>2642</v>
      </c>
      <c r="AD513" s="24"/>
      <c r="AE513" s="24"/>
      <c r="AF513" s="24"/>
      <c r="AG513" s="24"/>
      <c r="AH513" s="24"/>
      <c r="AI513" s="24"/>
      <c r="AJ513" s="24"/>
      <c r="AK513" s="24" t="s">
        <v>178</v>
      </c>
      <c r="AL513" s="413">
        <f t="shared" si="14"/>
        <v>45782</v>
      </c>
      <c r="AM513" s="412">
        <f t="shared" si="15"/>
        <v>45783</v>
      </c>
    </row>
    <row r="514" spans="1:39" ht="21.6" customHeight="1">
      <c r="A514" s="24">
        <v>23</v>
      </c>
      <c r="B514" s="24" t="s">
        <v>158</v>
      </c>
      <c r="C514" s="24">
        <v>2025050420</v>
      </c>
      <c r="D514" s="24" t="s">
        <v>2643</v>
      </c>
      <c r="E514" s="24" t="s">
        <v>160</v>
      </c>
      <c r="F514" s="24" t="s">
        <v>57</v>
      </c>
      <c r="G514" s="24" t="s">
        <v>515</v>
      </c>
      <c r="H514" s="24" t="s">
        <v>162</v>
      </c>
      <c r="I514" s="24" t="s">
        <v>2644</v>
      </c>
      <c r="J514" s="24" t="s">
        <v>318</v>
      </c>
      <c r="K514" s="24" t="s">
        <v>226</v>
      </c>
      <c r="L514" s="24" t="s">
        <v>496</v>
      </c>
      <c r="M514" s="25" t="s">
        <v>497</v>
      </c>
      <c r="N514" s="24">
        <v>2403</v>
      </c>
      <c r="O514" s="25" t="s">
        <v>2179</v>
      </c>
      <c r="P514" s="26" t="s">
        <v>2645</v>
      </c>
      <c r="Q514" s="24" t="s">
        <v>516</v>
      </c>
      <c r="R514" s="24" t="s">
        <v>171</v>
      </c>
      <c r="S514" s="24" t="s">
        <v>115</v>
      </c>
      <c r="T514" s="24">
        <v>1</v>
      </c>
      <c r="U514" s="24" t="s">
        <v>172</v>
      </c>
      <c r="V514" s="24" t="s">
        <v>2646</v>
      </c>
      <c r="W514" s="24" t="s">
        <v>2647</v>
      </c>
      <c r="X514" s="418">
        <v>45783.417361111111</v>
      </c>
      <c r="Y514" s="24" t="s">
        <v>2648</v>
      </c>
      <c r="Z514" s="24">
        <v>0.5</v>
      </c>
      <c r="AA514" s="24"/>
      <c r="AB514" s="24" t="s">
        <v>176</v>
      </c>
      <c r="AC514" s="26" t="s">
        <v>2184</v>
      </c>
      <c r="AD514" s="24"/>
      <c r="AE514" s="24"/>
      <c r="AF514" s="24"/>
      <c r="AG514" s="24"/>
      <c r="AH514" s="24"/>
      <c r="AI514" s="24"/>
      <c r="AJ514" s="24"/>
      <c r="AK514" s="24" t="s">
        <v>178</v>
      </c>
      <c r="AL514" s="413">
        <f t="shared" ref="AL514:AL577" si="16">DATEVALUE(TEXT(I514, "yyyy/mm/dd"))</f>
        <v>45782</v>
      </c>
      <c r="AM514" s="412">
        <f t="shared" ref="AM514:AM577" si="17">DATEVALUE(TEXT(X514, "yyyy/mm/dd"))</f>
        <v>45783</v>
      </c>
    </row>
    <row r="515" spans="1:39" ht="21.6" customHeight="1">
      <c r="A515" s="24">
        <v>24</v>
      </c>
      <c r="B515" s="24" t="s">
        <v>158</v>
      </c>
      <c r="C515" s="24">
        <v>2025050501</v>
      </c>
      <c r="D515" s="24" t="s">
        <v>2649</v>
      </c>
      <c r="E515" s="24" t="s">
        <v>160</v>
      </c>
      <c r="F515" s="24">
        <v>4422</v>
      </c>
      <c r="G515" s="24" t="s">
        <v>2082</v>
      </c>
      <c r="H515" s="24" t="s">
        <v>266</v>
      </c>
      <c r="I515" s="24" t="s">
        <v>2650</v>
      </c>
      <c r="J515" s="24" t="s">
        <v>318</v>
      </c>
      <c r="K515" s="24" t="s">
        <v>165</v>
      </c>
      <c r="L515" s="24" t="s">
        <v>193</v>
      </c>
      <c r="M515" s="25" t="s">
        <v>194</v>
      </c>
      <c r="N515" s="24" t="s">
        <v>195</v>
      </c>
      <c r="O515" s="25" t="s">
        <v>196</v>
      </c>
      <c r="P515" s="26" t="s">
        <v>2651</v>
      </c>
      <c r="Q515" s="24" t="s">
        <v>2083</v>
      </c>
      <c r="R515" s="24" t="s">
        <v>171</v>
      </c>
      <c r="S515" s="24" t="s">
        <v>274</v>
      </c>
      <c r="T515" s="24">
        <v>1</v>
      </c>
      <c r="U515" s="24" t="s">
        <v>172</v>
      </c>
      <c r="V515" s="24" t="s">
        <v>2652</v>
      </c>
      <c r="W515" s="24" t="s">
        <v>2640</v>
      </c>
      <c r="X515" s="418">
        <v>45783.495833333327</v>
      </c>
      <c r="Y515" s="24" t="s">
        <v>2653</v>
      </c>
      <c r="Z515" s="24">
        <v>0.4</v>
      </c>
      <c r="AA515" s="24"/>
      <c r="AB515" s="24" t="s">
        <v>176</v>
      </c>
      <c r="AC515" s="26" t="s">
        <v>2654</v>
      </c>
      <c r="AD515" s="24"/>
      <c r="AE515" s="24"/>
      <c r="AF515" s="24"/>
      <c r="AG515" s="24"/>
      <c r="AH515" s="24"/>
      <c r="AI515" s="24"/>
      <c r="AJ515" s="24"/>
      <c r="AK515" s="24" t="s">
        <v>178</v>
      </c>
      <c r="AL515" s="413">
        <f t="shared" si="16"/>
        <v>45782</v>
      </c>
      <c r="AM515" s="412">
        <f t="shared" si="17"/>
        <v>45783</v>
      </c>
    </row>
    <row r="516" spans="1:39" ht="21.6" customHeight="1">
      <c r="A516" s="24">
        <v>25</v>
      </c>
      <c r="B516" s="24" t="s">
        <v>158</v>
      </c>
      <c r="C516" s="24">
        <v>2025050540</v>
      </c>
      <c r="D516" s="24" t="s">
        <v>2655</v>
      </c>
      <c r="E516" s="24" t="s">
        <v>160</v>
      </c>
      <c r="F516" s="24">
        <v>4422</v>
      </c>
      <c r="G516" s="24" t="s">
        <v>2082</v>
      </c>
      <c r="H516" s="24" t="s">
        <v>266</v>
      </c>
      <c r="I516" s="24" t="s">
        <v>2656</v>
      </c>
      <c r="J516" s="24" t="s">
        <v>318</v>
      </c>
      <c r="K516" s="24" t="s">
        <v>165</v>
      </c>
      <c r="L516" s="24" t="s">
        <v>193</v>
      </c>
      <c r="M516" s="25" t="s">
        <v>194</v>
      </c>
      <c r="N516" s="24" t="s">
        <v>195</v>
      </c>
      <c r="O516" s="25" t="s">
        <v>196</v>
      </c>
      <c r="P516" s="26" t="s">
        <v>2657</v>
      </c>
      <c r="Q516" s="24" t="s">
        <v>2083</v>
      </c>
      <c r="R516" s="24" t="s">
        <v>171</v>
      </c>
      <c r="S516" s="24" t="s">
        <v>274</v>
      </c>
      <c r="T516" s="24">
        <v>1</v>
      </c>
      <c r="U516" s="24" t="s">
        <v>172</v>
      </c>
      <c r="V516" s="24" t="s">
        <v>2658</v>
      </c>
      <c r="W516" s="24" t="s">
        <v>2640</v>
      </c>
      <c r="X516" s="418">
        <v>45783.49722222222</v>
      </c>
      <c r="Y516" s="24" t="s">
        <v>2659</v>
      </c>
      <c r="Z516" s="24">
        <v>0.4</v>
      </c>
      <c r="AA516" s="24"/>
      <c r="AB516" s="24" t="s">
        <v>176</v>
      </c>
      <c r="AC516" s="26" t="s">
        <v>2660</v>
      </c>
      <c r="AD516" s="24"/>
      <c r="AE516" s="24"/>
      <c r="AF516" s="24"/>
      <c r="AG516" s="24"/>
      <c r="AH516" s="24"/>
      <c r="AI516" s="24"/>
      <c r="AJ516" s="24"/>
      <c r="AK516" s="24" t="s">
        <v>178</v>
      </c>
      <c r="AL516" s="413">
        <f t="shared" si="16"/>
        <v>45782</v>
      </c>
      <c r="AM516" s="412">
        <f t="shared" si="17"/>
        <v>45783</v>
      </c>
    </row>
    <row r="517" spans="1:39" ht="21.6" customHeight="1">
      <c r="A517" s="24">
        <v>26</v>
      </c>
      <c r="B517" s="24" t="s">
        <v>158</v>
      </c>
      <c r="C517" s="24">
        <v>2025050579</v>
      </c>
      <c r="D517" s="24" t="s">
        <v>2661</v>
      </c>
      <c r="E517" s="24" t="s">
        <v>160</v>
      </c>
      <c r="F517" s="24">
        <v>3243</v>
      </c>
      <c r="G517" s="24" t="s">
        <v>1723</v>
      </c>
      <c r="H517" s="24" t="s">
        <v>798</v>
      </c>
      <c r="I517" s="24" t="s">
        <v>2662</v>
      </c>
      <c r="J517" s="24" t="s">
        <v>164</v>
      </c>
      <c r="K517" s="24" t="s">
        <v>226</v>
      </c>
      <c r="L517" s="24" t="s">
        <v>268</v>
      </c>
      <c r="M517" s="25" t="s">
        <v>269</v>
      </c>
      <c r="N517" s="24" t="s">
        <v>541</v>
      </c>
      <c r="O517" s="25" t="s">
        <v>542</v>
      </c>
      <c r="P517" s="26" t="s">
        <v>2663</v>
      </c>
      <c r="Q517" s="24" t="s">
        <v>1724</v>
      </c>
      <c r="R517" s="24" t="s">
        <v>171</v>
      </c>
      <c r="S517" s="24" t="s">
        <v>110</v>
      </c>
      <c r="T517" s="24">
        <v>1</v>
      </c>
      <c r="U517" s="24" t="s">
        <v>172</v>
      </c>
      <c r="V517" s="24" t="s">
        <v>2664</v>
      </c>
      <c r="W517" s="24" t="s">
        <v>2621</v>
      </c>
      <c r="X517" s="418">
        <v>45783.5625</v>
      </c>
      <c r="Y517" s="24" t="s">
        <v>2665</v>
      </c>
      <c r="Z517" s="24">
        <v>0.5</v>
      </c>
      <c r="AA517" s="24"/>
      <c r="AB517" s="24" t="s">
        <v>176</v>
      </c>
      <c r="AC517" s="26" t="s">
        <v>2666</v>
      </c>
      <c r="AD517" s="24"/>
      <c r="AE517" s="24"/>
      <c r="AF517" s="24"/>
      <c r="AG517" s="24"/>
      <c r="AH517" s="24"/>
      <c r="AI517" s="24"/>
      <c r="AJ517" s="24"/>
      <c r="AK517" s="24" t="s">
        <v>178</v>
      </c>
      <c r="AL517" s="413">
        <f t="shared" si="16"/>
        <v>45783</v>
      </c>
      <c r="AM517" s="412">
        <f t="shared" si="17"/>
        <v>45783</v>
      </c>
    </row>
    <row r="518" spans="1:39" ht="21.6" customHeight="1">
      <c r="A518" s="24">
        <v>27</v>
      </c>
      <c r="B518" s="24" t="s">
        <v>212</v>
      </c>
      <c r="C518" s="24">
        <v>2025050611</v>
      </c>
      <c r="D518" s="24"/>
      <c r="E518" s="24"/>
      <c r="F518" s="24">
        <v>4856</v>
      </c>
      <c r="G518" s="24" t="s">
        <v>417</v>
      </c>
      <c r="H518" s="24" t="s">
        <v>316</v>
      </c>
      <c r="I518" s="24"/>
      <c r="J518" s="24"/>
      <c r="K518" s="24"/>
      <c r="L518" s="24"/>
      <c r="M518" s="25"/>
      <c r="N518" s="24"/>
      <c r="O518" s="25"/>
      <c r="P518" s="26"/>
      <c r="Q518" s="24" t="s">
        <v>421</v>
      </c>
      <c r="R518" s="24" t="s">
        <v>171</v>
      </c>
      <c r="S518" s="24" t="s">
        <v>110</v>
      </c>
      <c r="T518" s="24">
        <v>1</v>
      </c>
      <c r="U518" s="24" t="s">
        <v>172</v>
      </c>
      <c r="V518" s="24" t="s">
        <v>2667</v>
      </c>
      <c r="W518" s="24" t="s">
        <v>2668</v>
      </c>
      <c r="X518" s="418">
        <v>45783.4375</v>
      </c>
      <c r="Y518" s="24"/>
      <c r="Z518" s="24">
        <v>0.5</v>
      </c>
      <c r="AA518" s="24"/>
      <c r="AB518" s="24" t="s">
        <v>176</v>
      </c>
      <c r="AC518" s="26" t="s">
        <v>2194</v>
      </c>
      <c r="AD518" s="24" t="s">
        <v>178</v>
      </c>
      <c r="AE518" s="24"/>
      <c r="AF518" s="24"/>
      <c r="AG518" s="24"/>
      <c r="AH518" s="24"/>
      <c r="AI518" s="24"/>
      <c r="AJ518" s="24" t="s">
        <v>178</v>
      </c>
      <c r="AK518" s="24" t="s">
        <v>178</v>
      </c>
      <c r="AL518" s="413" t="e">
        <f t="shared" si="16"/>
        <v>#VALUE!</v>
      </c>
      <c r="AM518" s="412">
        <f t="shared" si="17"/>
        <v>45783</v>
      </c>
    </row>
    <row r="519" spans="1:39" ht="21.6" customHeight="1">
      <c r="A519" s="24">
        <v>28</v>
      </c>
      <c r="B519" s="24" t="s">
        <v>212</v>
      </c>
      <c r="C519" s="24">
        <v>2025050635</v>
      </c>
      <c r="D519" s="24"/>
      <c r="E519" s="24"/>
      <c r="F519" s="24">
        <v>3921</v>
      </c>
      <c r="G519" s="24" t="s">
        <v>983</v>
      </c>
      <c r="H519" s="24" t="s">
        <v>645</v>
      </c>
      <c r="I519" s="24"/>
      <c r="J519" s="24"/>
      <c r="K519" s="24"/>
      <c r="L519" s="24"/>
      <c r="M519" s="25"/>
      <c r="N519" s="24"/>
      <c r="O519" s="25"/>
      <c r="P519" s="26"/>
      <c r="Q519" s="24" t="s">
        <v>984</v>
      </c>
      <c r="R519" s="24" t="s">
        <v>171</v>
      </c>
      <c r="S519" s="24" t="s">
        <v>110</v>
      </c>
      <c r="T519" s="24">
        <v>1</v>
      </c>
      <c r="U519" s="24" t="s">
        <v>172</v>
      </c>
      <c r="V519" s="24" t="s">
        <v>2669</v>
      </c>
      <c r="W519" s="24" t="s">
        <v>2670</v>
      </c>
      <c r="X519" s="418">
        <v>45783.489583333343</v>
      </c>
      <c r="Y519" s="24"/>
      <c r="Z519" s="24">
        <v>0.5</v>
      </c>
      <c r="AA519" s="24"/>
      <c r="AB519" s="24" t="s">
        <v>176</v>
      </c>
      <c r="AC519" s="26" t="s">
        <v>2194</v>
      </c>
      <c r="AD519" s="24" t="s">
        <v>178</v>
      </c>
      <c r="AE519" s="24"/>
      <c r="AF519" s="24"/>
      <c r="AG519" s="24"/>
      <c r="AH519" s="24"/>
      <c r="AI519" s="24"/>
      <c r="AJ519" s="24" t="s">
        <v>178</v>
      </c>
      <c r="AK519" s="24" t="s">
        <v>178</v>
      </c>
      <c r="AL519" s="413" t="e">
        <f t="shared" si="16"/>
        <v>#VALUE!</v>
      </c>
      <c r="AM519" s="412">
        <f t="shared" si="17"/>
        <v>45783</v>
      </c>
    </row>
    <row r="520" spans="1:39" ht="21.6" customHeight="1">
      <c r="A520" s="24">
        <v>29</v>
      </c>
      <c r="B520" s="24" t="s">
        <v>212</v>
      </c>
      <c r="C520" s="24">
        <v>2025050651</v>
      </c>
      <c r="D520" s="24"/>
      <c r="E520" s="24"/>
      <c r="F520" s="24">
        <v>3243</v>
      </c>
      <c r="G520" s="24" t="s">
        <v>1723</v>
      </c>
      <c r="H520" s="24" t="s">
        <v>798</v>
      </c>
      <c r="I520" s="24"/>
      <c r="J520" s="24"/>
      <c r="K520" s="24"/>
      <c r="L520" s="24"/>
      <c r="M520" s="25"/>
      <c r="N520" s="24"/>
      <c r="O520" s="25"/>
      <c r="P520" s="26"/>
      <c r="Q520" s="24" t="s">
        <v>1724</v>
      </c>
      <c r="R520" s="24" t="s">
        <v>171</v>
      </c>
      <c r="S520" s="24" t="s">
        <v>110</v>
      </c>
      <c r="T520" s="24">
        <v>1</v>
      </c>
      <c r="U520" s="24" t="s">
        <v>172</v>
      </c>
      <c r="V520" s="24" t="s">
        <v>2671</v>
      </c>
      <c r="W520" s="24" t="s">
        <v>2672</v>
      </c>
      <c r="X520" s="418">
        <v>45783.572916666657</v>
      </c>
      <c r="Y520" s="24"/>
      <c r="Z520" s="24">
        <v>0.3</v>
      </c>
      <c r="AA520" s="24"/>
      <c r="AB520" s="24" t="s">
        <v>176</v>
      </c>
      <c r="AC520" s="26" t="s">
        <v>2194</v>
      </c>
      <c r="AD520" s="24" t="s">
        <v>178</v>
      </c>
      <c r="AE520" s="24"/>
      <c r="AF520" s="24"/>
      <c r="AG520" s="24"/>
      <c r="AH520" s="24"/>
      <c r="AI520" s="24"/>
      <c r="AJ520" s="24" t="s">
        <v>178</v>
      </c>
      <c r="AK520" s="24" t="s">
        <v>178</v>
      </c>
      <c r="AL520" s="413" t="e">
        <f t="shared" si="16"/>
        <v>#VALUE!</v>
      </c>
      <c r="AM520" s="412">
        <f t="shared" si="17"/>
        <v>45783</v>
      </c>
    </row>
    <row r="521" spans="1:39" ht="21.6" customHeight="1">
      <c r="A521" s="24">
        <v>30</v>
      </c>
      <c r="B521" s="24" t="s">
        <v>212</v>
      </c>
      <c r="C521" s="24">
        <v>2025050655</v>
      </c>
      <c r="D521" s="24"/>
      <c r="E521" s="24"/>
      <c r="F521" s="24" t="s">
        <v>55</v>
      </c>
      <c r="G521" s="24" t="s">
        <v>1210</v>
      </c>
      <c r="H521" s="24" t="s">
        <v>162</v>
      </c>
      <c r="I521" s="24"/>
      <c r="J521" s="24"/>
      <c r="K521" s="24"/>
      <c r="L521" s="24"/>
      <c r="M521" s="25"/>
      <c r="N521" s="24"/>
      <c r="O521" s="25"/>
      <c r="P521" s="26"/>
      <c r="Q521" s="24" t="s">
        <v>1211</v>
      </c>
      <c r="R521" s="24" t="s">
        <v>171</v>
      </c>
      <c r="S521" s="24" t="s">
        <v>115</v>
      </c>
      <c r="T521" s="24">
        <v>1</v>
      </c>
      <c r="U521" s="24" t="s">
        <v>172</v>
      </c>
      <c r="V521" s="24" t="s">
        <v>2673</v>
      </c>
      <c r="W521" s="24" t="s">
        <v>2674</v>
      </c>
      <c r="X521" s="418">
        <v>45783.57916666667</v>
      </c>
      <c r="Y521" s="24"/>
      <c r="Z521" s="24">
        <v>0.6</v>
      </c>
      <c r="AA521" s="24"/>
      <c r="AB521" s="24" t="s">
        <v>176</v>
      </c>
      <c r="AC521" s="26" t="s">
        <v>2194</v>
      </c>
      <c r="AD521" s="24" t="s">
        <v>178</v>
      </c>
      <c r="AE521" s="24"/>
      <c r="AF521" s="24"/>
      <c r="AG521" s="24"/>
      <c r="AH521" s="24"/>
      <c r="AI521" s="24"/>
      <c r="AJ521" s="24"/>
      <c r="AK521" s="24" t="s">
        <v>178</v>
      </c>
      <c r="AL521" s="413" t="e">
        <f t="shared" si="16"/>
        <v>#VALUE!</v>
      </c>
      <c r="AM521" s="412">
        <f t="shared" si="17"/>
        <v>45783</v>
      </c>
    </row>
    <row r="522" spans="1:39" ht="21.6" customHeight="1">
      <c r="A522" s="24">
        <v>31</v>
      </c>
      <c r="B522" s="24" t="s">
        <v>212</v>
      </c>
      <c r="C522" s="24">
        <v>2025050663</v>
      </c>
      <c r="D522" s="24"/>
      <c r="E522" s="24"/>
      <c r="F522" s="24">
        <v>4715</v>
      </c>
      <c r="G522" s="24" t="s">
        <v>1267</v>
      </c>
      <c r="H522" s="24" t="s">
        <v>798</v>
      </c>
      <c r="I522" s="24"/>
      <c r="J522" s="24"/>
      <c r="K522" s="24"/>
      <c r="L522" s="24"/>
      <c r="M522" s="25"/>
      <c r="N522" s="24"/>
      <c r="O522" s="25"/>
      <c r="P522" s="26"/>
      <c r="Q522" s="24" t="s">
        <v>1268</v>
      </c>
      <c r="R522" s="24" t="s">
        <v>171</v>
      </c>
      <c r="S522" s="24" t="s">
        <v>110</v>
      </c>
      <c r="T522" s="24">
        <v>1</v>
      </c>
      <c r="U522" s="24" t="s">
        <v>172</v>
      </c>
      <c r="V522" s="24" t="s">
        <v>2675</v>
      </c>
      <c r="W522" s="24" t="s">
        <v>2676</v>
      </c>
      <c r="X522" s="418">
        <v>45783.604166666657</v>
      </c>
      <c r="Y522" s="24"/>
      <c r="Z522" s="24">
        <v>0.5</v>
      </c>
      <c r="AA522" s="24"/>
      <c r="AB522" s="24" t="s">
        <v>176</v>
      </c>
      <c r="AC522" s="26" t="s">
        <v>2194</v>
      </c>
      <c r="AD522" s="24" t="s">
        <v>178</v>
      </c>
      <c r="AE522" s="24"/>
      <c r="AF522" s="24"/>
      <c r="AG522" s="24"/>
      <c r="AH522" s="24"/>
      <c r="AI522" s="24"/>
      <c r="AJ522" s="24" t="s">
        <v>178</v>
      </c>
      <c r="AK522" s="24" t="s">
        <v>178</v>
      </c>
      <c r="AL522" s="413" t="e">
        <f t="shared" si="16"/>
        <v>#VALUE!</v>
      </c>
      <c r="AM522" s="412">
        <f t="shared" si="17"/>
        <v>45783</v>
      </c>
    </row>
    <row r="523" spans="1:39" ht="21.6" customHeight="1">
      <c r="A523" s="24">
        <v>32</v>
      </c>
      <c r="B523" s="24" t="s">
        <v>212</v>
      </c>
      <c r="C523" s="24">
        <v>2025050665</v>
      </c>
      <c r="D523" s="24"/>
      <c r="E523" s="24"/>
      <c r="F523" s="24">
        <v>4652</v>
      </c>
      <c r="G523" s="24" t="s">
        <v>738</v>
      </c>
      <c r="H523" s="24" t="s">
        <v>162</v>
      </c>
      <c r="I523" s="24"/>
      <c r="J523" s="24"/>
      <c r="K523" s="24"/>
      <c r="L523" s="24"/>
      <c r="M523" s="25"/>
      <c r="N523" s="24"/>
      <c r="O523" s="25"/>
      <c r="P523" s="26"/>
      <c r="Q523" s="24" t="s">
        <v>739</v>
      </c>
      <c r="R523" s="24" t="s">
        <v>171</v>
      </c>
      <c r="S523" s="24" t="s">
        <v>115</v>
      </c>
      <c r="T523" s="24">
        <v>1</v>
      </c>
      <c r="U523" s="24" t="s">
        <v>172</v>
      </c>
      <c r="V523" s="24" t="s">
        <v>2677</v>
      </c>
      <c r="W523" s="24" t="s">
        <v>2678</v>
      </c>
      <c r="X523" s="418">
        <v>45783.611805555563</v>
      </c>
      <c r="Y523" s="24"/>
      <c r="Z523" s="24">
        <v>0.4</v>
      </c>
      <c r="AA523" s="24"/>
      <c r="AB523" s="24" t="s">
        <v>176</v>
      </c>
      <c r="AC523" s="26" t="s">
        <v>2194</v>
      </c>
      <c r="AD523" s="24" t="s">
        <v>178</v>
      </c>
      <c r="AE523" s="24"/>
      <c r="AF523" s="24"/>
      <c r="AG523" s="24"/>
      <c r="AH523" s="24"/>
      <c r="AI523" s="24"/>
      <c r="AJ523" s="24"/>
      <c r="AK523" s="24" t="s">
        <v>178</v>
      </c>
      <c r="AL523" s="413" t="e">
        <f t="shared" si="16"/>
        <v>#VALUE!</v>
      </c>
      <c r="AM523" s="412">
        <f t="shared" si="17"/>
        <v>45783</v>
      </c>
    </row>
    <row r="524" spans="1:39" ht="21.6" customHeight="1">
      <c r="A524" s="24">
        <v>33</v>
      </c>
      <c r="B524" s="24" t="s">
        <v>212</v>
      </c>
      <c r="C524" s="24">
        <v>2025050670</v>
      </c>
      <c r="D524" s="24"/>
      <c r="E524" s="24"/>
      <c r="F524" s="24">
        <v>5245</v>
      </c>
      <c r="G524" s="24" t="s">
        <v>223</v>
      </c>
      <c r="H524" s="24" t="s">
        <v>162</v>
      </c>
      <c r="I524" s="24"/>
      <c r="J524" s="24"/>
      <c r="K524" s="24"/>
      <c r="L524" s="24"/>
      <c r="M524" s="25"/>
      <c r="N524" s="24"/>
      <c r="O524" s="25"/>
      <c r="P524" s="26"/>
      <c r="Q524" s="24" t="s">
        <v>231</v>
      </c>
      <c r="R524" s="24" t="s">
        <v>171</v>
      </c>
      <c r="S524" s="24" t="s">
        <v>115</v>
      </c>
      <c r="T524" s="24">
        <v>1</v>
      </c>
      <c r="U524" s="24" t="s">
        <v>172</v>
      </c>
      <c r="V524" s="24" t="s">
        <v>2679</v>
      </c>
      <c r="W524" s="24" t="s">
        <v>2680</v>
      </c>
      <c r="X524" s="418">
        <v>45783.632638888892</v>
      </c>
      <c r="Y524" s="24"/>
      <c r="Z524" s="24">
        <v>0.4</v>
      </c>
      <c r="AA524" s="24"/>
      <c r="AB524" s="24" t="s">
        <v>176</v>
      </c>
      <c r="AC524" s="26" t="s">
        <v>2194</v>
      </c>
      <c r="AD524" s="24" t="s">
        <v>178</v>
      </c>
      <c r="AE524" s="24"/>
      <c r="AF524" s="24"/>
      <c r="AG524" s="24"/>
      <c r="AH524" s="24"/>
      <c r="AI524" s="24"/>
      <c r="AJ524" s="24"/>
      <c r="AK524" s="24" t="s">
        <v>178</v>
      </c>
      <c r="AL524" s="413" t="e">
        <f t="shared" si="16"/>
        <v>#VALUE!</v>
      </c>
      <c r="AM524" s="412">
        <f t="shared" si="17"/>
        <v>45783</v>
      </c>
    </row>
    <row r="525" spans="1:39" ht="21.6" customHeight="1">
      <c r="A525" s="24">
        <v>34</v>
      </c>
      <c r="B525" s="24" t="s">
        <v>212</v>
      </c>
      <c r="C525" s="24">
        <v>2025050676</v>
      </c>
      <c r="D525" s="24"/>
      <c r="E525" s="24"/>
      <c r="F525" s="24">
        <v>4834</v>
      </c>
      <c r="G525" s="24" t="s">
        <v>1275</v>
      </c>
      <c r="H525" s="24" t="s">
        <v>798</v>
      </c>
      <c r="I525" s="24"/>
      <c r="J525" s="24"/>
      <c r="K525" s="24"/>
      <c r="L525" s="24"/>
      <c r="M525" s="25"/>
      <c r="N525" s="24"/>
      <c r="O525" s="25"/>
      <c r="P525" s="26"/>
      <c r="Q525" s="24" t="s">
        <v>1276</v>
      </c>
      <c r="R525" s="24" t="s">
        <v>171</v>
      </c>
      <c r="S525" s="24" t="s">
        <v>110</v>
      </c>
      <c r="T525" s="24">
        <v>1</v>
      </c>
      <c r="U525" s="24" t="s">
        <v>172</v>
      </c>
      <c r="V525" s="24" t="s">
        <v>2681</v>
      </c>
      <c r="W525" s="24" t="s">
        <v>2682</v>
      </c>
      <c r="X525" s="418">
        <v>45783.635416666657</v>
      </c>
      <c r="Y525" s="24"/>
      <c r="Z525" s="24">
        <v>0.5</v>
      </c>
      <c r="AA525" s="24"/>
      <c r="AB525" s="24" t="s">
        <v>176</v>
      </c>
      <c r="AC525" s="26" t="s">
        <v>2194</v>
      </c>
      <c r="AD525" s="24" t="s">
        <v>178</v>
      </c>
      <c r="AE525" s="24"/>
      <c r="AF525" s="24"/>
      <c r="AG525" s="24"/>
      <c r="AH525" s="24"/>
      <c r="AI525" s="24"/>
      <c r="AJ525" s="24" t="s">
        <v>178</v>
      </c>
      <c r="AK525" s="24" t="s">
        <v>178</v>
      </c>
      <c r="AL525" s="413" t="e">
        <f t="shared" si="16"/>
        <v>#VALUE!</v>
      </c>
      <c r="AM525" s="412">
        <f t="shared" si="17"/>
        <v>45783</v>
      </c>
    </row>
    <row r="526" spans="1:39" ht="21.6" customHeight="1">
      <c r="A526" s="24">
        <v>35</v>
      </c>
      <c r="B526" s="24" t="s">
        <v>158</v>
      </c>
      <c r="C526" s="24">
        <v>2025050689</v>
      </c>
      <c r="D526" s="24" t="s">
        <v>2683</v>
      </c>
      <c r="E526" s="24" t="s">
        <v>160</v>
      </c>
      <c r="F526" s="24">
        <v>4834</v>
      </c>
      <c r="G526" s="24" t="s">
        <v>1275</v>
      </c>
      <c r="H526" s="24" t="s">
        <v>798</v>
      </c>
      <c r="I526" s="24" t="s">
        <v>2684</v>
      </c>
      <c r="J526" s="24" t="s">
        <v>164</v>
      </c>
      <c r="K526" s="24" t="s">
        <v>165</v>
      </c>
      <c r="L526" s="24" t="s">
        <v>181</v>
      </c>
      <c r="M526" s="25" t="s">
        <v>182</v>
      </c>
      <c r="N526" s="24">
        <v>5801</v>
      </c>
      <c r="O526" s="25" t="s">
        <v>183</v>
      </c>
      <c r="P526" s="26" t="s">
        <v>2685</v>
      </c>
      <c r="Q526" s="24" t="s">
        <v>1276</v>
      </c>
      <c r="R526" s="24" t="s">
        <v>171</v>
      </c>
      <c r="S526" s="24" t="s">
        <v>110</v>
      </c>
      <c r="T526" s="24">
        <v>1</v>
      </c>
      <c r="U526" s="24" t="s">
        <v>172</v>
      </c>
      <c r="V526" s="24" t="s">
        <v>2686</v>
      </c>
      <c r="W526" s="24" t="s">
        <v>2687</v>
      </c>
      <c r="X526" s="418">
        <v>45783.698611111111</v>
      </c>
      <c r="Y526" s="24" t="s">
        <v>2688</v>
      </c>
      <c r="Z526" s="24">
        <v>0.5</v>
      </c>
      <c r="AA526" s="24"/>
      <c r="AB526" s="24" t="s">
        <v>176</v>
      </c>
      <c r="AC526" s="26" t="s">
        <v>2689</v>
      </c>
      <c r="AD526" s="24"/>
      <c r="AE526" s="24"/>
      <c r="AF526" s="24"/>
      <c r="AG526" s="24"/>
      <c r="AH526" s="24"/>
      <c r="AI526" s="24"/>
      <c r="AJ526" s="24"/>
      <c r="AK526" s="24" t="s">
        <v>178</v>
      </c>
      <c r="AL526" s="413">
        <f t="shared" si="16"/>
        <v>45783</v>
      </c>
      <c r="AM526" s="412">
        <f t="shared" si="17"/>
        <v>45783</v>
      </c>
    </row>
    <row r="527" spans="1:39" ht="21.6" customHeight="1">
      <c r="A527" s="24">
        <v>36</v>
      </c>
      <c r="B527" s="24" t="s">
        <v>212</v>
      </c>
      <c r="C527" s="24">
        <v>2025050735</v>
      </c>
      <c r="D527" s="24"/>
      <c r="E527" s="24"/>
      <c r="F527" s="24">
        <v>2399</v>
      </c>
      <c r="G527" s="24" t="s">
        <v>746</v>
      </c>
      <c r="H527" s="24" t="s">
        <v>162</v>
      </c>
      <c r="I527" s="24"/>
      <c r="J527" s="24"/>
      <c r="K527" s="24"/>
      <c r="L527" s="24"/>
      <c r="M527" s="25"/>
      <c r="N527" s="24"/>
      <c r="O527" s="25"/>
      <c r="P527" s="26"/>
      <c r="Q527" s="24" t="s">
        <v>747</v>
      </c>
      <c r="R527" s="24" t="s">
        <v>171</v>
      </c>
      <c r="S527" s="24" t="s">
        <v>115</v>
      </c>
      <c r="T527" s="24">
        <v>1</v>
      </c>
      <c r="U527" s="24" t="s">
        <v>172</v>
      </c>
      <c r="V527" s="24" t="s">
        <v>2690</v>
      </c>
      <c r="W527" s="24" t="s">
        <v>2691</v>
      </c>
      <c r="X527" s="418">
        <v>45783.678472222222</v>
      </c>
      <c r="Y527" s="24"/>
      <c r="Z527" s="24">
        <v>0.5</v>
      </c>
      <c r="AA527" s="24"/>
      <c r="AB527" s="24" t="s">
        <v>176</v>
      </c>
      <c r="AC527" s="26" t="s">
        <v>2194</v>
      </c>
      <c r="AD527" s="24" t="s">
        <v>178</v>
      </c>
      <c r="AE527" s="24"/>
      <c r="AF527" s="24"/>
      <c r="AG527" s="24"/>
      <c r="AH527" s="24"/>
      <c r="AI527" s="24"/>
      <c r="AJ527" s="24"/>
      <c r="AK527" s="24" t="s">
        <v>178</v>
      </c>
      <c r="AL527" s="413" t="e">
        <f t="shared" si="16"/>
        <v>#VALUE!</v>
      </c>
      <c r="AM527" s="412">
        <f t="shared" si="17"/>
        <v>45783</v>
      </c>
    </row>
    <row r="528" spans="1:39" ht="21.6" customHeight="1">
      <c r="A528" s="24">
        <v>37</v>
      </c>
      <c r="B528" s="24" t="s">
        <v>212</v>
      </c>
      <c r="C528" s="24">
        <v>2025050764</v>
      </c>
      <c r="D528" s="24"/>
      <c r="E528" s="24"/>
      <c r="F528" s="24">
        <v>2399</v>
      </c>
      <c r="G528" s="24" t="s">
        <v>746</v>
      </c>
      <c r="H528" s="24" t="s">
        <v>162</v>
      </c>
      <c r="I528" s="24"/>
      <c r="J528" s="24"/>
      <c r="K528" s="24"/>
      <c r="L528" s="24"/>
      <c r="M528" s="25"/>
      <c r="N528" s="24"/>
      <c r="O528" s="25"/>
      <c r="P528" s="26"/>
      <c r="Q528" s="24" t="s">
        <v>747</v>
      </c>
      <c r="R528" s="24" t="s">
        <v>171</v>
      </c>
      <c r="S528" s="24" t="s">
        <v>115</v>
      </c>
      <c r="T528" s="24">
        <v>1</v>
      </c>
      <c r="U528" s="24" t="s">
        <v>172</v>
      </c>
      <c r="V528" s="24" t="s">
        <v>2692</v>
      </c>
      <c r="W528" s="24" t="s">
        <v>2691</v>
      </c>
      <c r="X528" s="418">
        <v>45783.678472222222</v>
      </c>
      <c r="Y528" s="24"/>
      <c r="Z528" s="24">
        <v>0.5</v>
      </c>
      <c r="AA528" s="24"/>
      <c r="AB528" s="24" t="s">
        <v>176</v>
      </c>
      <c r="AC528" s="26" t="s">
        <v>2194</v>
      </c>
      <c r="AD528" s="24" t="s">
        <v>178</v>
      </c>
      <c r="AE528" s="24"/>
      <c r="AF528" s="24"/>
      <c r="AG528" s="24"/>
      <c r="AH528" s="24"/>
      <c r="AI528" s="24"/>
      <c r="AJ528" s="24"/>
      <c r="AK528" s="24" t="s">
        <v>178</v>
      </c>
      <c r="AL528" s="413" t="e">
        <f t="shared" si="16"/>
        <v>#VALUE!</v>
      </c>
      <c r="AM528" s="412">
        <f t="shared" si="17"/>
        <v>45783</v>
      </c>
    </row>
    <row r="529" spans="1:39" ht="21.6" customHeight="1">
      <c r="A529" s="24">
        <v>38</v>
      </c>
      <c r="B529" s="24" t="s">
        <v>212</v>
      </c>
      <c r="C529" s="24">
        <v>2025050914</v>
      </c>
      <c r="D529" s="24"/>
      <c r="E529" s="24"/>
      <c r="F529" s="24">
        <v>3362</v>
      </c>
      <c r="G529" s="24" t="s">
        <v>190</v>
      </c>
      <c r="H529" s="24" t="s">
        <v>162</v>
      </c>
      <c r="I529" s="24"/>
      <c r="J529" s="24"/>
      <c r="K529" s="24"/>
      <c r="L529" s="24"/>
      <c r="M529" s="25"/>
      <c r="N529" s="24"/>
      <c r="O529" s="25"/>
      <c r="P529" s="26"/>
      <c r="Q529" s="24" t="s">
        <v>198</v>
      </c>
      <c r="R529" s="24" t="s">
        <v>171</v>
      </c>
      <c r="S529" s="24" t="s">
        <v>115</v>
      </c>
      <c r="T529" s="24">
        <v>1</v>
      </c>
      <c r="U529" s="24" t="s">
        <v>172</v>
      </c>
      <c r="V529" s="24" t="s">
        <v>2693</v>
      </c>
      <c r="W529" s="24" t="s">
        <v>2694</v>
      </c>
      <c r="X529" s="418">
        <v>45784.458333333343</v>
      </c>
      <c r="Y529" s="24"/>
      <c r="Z529" s="24">
        <v>0.3</v>
      </c>
      <c r="AA529" s="24"/>
      <c r="AB529" s="24" t="s">
        <v>176</v>
      </c>
      <c r="AC529" s="26" t="s">
        <v>2194</v>
      </c>
      <c r="AD529" s="24" t="s">
        <v>178</v>
      </c>
      <c r="AE529" s="24"/>
      <c r="AF529" s="24"/>
      <c r="AG529" s="24"/>
      <c r="AH529" s="24"/>
      <c r="AI529" s="24"/>
      <c r="AJ529" s="24"/>
      <c r="AK529" s="24" t="s">
        <v>178</v>
      </c>
      <c r="AL529" s="413" t="e">
        <f t="shared" si="16"/>
        <v>#VALUE!</v>
      </c>
      <c r="AM529" s="412">
        <f t="shared" si="17"/>
        <v>45784</v>
      </c>
    </row>
    <row r="530" spans="1:39" ht="21.6" customHeight="1">
      <c r="A530" s="24">
        <v>39</v>
      </c>
      <c r="B530" s="24" t="s">
        <v>158</v>
      </c>
      <c r="C530" s="24">
        <v>2025050928</v>
      </c>
      <c r="D530" s="24" t="s">
        <v>2695</v>
      </c>
      <c r="E530" s="24" t="s">
        <v>160</v>
      </c>
      <c r="F530" s="24">
        <v>2209</v>
      </c>
      <c r="G530" s="24" t="s">
        <v>505</v>
      </c>
      <c r="H530" s="24" t="s">
        <v>162</v>
      </c>
      <c r="I530" s="24" t="s">
        <v>2696</v>
      </c>
      <c r="J530" s="24" t="s">
        <v>192</v>
      </c>
      <c r="K530" s="24" t="s">
        <v>226</v>
      </c>
      <c r="L530" s="24" t="s">
        <v>496</v>
      </c>
      <c r="M530" s="25" t="s">
        <v>497</v>
      </c>
      <c r="N530" s="24">
        <v>2403</v>
      </c>
      <c r="O530" s="25" t="s">
        <v>2179</v>
      </c>
      <c r="P530" s="26" t="s">
        <v>2697</v>
      </c>
      <c r="Q530" s="24" t="s">
        <v>506</v>
      </c>
      <c r="R530" s="24" t="s">
        <v>171</v>
      </c>
      <c r="S530" s="24" t="s">
        <v>115</v>
      </c>
      <c r="T530" s="24">
        <v>1</v>
      </c>
      <c r="U530" s="24" t="s">
        <v>172</v>
      </c>
      <c r="V530" s="24" t="s">
        <v>2698</v>
      </c>
      <c r="W530" s="24" t="s">
        <v>2699</v>
      </c>
      <c r="X530" s="418">
        <v>45785.436805555553</v>
      </c>
      <c r="Y530" s="24" t="s">
        <v>2700</v>
      </c>
      <c r="Z530" s="24">
        <v>0.5</v>
      </c>
      <c r="AA530" s="24"/>
      <c r="AB530" s="24" t="s">
        <v>176</v>
      </c>
      <c r="AC530" s="26" t="s">
        <v>2184</v>
      </c>
      <c r="AD530" s="24"/>
      <c r="AE530" s="24"/>
      <c r="AF530" s="24"/>
      <c r="AG530" s="24"/>
      <c r="AH530" s="24"/>
      <c r="AI530" s="24"/>
      <c r="AJ530" s="24"/>
      <c r="AK530" s="24" t="s">
        <v>178</v>
      </c>
      <c r="AL530" s="413">
        <f t="shared" si="16"/>
        <v>45784</v>
      </c>
      <c r="AM530" s="412">
        <f t="shared" si="17"/>
        <v>45785</v>
      </c>
    </row>
    <row r="531" spans="1:39" ht="21.6" customHeight="1">
      <c r="A531" s="24">
        <v>40</v>
      </c>
      <c r="B531" s="24" t="s">
        <v>212</v>
      </c>
      <c r="C531" s="24">
        <v>2025050964</v>
      </c>
      <c r="D531" s="24"/>
      <c r="E531" s="24"/>
      <c r="F531" s="24">
        <v>2209</v>
      </c>
      <c r="G531" s="24" t="s">
        <v>505</v>
      </c>
      <c r="H531" s="24" t="s">
        <v>162</v>
      </c>
      <c r="I531" s="24"/>
      <c r="J531" s="24"/>
      <c r="K531" s="24"/>
      <c r="L531" s="24"/>
      <c r="M531" s="25"/>
      <c r="N531" s="24"/>
      <c r="O531" s="25"/>
      <c r="P531" s="26"/>
      <c r="Q531" s="24" t="s">
        <v>506</v>
      </c>
      <c r="R531" s="24" t="s">
        <v>171</v>
      </c>
      <c r="S531" s="24" t="s">
        <v>115</v>
      </c>
      <c r="T531" s="24">
        <v>1</v>
      </c>
      <c r="U531" s="24" t="s">
        <v>172</v>
      </c>
      <c r="V531" s="24" t="s">
        <v>2701</v>
      </c>
      <c r="W531" s="24" t="s">
        <v>2702</v>
      </c>
      <c r="X531" s="418">
        <v>45784.496527777781</v>
      </c>
      <c r="Y531" s="24"/>
      <c r="Z531" s="24">
        <v>0.4</v>
      </c>
      <c r="AA531" s="24"/>
      <c r="AB531" s="24" t="s">
        <v>176</v>
      </c>
      <c r="AC531" s="26" t="s">
        <v>2194</v>
      </c>
      <c r="AD531" s="24" t="s">
        <v>178</v>
      </c>
      <c r="AE531" s="24"/>
      <c r="AF531" s="24"/>
      <c r="AG531" s="24"/>
      <c r="AH531" s="24"/>
      <c r="AI531" s="24"/>
      <c r="AJ531" s="24"/>
      <c r="AK531" s="24" t="s">
        <v>178</v>
      </c>
      <c r="AL531" s="413" t="e">
        <f t="shared" si="16"/>
        <v>#VALUE!</v>
      </c>
      <c r="AM531" s="412">
        <f t="shared" si="17"/>
        <v>45784</v>
      </c>
    </row>
    <row r="532" spans="1:39" ht="21.6" customHeight="1">
      <c r="A532" s="24">
        <v>41</v>
      </c>
      <c r="B532" s="24" t="s">
        <v>212</v>
      </c>
      <c r="C532" s="24">
        <v>2025050968</v>
      </c>
      <c r="D532" s="24"/>
      <c r="E532" s="24"/>
      <c r="F532" s="24">
        <v>3840</v>
      </c>
      <c r="G532" s="24" t="s">
        <v>1494</v>
      </c>
      <c r="H532" s="24" t="s">
        <v>162</v>
      </c>
      <c r="I532" s="24"/>
      <c r="J532" s="24"/>
      <c r="K532" s="24"/>
      <c r="L532" s="24"/>
      <c r="M532" s="25"/>
      <c r="N532" s="24"/>
      <c r="O532" s="25"/>
      <c r="P532" s="26"/>
      <c r="Q532" s="24" t="s">
        <v>1495</v>
      </c>
      <c r="R532" s="24" t="s">
        <v>171</v>
      </c>
      <c r="S532" s="24" t="s">
        <v>115</v>
      </c>
      <c r="T532" s="24">
        <v>1</v>
      </c>
      <c r="U532" s="24" t="s">
        <v>172</v>
      </c>
      <c r="V532" s="24" t="s">
        <v>2703</v>
      </c>
      <c r="W532" s="24" t="s">
        <v>2704</v>
      </c>
      <c r="X532" s="418">
        <v>45784.527777777781</v>
      </c>
      <c r="Y532" s="24"/>
      <c r="Z532" s="24">
        <v>0.4</v>
      </c>
      <c r="AA532" s="24"/>
      <c r="AB532" s="24" t="s">
        <v>176</v>
      </c>
      <c r="AC532" s="26" t="s">
        <v>2194</v>
      </c>
      <c r="AD532" s="24" t="s">
        <v>178</v>
      </c>
      <c r="AE532" s="24"/>
      <c r="AF532" s="24"/>
      <c r="AG532" s="24"/>
      <c r="AH532" s="24"/>
      <c r="AI532" s="24"/>
      <c r="AJ532" s="24"/>
      <c r="AK532" s="24" t="s">
        <v>178</v>
      </c>
      <c r="AL532" s="413" t="e">
        <f t="shared" si="16"/>
        <v>#VALUE!</v>
      </c>
      <c r="AM532" s="412">
        <f t="shared" si="17"/>
        <v>45784</v>
      </c>
    </row>
    <row r="533" spans="1:39" ht="21.6" customHeight="1">
      <c r="A533" s="24">
        <v>42</v>
      </c>
      <c r="B533" s="24" t="s">
        <v>212</v>
      </c>
      <c r="C533" s="24">
        <v>2025051009</v>
      </c>
      <c r="D533" s="24"/>
      <c r="E533" s="24"/>
      <c r="F533" s="24">
        <v>4029</v>
      </c>
      <c r="G533" s="24" t="s">
        <v>1214</v>
      </c>
      <c r="H533" s="24" t="s">
        <v>162</v>
      </c>
      <c r="I533" s="24"/>
      <c r="J533" s="24"/>
      <c r="K533" s="24"/>
      <c r="L533" s="24"/>
      <c r="M533" s="25"/>
      <c r="N533" s="24"/>
      <c r="O533" s="25"/>
      <c r="P533" s="26"/>
      <c r="Q533" s="24" t="s">
        <v>1215</v>
      </c>
      <c r="R533" s="24" t="s">
        <v>171</v>
      </c>
      <c r="S533" s="24" t="s">
        <v>115</v>
      </c>
      <c r="T533" s="24">
        <v>1</v>
      </c>
      <c r="U533" s="24" t="s">
        <v>172</v>
      </c>
      <c r="V533" s="24" t="s">
        <v>2705</v>
      </c>
      <c r="W533" s="24" t="s">
        <v>2706</v>
      </c>
      <c r="X533" s="418">
        <v>45784.618055555547</v>
      </c>
      <c r="Y533" s="24"/>
      <c r="Z533" s="24">
        <v>0.5</v>
      </c>
      <c r="AA533" s="24"/>
      <c r="AB533" s="24" t="s">
        <v>176</v>
      </c>
      <c r="AC533" s="26" t="s">
        <v>2194</v>
      </c>
      <c r="AD533" s="24" t="s">
        <v>178</v>
      </c>
      <c r="AE533" s="24"/>
      <c r="AF533" s="24"/>
      <c r="AG533" s="24"/>
      <c r="AH533" s="24"/>
      <c r="AI533" s="24"/>
      <c r="AJ533" s="24"/>
      <c r="AK533" s="24" t="s">
        <v>178</v>
      </c>
      <c r="AL533" s="413" t="e">
        <f t="shared" si="16"/>
        <v>#VALUE!</v>
      </c>
      <c r="AM533" s="412">
        <f t="shared" si="17"/>
        <v>45784</v>
      </c>
    </row>
    <row r="534" spans="1:39" ht="21.6" customHeight="1">
      <c r="A534" s="24">
        <v>43</v>
      </c>
      <c r="B534" s="24" t="s">
        <v>212</v>
      </c>
      <c r="C534" s="24">
        <v>2025051030</v>
      </c>
      <c r="D534" s="24"/>
      <c r="E534" s="24"/>
      <c r="F534" s="24">
        <v>4560</v>
      </c>
      <c r="G534" s="24" t="s">
        <v>1239</v>
      </c>
      <c r="H534" s="24" t="s">
        <v>162</v>
      </c>
      <c r="I534" s="24"/>
      <c r="J534" s="24"/>
      <c r="K534" s="24"/>
      <c r="L534" s="24"/>
      <c r="M534" s="25"/>
      <c r="N534" s="24"/>
      <c r="O534" s="25"/>
      <c r="P534" s="26"/>
      <c r="Q534" s="24" t="s">
        <v>1240</v>
      </c>
      <c r="R534" s="24" t="s">
        <v>171</v>
      </c>
      <c r="S534" s="24" t="s">
        <v>115</v>
      </c>
      <c r="T534" s="24">
        <v>1</v>
      </c>
      <c r="U534" s="24" t="s">
        <v>172</v>
      </c>
      <c r="V534" s="24" t="s">
        <v>2707</v>
      </c>
      <c r="W534" s="24" t="s">
        <v>2708</v>
      </c>
      <c r="X534" s="418">
        <v>45784.63958333333</v>
      </c>
      <c r="Y534" s="24"/>
      <c r="Z534" s="24">
        <v>0.4</v>
      </c>
      <c r="AA534" s="24"/>
      <c r="AB534" s="24" t="s">
        <v>176</v>
      </c>
      <c r="AC534" s="26" t="s">
        <v>2194</v>
      </c>
      <c r="AD534" s="24" t="s">
        <v>178</v>
      </c>
      <c r="AE534" s="24"/>
      <c r="AF534" s="24"/>
      <c r="AG534" s="24"/>
      <c r="AH534" s="24"/>
      <c r="AI534" s="24"/>
      <c r="AJ534" s="24"/>
      <c r="AK534" s="24" t="s">
        <v>178</v>
      </c>
      <c r="AL534" s="413" t="e">
        <f t="shared" si="16"/>
        <v>#VALUE!</v>
      </c>
      <c r="AM534" s="412">
        <f t="shared" si="17"/>
        <v>45784</v>
      </c>
    </row>
    <row r="535" spans="1:39" ht="21.6" customHeight="1">
      <c r="A535" s="24">
        <v>44</v>
      </c>
      <c r="B535" s="24" t="s">
        <v>212</v>
      </c>
      <c r="C535" s="24">
        <v>2025051154</v>
      </c>
      <c r="D535" s="24"/>
      <c r="E535" s="24"/>
      <c r="F535" s="24">
        <v>4101</v>
      </c>
      <c r="G535" s="24" t="s">
        <v>879</v>
      </c>
      <c r="H535" s="24" t="s">
        <v>162</v>
      </c>
      <c r="I535" s="24"/>
      <c r="J535" s="24"/>
      <c r="K535" s="24"/>
      <c r="L535" s="24"/>
      <c r="M535" s="25"/>
      <c r="N535" s="24"/>
      <c r="O535" s="25"/>
      <c r="P535" s="26"/>
      <c r="Q535" s="24" t="s">
        <v>882</v>
      </c>
      <c r="R535" s="24" t="s">
        <v>171</v>
      </c>
      <c r="S535" s="24" t="s">
        <v>115</v>
      </c>
      <c r="T535" s="24">
        <v>1</v>
      </c>
      <c r="U535" s="24" t="s">
        <v>172</v>
      </c>
      <c r="V535" s="24" t="s">
        <v>2709</v>
      </c>
      <c r="W535" s="24" t="s">
        <v>2710</v>
      </c>
      <c r="X535" s="418">
        <v>45785.459722222222</v>
      </c>
      <c r="Y535" s="24"/>
      <c r="Z535" s="24">
        <v>0.3</v>
      </c>
      <c r="AA535" s="24"/>
      <c r="AB535" s="24" t="s">
        <v>176</v>
      </c>
      <c r="AC535" s="26" t="s">
        <v>2194</v>
      </c>
      <c r="AD535" s="24" t="s">
        <v>178</v>
      </c>
      <c r="AE535" s="24"/>
      <c r="AF535" s="24"/>
      <c r="AG535" s="24"/>
      <c r="AH535" s="24"/>
      <c r="AI535" s="24"/>
      <c r="AJ535" s="24"/>
      <c r="AK535" s="24" t="s">
        <v>178</v>
      </c>
      <c r="AL535" s="413" t="e">
        <f t="shared" si="16"/>
        <v>#VALUE!</v>
      </c>
      <c r="AM535" s="412">
        <f t="shared" si="17"/>
        <v>45785</v>
      </c>
    </row>
    <row r="536" spans="1:39" ht="21.6" customHeight="1">
      <c r="A536" s="24">
        <v>45</v>
      </c>
      <c r="B536" s="24" t="s">
        <v>212</v>
      </c>
      <c r="C536" s="24">
        <v>2025051170</v>
      </c>
      <c r="D536" s="24"/>
      <c r="E536" s="24"/>
      <c r="F536" s="24" t="s">
        <v>69</v>
      </c>
      <c r="G536" s="24" t="s">
        <v>1531</v>
      </c>
      <c r="H536" s="24" t="s">
        <v>299</v>
      </c>
      <c r="I536" s="24"/>
      <c r="J536" s="24"/>
      <c r="K536" s="24"/>
      <c r="L536" s="24"/>
      <c r="M536" s="25"/>
      <c r="N536" s="24"/>
      <c r="O536" s="25"/>
      <c r="P536" s="26"/>
      <c r="Q536" s="24" t="s">
        <v>1532</v>
      </c>
      <c r="R536" s="24" t="s">
        <v>171</v>
      </c>
      <c r="S536" s="24" t="s">
        <v>115</v>
      </c>
      <c r="T536" s="24">
        <v>1</v>
      </c>
      <c r="U536" s="24" t="s">
        <v>172</v>
      </c>
      <c r="V536" s="24" t="s">
        <v>2711</v>
      </c>
      <c r="W536" s="24" t="s">
        <v>2712</v>
      </c>
      <c r="X536" s="418">
        <v>45785.497916666667</v>
      </c>
      <c r="Y536" s="24"/>
      <c r="Z536" s="24">
        <v>0.3</v>
      </c>
      <c r="AA536" s="24"/>
      <c r="AB536" s="24" t="s">
        <v>176</v>
      </c>
      <c r="AC536" s="26" t="s">
        <v>2313</v>
      </c>
      <c r="AD536" s="24" t="s">
        <v>178</v>
      </c>
      <c r="AE536" s="24"/>
      <c r="AF536" s="24"/>
      <c r="AG536" s="24"/>
      <c r="AH536" s="24"/>
      <c r="AI536" s="24"/>
      <c r="AJ536" s="24"/>
      <c r="AK536" s="24" t="s">
        <v>178</v>
      </c>
      <c r="AL536" s="413" t="e">
        <f t="shared" si="16"/>
        <v>#VALUE!</v>
      </c>
      <c r="AM536" s="412">
        <f t="shared" si="17"/>
        <v>45785</v>
      </c>
    </row>
    <row r="537" spans="1:39" ht="21.6" customHeight="1">
      <c r="A537" s="24">
        <v>46</v>
      </c>
      <c r="B537" s="24" t="s">
        <v>212</v>
      </c>
      <c r="C537" s="24">
        <v>2025051176</v>
      </c>
      <c r="D537" s="24"/>
      <c r="E537" s="24"/>
      <c r="F537" s="24">
        <v>5082</v>
      </c>
      <c r="G537" s="24" t="s">
        <v>384</v>
      </c>
      <c r="H537" s="24" t="s">
        <v>299</v>
      </c>
      <c r="I537" s="24"/>
      <c r="J537" s="24"/>
      <c r="K537" s="24"/>
      <c r="L537" s="24"/>
      <c r="M537" s="25"/>
      <c r="N537" s="24"/>
      <c r="O537" s="25"/>
      <c r="P537" s="26"/>
      <c r="Q537" s="24" t="s">
        <v>385</v>
      </c>
      <c r="R537" s="24" t="s">
        <v>171</v>
      </c>
      <c r="S537" s="24" t="s">
        <v>115</v>
      </c>
      <c r="T537" s="24">
        <v>1</v>
      </c>
      <c r="U537" s="24" t="s">
        <v>172</v>
      </c>
      <c r="V537" s="24" t="s">
        <v>2713</v>
      </c>
      <c r="W537" s="24" t="s">
        <v>2714</v>
      </c>
      <c r="X537" s="418">
        <v>45785.518750000003</v>
      </c>
      <c r="Y537" s="24"/>
      <c r="Z537" s="24">
        <v>0.3</v>
      </c>
      <c r="AA537" s="24"/>
      <c r="AB537" s="24" t="s">
        <v>176</v>
      </c>
      <c r="AC537" s="26" t="s">
        <v>2194</v>
      </c>
      <c r="AD537" s="24" t="s">
        <v>178</v>
      </c>
      <c r="AE537" s="24"/>
      <c r="AF537" s="24"/>
      <c r="AG537" s="24"/>
      <c r="AH537" s="24"/>
      <c r="AI537" s="24"/>
      <c r="AJ537" s="24"/>
      <c r="AK537" s="24" t="s">
        <v>178</v>
      </c>
      <c r="AL537" s="413" t="e">
        <f t="shared" si="16"/>
        <v>#VALUE!</v>
      </c>
      <c r="AM537" s="412">
        <f t="shared" si="17"/>
        <v>45785</v>
      </c>
    </row>
    <row r="538" spans="1:39" ht="21.6" customHeight="1">
      <c r="A538" s="24">
        <v>47</v>
      </c>
      <c r="B538" s="24" t="s">
        <v>212</v>
      </c>
      <c r="C538" s="24">
        <v>2025051178</v>
      </c>
      <c r="D538" s="24"/>
      <c r="E538" s="24"/>
      <c r="F538" s="24">
        <v>3892</v>
      </c>
      <c r="G538" s="24" t="s">
        <v>1353</v>
      </c>
      <c r="H538" s="24" t="s">
        <v>299</v>
      </c>
      <c r="I538" s="24"/>
      <c r="J538" s="24"/>
      <c r="K538" s="24"/>
      <c r="L538" s="24"/>
      <c r="M538" s="25"/>
      <c r="N538" s="24"/>
      <c r="O538" s="25"/>
      <c r="P538" s="26"/>
      <c r="Q538" s="24" t="s">
        <v>1354</v>
      </c>
      <c r="R538" s="24" t="s">
        <v>171</v>
      </c>
      <c r="S538" s="24" t="s">
        <v>115</v>
      </c>
      <c r="T538" s="24">
        <v>1</v>
      </c>
      <c r="U538" s="24" t="s">
        <v>172</v>
      </c>
      <c r="V538" s="24" t="s">
        <v>2715</v>
      </c>
      <c r="W538" s="24" t="s">
        <v>2716</v>
      </c>
      <c r="X538" s="418">
        <v>45785.534722222219</v>
      </c>
      <c r="Y538" s="24"/>
      <c r="Z538" s="24">
        <v>0.3</v>
      </c>
      <c r="AA538" s="24"/>
      <c r="AB538" s="24" t="s">
        <v>176</v>
      </c>
      <c r="AC538" s="26" t="s">
        <v>2194</v>
      </c>
      <c r="AD538" s="24" t="s">
        <v>178</v>
      </c>
      <c r="AE538" s="24"/>
      <c r="AF538" s="24"/>
      <c r="AG538" s="24"/>
      <c r="AH538" s="24"/>
      <c r="AI538" s="24"/>
      <c r="AJ538" s="24"/>
      <c r="AK538" s="24" t="s">
        <v>178</v>
      </c>
      <c r="AL538" s="413" t="e">
        <f t="shared" si="16"/>
        <v>#VALUE!</v>
      </c>
      <c r="AM538" s="412">
        <f t="shared" si="17"/>
        <v>45785</v>
      </c>
    </row>
    <row r="539" spans="1:39" ht="21.6" customHeight="1">
      <c r="A539" s="24">
        <v>48</v>
      </c>
      <c r="B539" s="24" t="s">
        <v>212</v>
      </c>
      <c r="C539" s="24">
        <v>2025051203</v>
      </c>
      <c r="D539" s="24"/>
      <c r="E539" s="24"/>
      <c r="F539" s="24">
        <v>5197</v>
      </c>
      <c r="G539" s="24" t="s">
        <v>742</v>
      </c>
      <c r="H539" s="24" t="s">
        <v>299</v>
      </c>
      <c r="I539" s="24"/>
      <c r="J539" s="24"/>
      <c r="K539" s="24"/>
      <c r="L539" s="24"/>
      <c r="M539" s="25"/>
      <c r="N539" s="24"/>
      <c r="O539" s="25"/>
      <c r="P539" s="26"/>
      <c r="Q539" s="24" t="s">
        <v>743</v>
      </c>
      <c r="R539" s="24" t="s">
        <v>171</v>
      </c>
      <c r="S539" s="24" t="s">
        <v>115</v>
      </c>
      <c r="T539" s="24">
        <v>1</v>
      </c>
      <c r="U539" s="24" t="s">
        <v>172</v>
      </c>
      <c r="V539" s="24" t="s">
        <v>2717</v>
      </c>
      <c r="W539" s="24" t="s">
        <v>2718</v>
      </c>
      <c r="X539" s="418">
        <v>45785.598611111112</v>
      </c>
      <c r="Y539" s="24"/>
      <c r="Z539" s="24">
        <v>0.4</v>
      </c>
      <c r="AA539" s="24"/>
      <c r="AB539" s="24" t="s">
        <v>176</v>
      </c>
      <c r="AC539" s="26" t="s">
        <v>2194</v>
      </c>
      <c r="AD539" s="24" t="s">
        <v>178</v>
      </c>
      <c r="AE539" s="24"/>
      <c r="AF539" s="24"/>
      <c r="AG539" s="24"/>
      <c r="AH539" s="24"/>
      <c r="AI539" s="24"/>
      <c r="AJ539" s="24"/>
      <c r="AK539" s="24" t="s">
        <v>178</v>
      </c>
      <c r="AL539" s="413" t="e">
        <f t="shared" si="16"/>
        <v>#VALUE!</v>
      </c>
      <c r="AM539" s="412">
        <f t="shared" si="17"/>
        <v>45785</v>
      </c>
    </row>
    <row r="540" spans="1:39" ht="21.6" customHeight="1">
      <c r="A540" s="24">
        <v>49</v>
      </c>
      <c r="B540" s="24" t="s">
        <v>158</v>
      </c>
      <c r="C540" s="24">
        <v>2025051401</v>
      </c>
      <c r="D540" s="24" t="s">
        <v>2719</v>
      </c>
      <c r="E540" s="24" t="s">
        <v>160</v>
      </c>
      <c r="F540" s="24">
        <v>5316</v>
      </c>
      <c r="G540" s="24" t="s">
        <v>1989</v>
      </c>
      <c r="H540" s="24" t="s">
        <v>162</v>
      </c>
      <c r="I540" s="24" t="s">
        <v>2720</v>
      </c>
      <c r="J540" s="24" t="s">
        <v>225</v>
      </c>
      <c r="K540" s="24" t="s">
        <v>165</v>
      </c>
      <c r="L540" s="24" t="s">
        <v>1143</v>
      </c>
      <c r="M540" s="25" t="s">
        <v>1144</v>
      </c>
      <c r="N540" s="24">
        <v>3404</v>
      </c>
      <c r="O540" s="25" t="s">
        <v>1145</v>
      </c>
      <c r="P540" s="26" t="s">
        <v>2721</v>
      </c>
      <c r="Q540" s="24" t="s">
        <v>1990</v>
      </c>
      <c r="R540" s="24" t="s">
        <v>171</v>
      </c>
      <c r="S540" s="24" t="s">
        <v>115</v>
      </c>
      <c r="T540" s="24">
        <v>1</v>
      </c>
      <c r="U540" s="24" t="s">
        <v>172</v>
      </c>
      <c r="V540" s="24" t="s">
        <v>2722</v>
      </c>
      <c r="W540" s="24" t="s">
        <v>2723</v>
      </c>
      <c r="X540" s="418">
        <v>45786.517361111109</v>
      </c>
      <c r="Y540" s="24" t="s">
        <v>2724</v>
      </c>
      <c r="Z540" s="24">
        <v>0.5</v>
      </c>
      <c r="AA540" s="24"/>
      <c r="AB540" s="24" t="s">
        <v>176</v>
      </c>
      <c r="AC540" s="415" t="s">
        <v>2725</v>
      </c>
      <c r="AD540" s="24"/>
      <c r="AE540" s="24"/>
      <c r="AF540" s="24"/>
      <c r="AG540" s="24"/>
      <c r="AH540" s="24"/>
      <c r="AI540" s="24"/>
      <c r="AJ540" s="24"/>
      <c r="AK540" s="24" t="s">
        <v>178</v>
      </c>
      <c r="AL540" s="413">
        <f t="shared" si="16"/>
        <v>45786</v>
      </c>
      <c r="AM540" s="412">
        <f t="shared" si="17"/>
        <v>45786</v>
      </c>
    </row>
    <row r="541" spans="1:39" ht="21.6" customHeight="1">
      <c r="A541" s="24">
        <v>50</v>
      </c>
      <c r="B541" s="24" t="s">
        <v>212</v>
      </c>
      <c r="C541" s="24">
        <v>2025051423</v>
      </c>
      <c r="D541" s="24"/>
      <c r="E541" s="24"/>
      <c r="F541" s="24" t="s">
        <v>70</v>
      </c>
      <c r="G541" s="24" t="s">
        <v>1506</v>
      </c>
      <c r="H541" s="24" t="s">
        <v>162</v>
      </c>
      <c r="I541" s="24"/>
      <c r="J541" s="24"/>
      <c r="K541" s="24"/>
      <c r="L541" s="24"/>
      <c r="M541" s="25"/>
      <c r="N541" s="24"/>
      <c r="O541" s="25"/>
      <c r="P541" s="26"/>
      <c r="Q541" s="24" t="s">
        <v>1507</v>
      </c>
      <c r="R541" s="24" t="s">
        <v>171</v>
      </c>
      <c r="S541" s="24" t="s">
        <v>115</v>
      </c>
      <c r="T541" s="24">
        <v>1</v>
      </c>
      <c r="U541" s="24" t="s">
        <v>172</v>
      </c>
      <c r="V541" s="24" t="s">
        <v>2726</v>
      </c>
      <c r="W541" s="24" t="s">
        <v>2727</v>
      </c>
      <c r="X541" s="418">
        <v>45786.604166666657</v>
      </c>
      <c r="Y541" s="24"/>
      <c r="Z541" s="24">
        <v>0.5</v>
      </c>
      <c r="AA541" s="24"/>
      <c r="AB541" s="24" t="s">
        <v>176</v>
      </c>
      <c r="AC541" s="26" t="s">
        <v>2194</v>
      </c>
      <c r="AD541" s="24" t="s">
        <v>178</v>
      </c>
      <c r="AE541" s="24"/>
      <c r="AF541" s="24"/>
      <c r="AG541" s="24"/>
      <c r="AH541" s="24"/>
      <c r="AI541" s="24"/>
      <c r="AJ541" s="24"/>
      <c r="AK541" s="24" t="s">
        <v>178</v>
      </c>
      <c r="AL541" s="413" t="e">
        <f t="shared" si="16"/>
        <v>#VALUE!</v>
      </c>
      <c r="AM541" s="412">
        <f t="shared" si="17"/>
        <v>45786</v>
      </c>
    </row>
    <row r="542" spans="1:39" ht="21.6" customHeight="1">
      <c r="A542" s="24">
        <v>51</v>
      </c>
      <c r="B542" s="24" t="s">
        <v>212</v>
      </c>
      <c r="C542" s="24">
        <v>2025051439</v>
      </c>
      <c r="D542" s="24"/>
      <c r="E542" s="24"/>
      <c r="F542" s="24" t="s">
        <v>50</v>
      </c>
      <c r="G542" s="24" t="s">
        <v>1342</v>
      </c>
      <c r="H542" s="24" t="s">
        <v>162</v>
      </c>
      <c r="I542" s="24"/>
      <c r="J542" s="24"/>
      <c r="K542" s="24"/>
      <c r="L542" s="24"/>
      <c r="M542" s="25"/>
      <c r="N542" s="24"/>
      <c r="O542" s="25"/>
      <c r="P542" s="26"/>
      <c r="Q542" s="24" t="s">
        <v>1343</v>
      </c>
      <c r="R542" s="24" t="s">
        <v>171</v>
      </c>
      <c r="S542" s="24" t="s">
        <v>115</v>
      </c>
      <c r="T542" s="24">
        <v>1</v>
      </c>
      <c r="U542" s="24" t="s">
        <v>172</v>
      </c>
      <c r="V542" s="24" t="s">
        <v>2728</v>
      </c>
      <c r="W542" s="24" t="s">
        <v>2729</v>
      </c>
      <c r="X542" s="418">
        <v>45786.625</v>
      </c>
      <c r="Y542" s="24"/>
      <c r="Z542" s="24">
        <v>0.3</v>
      </c>
      <c r="AA542" s="24"/>
      <c r="AB542" s="24" t="s">
        <v>176</v>
      </c>
      <c r="AC542" s="26" t="s">
        <v>2194</v>
      </c>
      <c r="AD542" s="24" t="s">
        <v>178</v>
      </c>
      <c r="AE542" s="24"/>
      <c r="AF542" s="24"/>
      <c r="AG542" s="24"/>
      <c r="AH542" s="24"/>
      <c r="AI542" s="24"/>
      <c r="AJ542" s="24"/>
      <c r="AK542" s="24" t="s">
        <v>178</v>
      </c>
      <c r="AL542" s="413" t="e">
        <f t="shared" si="16"/>
        <v>#VALUE!</v>
      </c>
      <c r="AM542" s="412">
        <f t="shared" si="17"/>
        <v>45786</v>
      </c>
    </row>
    <row r="543" spans="1:39" ht="21.6" customHeight="1">
      <c r="A543" s="24">
        <v>52</v>
      </c>
      <c r="B543" s="24" t="s">
        <v>212</v>
      </c>
      <c r="C543" s="24">
        <v>2025051443</v>
      </c>
      <c r="D543" s="24"/>
      <c r="E543" s="24"/>
      <c r="F543" s="24">
        <v>2743</v>
      </c>
      <c r="G543" s="24" t="s">
        <v>1055</v>
      </c>
      <c r="H543" s="24" t="s">
        <v>316</v>
      </c>
      <c r="I543" s="24"/>
      <c r="J543" s="24"/>
      <c r="K543" s="24"/>
      <c r="L543" s="24"/>
      <c r="M543" s="25"/>
      <c r="N543" s="24"/>
      <c r="O543" s="25"/>
      <c r="P543" s="26"/>
      <c r="Q543" s="24" t="s">
        <v>1056</v>
      </c>
      <c r="R543" s="24" t="s">
        <v>171</v>
      </c>
      <c r="S543" s="24" t="s">
        <v>110</v>
      </c>
      <c r="T543" s="24">
        <v>1</v>
      </c>
      <c r="U543" s="24" t="s">
        <v>172</v>
      </c>
      <c r="V543" s="24" t="s">
        <v>2730</v>
      </c>
      <c r="W543" s="24" t="s">
        <v>2731</v>
      </c>
      <c r="X543" s="418">
        <v>45786.638888888891</v>
      </c>
      <c r="Y543" s="24"/>
      <c r="Z543" s="24">
        <v>0.5</v>
      </c>
      <c r="AA543" s="24"/>
      <c r="AB543" s="24" t="s">
        <v>176</v>
      </c>
      <c r="AC543" s="26" t="s">
        <v>2194</v>
      </c>
      <c r="AD543" s="24" t="s">
        <v>178</v>
      </c>
      <c r="AE543" s="24"/>
      <c r="AF543" s="24"/>
      <c r="AG543" s="24"/>
      <c r="AH543" s="24"/>
      <c r="AI543" s="24"/>
      <c r="AJ543" s="24" t="s">
        <v>178</v>
      </c>
      <c r="AK543" s="24" t="s">
        <v>178</v>
      </c>
      <c r="AL543" s="413" t="e">
        <f t="shared" si="16"/>
        <v>#VALUE!</v>
      </c>
      <c r="AM543" s="412">
        <f t="shared" si="17"/>
        <v>45786</v>
      </c>
    </row>
    <row r="544" spans="1:39" ht="21.6" customHeight="1">
      <c r="A544" s="24">
        <v>53</v>
      </c>
      <c r="B544" s="24" t="s">
        <v>212</v>
      </c>
      <c r="C544" s="24">
        <v>2025051447</v>
      </c>
      <c r="D544" s="24"/>
      <c r="E544" s="24"/>
      <c r="F544" s="24">
        <v>4208</v>
      </c>
      <c r="G544" s="24" t="s">
        <v>1047</v>
      </c>
      <c r="H544" s="24" t="s">
        <v>316</v>
      </c>
      <c r="I544" s="24"/>
      <c r="J544" s="24"/>
      <c r="K544" s="24"/>
      <c r="L544" s="24"/>
      <c r="M544" s="25"/>
      <c r="N544" s="24"/>
      <c r="O544" s="25"/>
      <c r="P544" s="26"/>
      <c r="Q544" s="24" t="s">
        <v>1048</v>
      </c>
      <c r="R544" s="24" t="s">
        <v>171</v>
      </c>
      <c r="S544" s="24" t="s">
        <v>110</v>
      </c>
      <c r="T544" s="24">
        <v>1</v>
      </c>
      <c r="U544" s="24" t="s">
        <v>172</v>
      </c>
      <c r="V544" s="24" t="s">
        <v>2732</v>
      </c>
      <c r="W544" s="24" t="s">
        <v>2733</v>
      </c>
      <c r="X544" s="418">
        <v>45786.652777777781</v>
      </c>
      <c r="Y544" s="24"/>
      <c r="Z544" s="24">
        <v>0.3</v>
      </c>
      <c r="AA544" s="24"/>
      <c r="AB544" s="24" t="s">
        <v>176</v>
      </c>
      <c r="AC544" s="26" t="s">
        <v>2194</v>
      </c>
      <c r="AD544" s="24" t="s">
        <v>178</v>
      </c>
      <c r="AE544" s="24"/>
      <c r="AF544" s="24"/>
      <c r="AG544" s="24"/>
      <c r="AH544" s="24"/>
      <c r="AI544" s="24"/>
      <c r="AJ544" s="24" t="s">
        <v>178</v>
      </c>
      <c r="AK544" s="24" t="s">
        <v>178</v>
      </c>
      <c r="AL544" s="413" t="e">
        <f t="shared" si="16"/>
        <v>#VALUE!</v>
      </c>
      <c r="AM544" s="412">
        <f t="shared" si="17"/>
        <v>45786</v>
      </c>
    </row>
    <row r="545" spans="1:39" ht="21.6" customHeight="1">
      <c r="A545" s="24">
        <v>54</v>
      </c>
      <c r="B545" s="24" t="s">
        <v>212</v>
      </c>
      <c r="C545" s="24">
        <v>2025051461</v>
      </c>
      <c r="D545" s="24"/>
      <c r="E545" s="24"/>
      <c r="F545" s="24">
        <v>4210</v>
      </c>
      <c r="G545" s="24" t="s">
        <v>1338</v>
      </c>
      <c r="H545" s="24" t="s">
        <v>162</v>
      </c>
      <c r="I545" s="24"/>
      <c r="J545" s="24"/>
      <c r="K545" s="24"/>
      <c r="L545" s="24"/>
      <c r="M545" s="25"/>
      <c r="N545" s="24"/>
      <c r="O545" s="25"/>
      <c r="P545" s="26"/>
      <c r="Q545" s="24" t="s">
        <v>1339</v>
      </c>
      <c r="R545" s="24" t="s">
        <v>171</v>
      </c>
      <c r="S545" s="24" t="s">
        <v>115</v>
      </c>
      <c r="T545" s="24">
        <v>1</v>
      </c>
      <c r="U545" s="24" t="s">
        <v>172</v>
      </c>
      <c r="V545" s="24" t="s">
        <v>2734</v>
      </c>
      <c r="W545" s="24" t="s">
        <v>2733</v>
      </c>
      <c r="X545" s="418">
        <v>45786.65625</v>
      </c>
      <c r="Y545" s="24"/>
      <c r="Z545" s="24">
        <v>0.4</v>
      </c>
      <c r="AA545" s="24"/>
      <c r="AB545" s="24" t="s">
        <v>176</v>
      </c>
      <c r="AC545" s="26" t="s">
        <v>2194</v>
      </c>
      <c r="AD545" s="24" t="s">
        <v>178</v>
      </c>
      <c r="AE545" s="24"/>
      <c r="AF545" s="24"/>
      <c r="AG545" s="24"/>
      <c r="AH545" s="24"/>
      <c r="AI545" s="24"/>
      <c r="AJ545" s="24"/>
      <c r="AK545" s="24" t="s">
        <v>178</v>
      </c>
      <c r="AL545" s="413" t="e">
        <f t="shared" si="16"/>
        <v>#VALUE!</v>
      </c>
      <c r="AM545" s="412">
        <f t="shared" si="17"/>
        <v>45786</v>
      </c>
    </row>
    <row r="546" spans="1:39" ht="21.6" customHeight="1">
      <c r="A546" s="24">
        <v>55</v>
      </c>
      <c r="B546" s="24" t="s">
        <v>212</v>
      </c>
      <c r="C546" s="24">
        <v>2025051484</v>
      </c>
      <c r="D546" s="24"/>
      <c r="E546" s="24"/>
      <c r="F546" s="24">
        <v>4196</v>
      </c>
      <c r="G546" s="24" t="s">
        <v>1334</v>
      </c>
      <c r="H546" s="24" t="s">
        <v>162</v>
      </c>
      <c r="I546" s="24"/>
      <c r="J546" s="24"/>
      <c r="K546" s="24"/>
      <c r="L546" s="24"/>
      <c r="M546" s="25"/>
      <c r="N546" s="24"/>
      <c r="O546" s="25"/>
      <c r="P546" s="26"/>
      <c r="Q546" s="24" t="s">
        <v>1335</v>
      </c>
      <c r="R546" s="24" t="s">
        <v>171</v>
      </c>
      <c r="S546" s="24" t="s">
        <v>115</v>
      </c>
      <c r="T546" s="24">
        <v>1</v>
      </c>
      <c r="U546" s="24" t="s">
        <v>172</v>
      </c>
      <c r="V546" s="24" t="s">
        <v>2735</v>
      </c>
      <c r="W546" s="24" t="s">
        <v>2736</v>
      </c>
      <c r="X546" s="418">
        <v>45786.679861111108</v>
      </c>
      <c r="Y546" s="24"/>
      <c r="Z546" s="24">
        <v>0.3</v>
      </c>
      <c r="AA546" s="24"/>
      <c r="AB546" s="24" t="s">
        <v>176</v>
      </c>
      <c r="AC546" s="26" t="s">
        <v>2194</v>
      </c>
      <c r="AD546" s="24" t="s">
        <v>178</v>
      </c>
      <c r="AE546" s="24"/>
      <c r="AF546" s="24"/>
      <c r="AG546" s="24"/>
      <c r="AH546" s="24"/>
      <c r="AI546" s="24"/>
      <c r="AJ546" s="24"/>
      <c r="AK546" s="24" t="s">
        <v>178</v>
      </c>
      <c r="AL546" s="413" t="e">
        <f t="shared" si="16"/>
        <v>#VALUE!</v>
      </c>
      <c r="AM546" s="412">
        <f t="shared" si="17"/>
        <v>45786</v>
      </c>
    </row>
    <row r="547" spans="1:39" ht="21.6" customHeight="1">
      <c r="A547" s="24">
        <v>56</v>
      </c>
      <c r="B547" s="24" t="s">
        <v>212</v>
      </c>
      <c r="C547" s="24">
        <v>2025051495</v>
      </c>
      <c r="D547" s="24"/>
      <c r="E547" s="24"/>
      <c r="F547" s="24">
        <v>2109</v>
      </c>
      <c r="G547" s="24" t="s">
        <v>1041</v>
      </c>
      <c r="H547" s="24" t="s">
        <v>316</v>
      </c>
      <c r="I547" s="24"/>
      <c r="J547" s="24"/>
      <c r="K547" s="24"/>
      <c r="L547" s="24"/>
      <c r="M547" s="25"/>
      <c r="N547" s="24"/>
      <c r="O547" s="25"/>
      <c r="P547" s="26"/>
      <c r="Q547" s="24" t="s">
        <v>1042</v>
      </c>
      <c r="R547" s="24" t="s">
        <v>171</v>
      </c>
      <c r="S547" s="24" t="s">
        <v>110</v>
      </c>
      <c r="T547" s="24">
        <v>1</v>
      </c>
      <c r="U547" s="24" t="s">
        <v>172</v>
      </c>
      <c r="V547" s="24" t="s">
        <v>2737</v>
      </c>
      <c r="W547" s="24" t="s">
        <v>2738</v>
      </c>
      <c r="X547" s="418">
        <v>45786.666666666657</v>
      </c>
      <c r="Y547" s="24"/>
      <c r="Z547" s="24">
        <v>0.3</v>
      </c>
      <c r="AA547" s="24"/>
      <c r="AB547" s="24" t="s">
        <v>176</v>
      </c>
      <c r="AC547" s="26" t="s">
        <v>2194</v>
      </c>
      <c r="AD547" s="24" t="s">
        <v>178</v>
      </c>
      <c r="AE547" s="24"/>
      <c r="AF547" s="24"/>
      <c r="AG547" s="24"/>
      <c r="AH547" s="24"/>
      <c r="AI547" s="24"/>
      <c r="AJ547" s="24" t="s">
        <v>178</v>
      </c>
      <c r="AK547" s="24" t="s">
        <v>178</v>
      </c>
      <c r="AL547" s="413" t="e">
        <f t="shared" si="16"/>
        <v>#VALUE!</v>
      </c>
      <c r="AM547" s="412">
        <f t="shared" si="17"/>
        <v>45786</v>
      </c>
    </row>
    <row r="548" spans="1:39" ht="21.6" customHeight="1">
      <c r="A548" s="24">
        <v>57</v>
      </c>
      <c r="B548" s="24" t="s">
        <v>158</v>
      </c>
      <c r="C548" s="24">
        <v>2025051502</v>
      </c>
      <c r="D548" s="24" t="s">
        <v>2739</v>
      </c>
      <c r="E548" s="24" t="s">
        <v>160</v>
      </c>
      <c r="F548" s="24">
        <v>4208</v>
      </c>
      <c r="G548" s="24" t="s">
        <v>1047</v>
      </c>
      <c r="H548" s="24" t="s">
        <v>316</v>
      </c>
      <c r="I548" s="24" t="s">
        <v>2740</v>
      </c>
      <c r="J548" s="24" t="s">
        <v>579</v>
      </c>
      <c r="K548" s="24" t="s">
        <v>419</v>
      </c>
      <c r="L548" s="24" t="s">
        <v>193</v>
      </c>
      <c r="M548" s="25" t="s">
        <v>194</v>
      </c>
      <c r="N548" s="24" t="s">
        <v>195</v>
      </c>
      <c r="O548" s="25" t="s">
        <v>196</v>
      </c>
      <c r="P548" s="26" t="s">
        <v>2741</v>
      </c>
      <c r="Q548" s="24" t="s">
        <v>1048</v>
      </c>
      <c r="R548" s="24" t="s">
        <v>171</v>
      </c>
      <c r="S548" s="24" t="s">
        <v>110</v>
      </c>
      <c r="T548" s="24">
        <v>1</v>
      </c>
      <c r="U548" s="24" t="s">
        <v>172</v>
      </c>
      <c r="V548" s="24" t="s">
        <v>2742</v>
      </c>
      <c r="W548" s="24" t="s">
        <v>2743</v>
      </c>
      <c r="X548" s="418">
        <v>45789.4375</v>
      </c>
      <c r="Y548" s="24" t="s">
        <v>2744</v>
      </c>
      <c r="Z548" s="24">
        <v>0.5</v>
      </c>
      <c r="AA548" s="24"/>
      <c r="AB548" s="24" t="s">
        <v>176</v>
      </c>
      <c r="AC548" s="26" t="s">
        <v>2745</v>
      </c>
      <c r="AD548" s="24"/>
      <c r="AE548" s="24"/>
      <c r="AF548" s="24"/>
      <c r="AG548" s="24"/>
      <c r="AH548" s="24"/>
      <c r="AI548" s="24"/>
      <c r="AJ548" s="24"/>
      <c r="AK548" s="24" t="s">
        <v>178</v>
      </c>
      <c r="AL548" s="413">
        <f t="shared" si="16"/>
        <v>45787</v>
      </c>
      <c r="AM548" s="412">
        <f t="shared" si="17"/>
        <v>45789</v>
      </c>
    </row>
    <row r="549" spans="1:39" ht="21.6" customHeight="1">
      <c r="A549" s="24">
        <v>58</v>
      </c>
      <c r="B549" s="24" t="s">
        <v>158</v>
      </c>
      <c r="C549" s="24">
        <v>2025051503</v>
      </c>
      <c r="D549" s="24" t="s">
        <v>2746</v>
      </c>
      <c r="E549" s="24" t="s">
        <v>160</v>
      </c>
      <c r="F549" s="24">
        <v>4208</v>
      </c>
      <c r="G549" s="24" t="s">
        <v>1047</v>
      </c>
      <c r="H549" s="24" t="s">
        <v>316</v>
      </c>
      <c r="I549" s="24" t="s">
        <v>2747</v>
      </c>
      <c r="J549" s="24" t="s">
        <v>579</v>
      </c>
      <c r="K549" s="24" t="s">
        <v>226</v>
      </c>
      <c r="L549" s="24" t="s">
        <v>193</v>
      </c>
      <c r="M549" s="25" t="s">
        <v>194</v>
      </c>
      <c r="N549" s="24" t="s">
        <v>195</v>
      </c>
      <c r="O549" s="25" t="s">
        <v>196</v>
      </c>
      <c r="P549" s="26" t="s">
        <v>2748</v>
      </c>
      <c r="Q549" s="24" t="s">
        <v>1048</v>
      </c>
      <c r="R549" s="24" t="s">
        <v>171</v>
      </c>
      <c r="S549" s="24" t="s">
        <v>110</v>
      </c>
      <c r="T549" s="24">
        <v>1</v>
      </c>
      <c r="U549" s="24" t="s">
        <v>172</v>
      </c>
      <c r="V549" s="24" t="s">
        <v>2749</v>
      </c>
      <c r="W549" s="24" t="s">
        <v>2750</v>
      </c>
      <c r="X549" s="418">
        <v>45789.458333333343</v>
      </c>
      <c r="Y549" s="24" t="s">
        <v>2744</v>
      </c>
      <c r="Z549" s="24">
        <v>0.5</v>
      </c>
      <c r="AA549" s="24"/>
      <c r="AB549" s="24" t="s">
        <v>176</v>
      </c>
      <c r="AC549" s="26" t="s">
        <v>2751</v>
      </c>
      <c r="AD549" s="24"/>
      <c r="AE549" s="24"/>
      <c r="AF549" s="24"/>
      <c r="AG549" s="24"/>
      <c r="AH549" s="24"/>
      <c r="AI549" s="24"/>
      <c r="AJ549" s="24"/>
      <c r="AK549" s="24" t="s">
        <v>178</v>
      </c>
      <c r="AL549" s="413">
        <f t="shared" si="16"/>
        <v>45787</v>
      </c>
      <c r="AM549" s="412">
        <f t="shared" si="17"/>
        <v>45789</v>
      </c>
    </row>
    <row r="550" spans="1:39" ht="21.6" customHeight="1">
      <c r="A550" s="24">
        <v>59</v>
      </c>
      <c r="B550" s="24" t="s">
        <v>158</v>
      </c>
      <c r="C550" s="24">
        <v>2025051508</v>
      </c>
      <c r="D550" s="24" t="s">
        <v>2752</v>
      </c>
      <c r="E550" s="24" t="s">
        <v>160</v>
      </c>
      <c r="F550" s="24">
        <v>2403</v>
      </c>
      <c r="G550" s="24" t="s">
        <v>1923</v>
      </c>
      <c r="H550" s="24" t="s">
        <v>266</v>
      </c>
      <c r="I550" s="24" t="s">
        <v>2753</v>
      </c>
      <c r="J550" s="24" t="s">
        <v>579</v>
      </c>
      <c r="K550" s="24" t="s">
        <v>226</v>
      </c>
      <c r="L550" s="24" t="s">
        <v>166</v>
      </c>
      <c r="M550" s="25" t="s">
        <v>167</v>
      </c>
      <c r="N550" s="24">
        <v>2306</v>
      </c>
      <c r="O550" s="25" t="s">
        <v>542</v>
      </c>
      <c r="P550" s="26" t="s">
        <v>2754</v>
      </c>
      <c r="Q550" s="24" t="s">
        <v>1924</v>
      </c>
      <c r="R550" s="24" t="s">
        <v>171</v>
      </c>
      <c r="S550" s="24" t="s">
        <v>274</v>
      </c>
      <c r="T550" s="24">
        <v>1</v>
      </c>
      <c r="U550" s="24" t="s">
        <v>172</v>
      </c>
      <c r="V550" s="24" t="s">
        <v>2755</v>
      </c>
      <c r="W550" s="24" t="s">
        <v>2756</v>
      </c>
      <c r="X550" s="418">
        <v>45790.5</v>
      </c>
      <c r="Y550" s="24" t="s">
        <v>2744</v>
      </c>
      <c r="Z550" s="24">
        <v>0.7</v>
      </c>
      <c r="AA550" s="24"/>
      <c r="AB550" s="24" t="s">
        <v>176</v>
      </c>
      <c r="AC550" s="26" t="s">
        <v>2757</v>
      </c>
      <c r="AD550" s="24"/>
      <c r="AE550" s="24"/>
      <c r="AF550" s="24"/>
      <c r="AG550" s="24"/>
      <c r="AH550" s="24"/>
      <c r="AI550" s="24"/>
      <c r="AJ550" s="24"/>
      <c r="AK550" s="24" t="s">
        <v>178</v>
      </c>
      <c r="AL550" s="413">
        <f t="shared" si="16"/>
        <v>45787</v>
      </c>
      <c r="AM550" s="412">
        <f t="shared" si="17"/>
        <v>45790</v>
      </c>
    </row>
    <row r="551" spans="1:39" ht="21.6" customHeight="1">
      <c r="A551" s="24">
        <v>60</v>
      </c>
      <c r="B551" s="24" t="s">
        <v>158</v>
      </c>
      <c r="C551" s="24">
        <v>2025051526</v>
      </c>
      <c r="D551" s="24" t="s">
        <v>2758</v>
      </c>
      <c r="E551" s="24" t="s">
        <v>493</v>
      </c>
      <c r="F551" s="24">
        <v>4528</v>
      </c>
      <c r="G551" s="24" t="s">
        <v>635</v>
      </c>
      <c r="H551" s="24" t="s">
        <v>636</v>
      </c>
      <c r="I551" s="24" t="s">
        <v>2759</v>
      </c>
      <c r="J551" s="24" t="s">
        <v>301</v>
      </c>
      <c r="K551" s="24" t="s">
        <v>165</v>
      </c>
      <c r="L551" s="24" t="s">
        <v>268</v>
      </c>
      <c r="M551" s="25" t="s">
        <v>269</v>
      </c>
      <c r="N551" s="24" t="s">
        <v>2760</v>
      </c>
      <c r="O551" s="25" t="s">
        <v>2761</v>
      </c>
      <c r="P551" s="26" t="s">
        <v>2762</v>
      </c>
      <c r="Q551" s="24" t="s">
        <v>639</v>
      </c>
      <c r="R551" s="24" t="s">
        <v>171</v>
      </c>
      <c r="S551" s="24" t="s">
        <v>274</v>
      </c>
      <c r="T551" s="24">
        <v>1</v>
      </c>
      <c r="U551" s="24" t="s">
        <v>172</v>
      </c>
      <c r="V551" s="24" t="s">
        <v>2763</v>
      </c>
      <c r="W551" s="24" t="s">
        <v>2764</v>
      </c>
      <c r="X551" s="418">
        <v>45789.306250000001</v>
      </c>
      <c r="Y551" s="24" t="s">
        <v>2765</v>
      </c>
      <c r="Z551" s="24">
        <v>0.5</v>
      </c>
      <c r="AA551" s="24"/>
      <c r="AB551" s="24" t="s">
        <v>564</v>
      </c>
      <c r="AC551" s="26" t="s">
        <v>341</v>
      </c>
      <c r="AD551" s="24"/>
      <c r="AE551" s="24"/>
      <c r="AF551" s="24"/>
      <c r="AG551" s="24"/>
      <c r="AH551" s="24"/>
      <c r="AI551" s="24"/>
      <c r="AJ551" s="24"/>
      <c r="AK551" s="24" t="s">
        <v>178</v>
      </c>
      <c r="AL551" s="413">
        <f t="shared" si="16"/>
        <v>45788</v>
      </c>
      <c r="AM551" s="412">
        <f t="shared" si="17"/>
        <v>45789</v>
      </c>
    </row>
    <row r="552" spans="1:39" ht="21.6" customHeight="1">
      <c r="A552" s="24">
        <v>61</v>
      </c>
      <c r="B552" s="24" t="s">
        <v>212</v>
      </c>
      <c r="C552" s="24">
        <v>2025051575</v>
      </c>
      <c r="D552" s="24"/>
      <c r="E552" s="24"/>
      <c r="F552" s="24">
        <v>5291</v>
      </c>
      <c r="G552" s="24" t="s">
        <v>1575</v>
      </c>
      <c r="H552" s="24" t="s">
        <v>316</v>
      </c>
      <c r="I552" s="24"/>
      <c r="J552" s="24"/>
      <c r="K552" s="24"/>
      <c r="L552" s="24"/>
      <c r="M552" s="25"/>
      <c r="N552" s="24"/>
      <c r="O552" s="25"/>
      <c r="P552" s="26"/>
      <c r="Q552" s="24" t="s">
        <v>1576</v>
      </c>
      <c r="R552" s="24" t="s">
        <v>171</v>
      </c>
      <c r="S552" s="24" t="s">
        <v>110</v>
      </c>
      <c r="T552" s="24">
        <v>1</v>
      </c>
      <c r="U552" s="24" t="s">
        <v>172</v>
      </c>
      <c r="V552" s="24" t="s">
        <v>2766</v>
      </c>
      <c r="W552" s="24" t="s">
        <v>2767</v>
      </c>
      <c r="X552" s="418">
        <v>45789.472222222219</v>
      </c>
      <c r="Y552" s="24"/>
      <c r="Z552" s="24">
        <v>0.3</v>
      </c>
      <c r="AA552" s="24"/>
      <c r="AB552" s="24" t="s">
        <v>176</v>
      </c>
      <c r="AC552" s="26" t="s">
        <v>2194</v>
      </c>
      <c r="AD552" s="24" t="s">
        <v>178</v>
      </c>
      <c r="AE552" s="24"/>
      <c r="AF552" s="24"/>
      <c r="AG552" s="24"/>
      <c r="AH552" s="24"/>
      <c r="AI552" s="24"/>
      <c r="AJ552" s="24" t="s">
        <v>178</v>
      </c>
      <c r="AK552" s="24" t="s">
        <v>178</v>
      </c>
      <c r="AL552" s="413" t="e">
        <f t="shared" si="16"/>
        <v>#VALUE!</v>
      </c>
      <c r="AM552" s="412">
        <f t="shared" si="17"/>
        <v>45789</v>
      </c>
    </row>
    <row r="553" spans="1:39" ht="21.6" customHeight="1">
      <c r="A553" s="24">
        <v>62</v>
      </c>
      <c r="B553" s="24" t="s">
        <v>212</v>
      </c>
      <c r="C553" s="24">
        <v>2025051608</v>
      </c>
      <c r="D553" s="24"/>
      <c r="E553" s="24"/>
      <c r="F553" s="24">
        <v>2749</v>
      </c>
      <c r="G553" s="24" t="s">
        <v>959</v>
      </c>
      <c r="H553" s="24" t="s">
        <v>214</v>
      </c>
      <c r="I553" s="24"/>
      <c r="J553" s="24"/>
      <c r="K553" s="24"/>
      <c r="L553" s="24"/>
      <c r="M553" s="25"/>
      <c r="N553" s="24"/>
      <c r="O553" s="25"/>
      <c r="P553" s="26"/>
      <c r="Q553" s="24" t="s">
        <v>960</v>
      </c>
      <c r="R553" s="24" t="s">
        <v>171</v>
      </c>
      <c r="S553" s="24" t="s">
        <v>115</v>
      </c>
      <c r="T553" s="24">
        <v>1</v>
      </c>
      <c r="U553" s="24" t="s">
        <v>172</v>
      </c>
      <c r="V553" s="24" t="s">
        <v>2768</v>
      </c>
      <c r="W553" s="24" t="s">
        <v>2769</v>
      </c>
      <c r="X553" s="418">
        <v>45789.555555555547</v>
      </c>
      <c r="Y553" s="24"/>
      <c r="Z553" s="24">
        <v>0.3</v>
      </c>
      <c r="AA553" s="24"/>
      <c r="AB553" s="24" t="s">
        <v>176</v>
      </c>
      <c r="AC553" s="26" t="s">
        <v>2194</v>
      </c>
      <c r="AD553" s="24" t="s">
        <v>178</v>
      </c>
      <c r="AE553" s="24"/>
      <c r="AF553" s="24"/>
      <c r="AG553" s="24"/>
      <c r="AH553" s="24"/>
      <c r="AI553" s="24"/>
      <c r="AJ553" s="24"/>
      <c r="AK553" s="24" t="s">
        <v>178</v>
      </c>
      <c r="AL553" s="413" t="e">
        <f t="shared" si="16"/>
        <v>#VALUE!</v>
      </c>
      <c r="AM553" s="412">
        <f t="shared" si="17"/>
        <v>45789</v>
      </c>
    </row>
    <row r="554" spans="1:39" ht="21.6" customHeight="1">
      <c r="A554" s="24">
        <v>63</v>
      </c>
      <c r="B554" s="24" t="s">
        <v>212</v>
      </c>
      <c r="C554" s="24">
        <v>2025051610</v>
      </c>
      <c r="D554" s="24"/>
      <c r="E554" s="24"/>
      <c r="F554" s="24">
        <v>4511</v>
      </c>
      <c r="G554" s="24" t="s">
        <v>963</v>
      </c>
      <c r="H554" s="24" t="s">
        <v>214</v>
      </c>
      <c r="I554" s="24"/>
      <c r="J554" s="24"/>
      <c r="K554" s="24"/>
      <c r="L554" s="24"/>
      <c r="M554" s="25"/>
      <c r="N554" s="24"/>
      <c r="O554" s="25"/>
      <c r="P554" s="26"/>
      <c r="Q554" s="24" t="s">
        <v>964</v>
      </c>
      <c r="R554" s="24" t="s">
        <v>171</v>
      </c>
      <c r="S554" s="24" t="s">
        <v>115</v>
      </c>
      <c r="T554" s="24">
        <v>1</v>
      </c>
      <c r="U554" s="24" t="s">
        <v>172</v>
      </c>
      <c r="V554" s="24" t="s">
        <v>2770</v>
      </c>
      <c r="W554" s="24" t="s">
        <v>2771</v>
      </c>
      <c r="X554" s="418">
        <v>45789.583333333343</v>
      </c>
      <c r="Y554" s="24"/>
      <c r="Z554" s="24">
        <v>0.3</v>
      </c>
      <c r="AA554" s="24"/>
      <c r="AB554" s="24" t="s">
        <v>176</v>
      </c>
      <c r="AC554" s="26" t="s">
        <v>2194</v>
      </c>
      <c r="AD554" s="24" t="s">
        <v>178</v>
      </c>
      <c r="AE554" s="24"/>
      <c r="AF554" s="24"/>
      <c r="AG554" s="24"/>
      <c r="AH554" s="24"/>
      <c r="AI554" s="24"/>
      <c r="AJ554" s="24"/>
      <c r="AK554" s="24" t="s">
        <v>178</v>
      </c>
      <c r="AL554" s="413" t="e">
        <f t="shared" si="16"/>
        <v>#VALUE!</v>
      </c>
      <c r="AM554" s="412">
        <f t="shared" si="17"/>
        <v>45789</v>
      </c>
    </row>
    <row r="555" spans="1:39" ht="21.6" customHeight="1">
      <c r="A555" s="24">
        <v>64</v>
      </c>
      <c r="B555" s="24" t="s">
        <v>212</v>
      </c>
      <c r="C555" s="24">
        <v>2025051620</v>
      </c>
      <c r="D555" s="24"/>
      <c r="E555" s="24"/>
      <c r="F555" s="24">
        <v>2390</v>
      </c>
      <c r="G555" s="24" t="s">
        <v>649</v>
      </c>
      <c r="H555" s="24" t="s">
        <v>645</v>
      </c>
      <c r="I555" s="24"/>
      <c r="J555" s="24"/>
      <c r="K555" s="24"/>
      <c r="L555" s="24"/>
      <c r="M555" s="25"/>
      <c r="N555" s="24"/>
      <c r="O555" s="25"/>
      <c r="P555" s="26"/>
      <c r="Q555" s="24" t="s">
        <v>650</v>
      </c>
      <c r="R555" s="24" t="s">
        <v>171</v>
      </c>
      <c r="S555" s="24" t="s">
        <v>110</v>
      </c>
      <c r="T555" s="24">
        <v>1</v>
      </c>
      <c r="U555" s="24" t="s">
        <v>172</v>
      </c>
      <c r="V555" s="24" t="s">
        <v>2772</v>
      </c>
      <c r="W555" s="24" t="s">
        <v>2773</v>
      </c>
      <c r="X555" s="418">
        <v>45789.604166666657</v>
      </c>
      <c r="Y555" s="24"/>
      <c r="Z555" s="24">
        <v>0.5</v>
      </c>
      <c r="AA555" s="24"/>
      <c r="AB555" s="24" t="s">
        <v>176</v>
      </c>
      <c r="AC555" s="26" t="s">
        <v>2194</v>
      </c>
      <c r="AD555" s="24" t="s">
        <v>178</v>
      </c>
      <c r="AE555" s="24"/>
      <c r="AF555" s="24"/>
      <c r="AG555" s="24"/>
      <c r="AH555" s="24"/>
      <c r="AI555" s="24"/>
      <c r="AJ555" s="24" t="s">
        <v>178</v>
      </c>
      <c r="AK555" s="24" t="s">
        <v>178</v>
      </c>
      <c r="AL555" s="413" t="e">
        <f t="shared" si="16"/>
        <v>#VALUE!</v>
      </c>
      <c r="AM555" s="412">
        <f t="shared" si="17"/>
        <v>45789</v>
      </c>
    </row>
    <row r="556" spans="1:39" ht="21.6" customHeight="1">
      <c r="A556" s="24">
        <v>65</v>
      </c>
      <c r="B556" s="24" t="s">
        <v>212</v>
      </c>
      <c r="C556" s="24">
        <v>2025051634</v>
      </c>
      <c r="D556" s="24"/>
      <c r="E556" s="24"/>
      <c r="F556" s="24">
        <v>2237</v>
      </c>
      <c r="G556" s="24" t="s">
        <v>979</v>
      </c>
      <c r="H556" s="24" t="s">
        <v>898</v>
      </c>
      <c r="I556" s="24"/>
      <c r="J556" s="24"/>
      <c r="K556" s="24"/>
      <c r="L556" s="24"/>
      <c r="M556" s="25"/>
      <c r="N556" s="24"/>
      <c r="O556" s="25"/>
      <c r="P556" s="26"/>
      <c r="Q556" s="24" t="s">
        <v>980</v>
      </c>
      <c r="R556" s="24" t="s">
        <v>171</v>
      </c>
      <c r="S556" s="24" t="s">
        <v>115</v>
      </c>
      <c r="T556" s="24">
        <v>1</v>
      </c>
      <c r="U556" s="24" t="s">
        <v>172</v>
      </c>
      <c r="V556" s="24" t="s">
        <v>2774</v>
      </c>
      <c r="W556" s="24" t="s">
        <v>2775</v>
      </c>
      <c r="X556" s="418">
        <v>45789.621527777781</v>
      </c>
      <c r="Y556" s="24"/>
      <c r="Z556" s="24">
        <v>0.4</v>
      </c>
      <c r="AA556" s="24"/>
      <c r="AB556" s="24" t="s">
        <v>176</v>
      </c>
      <c r="AC556" s="26" t="s">
        <v>2194</v>
      </c>
      <c r="AD556" s="24" t="s">
        <v>178</v>
      </c>
      <c r="AE556" s="24"/>
      <c r="AF556" s="24"/>
      <c r="AG556" s="24"/>
      <c r="AH556" s="24"/>
      <c r="AI556" s="24"/>
      <c r="AJ556" s="24"/>
      <c r="AK556" s="24" t="s">
        <v>178</v>
      </c>
      <c r="AL556" s="413" t="e">
        <f t="shared" si="16"/>
        <v>#VALUE!</v>
      </c>
      <c r="AM556" s="412">
        <f t="shared" si="17"/>
        <v>45789</v>
      </c>
    </row>
    <row r="557" spans="1:39" ht="21.6" customHeight="1">
      <c r="A557" s="24">
        <v>66</v>
      </c>
      <c r="B557" s="24" t="s">
        <v>212</v>
      </c>
      <c r="C557" s="24">
        <v>2025051636</v>
      </c>
      <c r="D557" s="24"/>
      <c r="E557" s="24"/>
      <c r="F557" s="24">
        <v>2691</v>
      </c>
      <c r="G557" s="24" t="s">
        <v>644</v>
      </c>
      <c r="H557" s="24" t="s">
        <v>645</v>
      </c>
      <c r="I557" s="24"/>
      <c r="J557" s="24"/>
      <c r="K557" s="24"/>
      <c r="L557" s="24"/>
      <c r="M557" s="25"/>
      <c r="N557" s="24"/>
      <c r="O557" s="25"/>
      <c r="P557" s="26"/>
      <c r="Q557" s="24" t="s">
        <v>646</v>
      </c>
      <c r="R557" s="24" t="s">
        <v>171</v>
      </c>
      <c r="S557" s="24" t="s">
        <v>110</v>
      </c>
      <c r="T557" s="24">
        <v>1</v>
      </c>
      <c r="U557" s="24" t="s">
        <v>172</v>
      </c>
      <c r="V557" s="24" t="s">
        <v>2776</v>
      </c>
      <c r="W557" s="24" t="s">
        <v>2775</v>
      </c>
      <c r="X557" s="418">
        <v>45789.625</v>
      </c>
      <c r="Y557" s="24"/>
      <c r="Z557" s="24">
        <v>0.5</v>
      </c>
      <c r="AA557" s="24"/>
      <c r="AB557" s="24" t="s">
        <v>176</v>
      </c>
      <c r="AC557" s="26" t="s">
        <v>2194</v>
      </c>
      <c r="AD557" s="24" t="s">
        <v>178</v>
      </c>
      <c r="AE557" s="24"/>
      <c r="AF557" s="24"/>
      <c r="AG557" s="24"/>
      <c r="AH557" s="24"/>
      <c r="AI557" s="24"/>
      <c r="AJ557" s="24" t="s">
        <v>178</v>
      </c>
      <c r="AK557" s="24" t="s">
        <v>178</v>
      </c>
      <c r="AL557" s="413" t="e">
        <f t="shared" si="16"/>
        <v>#VALUE!</v>
      </c>
      <c r="AM557" s="412">
        <f t="shared" si="17"/>
        <v>45789</v>
      </c>
    </row>
    <row r="558" spans="1:39" ht="21.6" customHeight="1">
      <c r="A558" s="24">
        <v>67</v>
      </c>
      <c r="B558" s="24" t="s">
        <v>212</v>
      </c>
      <c r="C558" s="24">
        <v>2025051652</v>
      </c>
      <c r="D558" s="24"/>
      <c r="E558" s="24"/>
      <c r="F558" s="24">
        <v>5080</v>
      </c>
      <c r="G558" s="24" t="s">
        <v>897</v>
      </c>
      <c r="H558" s="24" t="s">
        <v>898</v>
      </c>
      <c r="I558" s="24"/>
      <c r="J558" s="24"/>
      <c r="K558" s="24"/>
      <c r="L558" s="24"/>
      <c r="M558" s="25"/>
      <c r="N558" s="24"/>
      <c r="O558" s="25"/>
      <c r="P558" s="26"/>
      <c r="Q558" s="24" t="s">
        <v>901</v>
      </c>
      <c r="R558" s="24" t="s">
        <v>171</v>
      </c>
      <c r="S558" s="24" t="s">
        <v>115</v>
      </c>
      <c r="T558" s="24">
        <v>1</v>
      </c>
      <c r="U558" s="24" t="s">
        <v>172</v>
      </c>
      <c r="V558" s="24" t="s">
        <v>2777</v>
      </c>
      <c r="W558" s="24" t="s">
        <v>2778</v>
      </c>
      <c r="X558" s="418">
        <v>45789.679166666669</v>
      </c>
      <c r="Y558" s="24"/>
      <c r="Z558" s="24">
        <v>0.3</v>
      </c>
      <c r="AA558" s="24"/>
      <c r="AB558" s="24" t="s">
        <v>176</v>
      </c>
      <c r="AC558" s="26" t="s">
        <v>2194</v>
      </c>
      <c r="AD558" s="24" t="s">
        <v>178</v>
      </c>
      <c r="AE558" s="24"/>
      <c r="AF558" s="24"/>
      <c r="AG558" s="24"/>
      <c r="AH558" s="24"/>
      <c r="AI558" s="24"/>
      <c r="AJ558" s="24"/>
      <c r="AK558" s="24" t="s">
        <v>178</v>
      </c>
      <c r="AL558" s="413" t="e">
        <f t="shared" si="16"/>
        <v>#VALUE!</v>
      </c>
      <c r="AM558" s="412">
        <f t="shared" si="17"/>
        <v>45789</v>
      </c>
    </row>
    <row r="559" spans="1:39" ht="21.6" customHeight="1">
      <c r="A559" s="24">
        <v>68</v>
      </c>
      <c r="B559" s="24" t="s">
        <v>212</v>
      </c>
      <c r="C559" s="24">
        <v>2025051669</v>
      </c>
      <c r="D559" s="24"/>
      <c r="E559" s="24"/>
      <c r="F559" s="24">
        <v>4739</v>
      </c>
      <c r="G559" s="24" t="s">
        <v>1683</v>
      </c>
      <c r="H559" s="24" t="s">
        <v>214</v>
      </c>
      <c r="I559" s="24"/>
      <c r="J559" s="24"/>
      <c r="K559" s="24"/>
      <c r="L559" s="24"/>
      <c r="M559" s="25"/>
      <c r="N559" s="24"/>
      <c r="O559" s="25"/>
      <c r="P559" s="26"/>
      <c r="Q559" s="24" t="s">
        <v>1686</v>
      </c>
      <c r="R559" s="24" t="s">
        <v>171</v>
      </c>
      <c r="S559" s="24" t="s">
        <v>115</v>
      </c>
      <c r="T559" s="24">
        <v>1</v>
      </c>
      <c r="U559" s="24" t="s">
        <v>172</v>
      </c>
      <c r="V559" s="24" t="s">
        <v>2779</v>
      </c>
      <c r="W559" s="24" t="s">
        <v>2780</v>
      </c>
      <c r="X559" s="418">
        <v>45789.707638888889</v>
      </c>
      <c r="Y559" s="24"/>
      <c r="Z559" s="24">
        <v>0.5</v>
      </c>
      <c r="AA559" s="24"/>
      <c r="AB559" s="24" t="s">
        <v>176</v>
      </c>
      <c r="AC559" s="26" t="s">
        <v>2194</v>
      </c>
      <c r="AD559" s="24" t="s">
        <v>178</v>
      </c>
      <c r="AE559" s="24"/>
      <c r="AF559" s="24"/>
      <c r="AG559" s="24"/>
      <c r="AH559" s="24"/>
      <c r="AI559" s="24"/>
      <c r="AJ559" s="24"/>
      <c r="AK559" s="24" t="s">
        <v>178</v>
      </c>
      <c r="AL559" s="413" t="e">
        <f t="shared" si="16"/>
        <v>#VALUE!</v>
      </c>
      <c r="AM559" s="412">
        <f t="shared" si="17"/>
        <v>45789</v>
      </c>
    </row>
    <row r="560" spans="1:39" ht="21.6" customHeight="1">
      <c r="A560" s="24">
        <v>69</v>
      </c>
      <c r="B560" s="24" t="s">
        <v>158</v>
      </c>
      <c r="C560" s="24">
        <v>2025051694</v>
      </c>
      <c r="D560" s="24" t="s">
        <v>2781</v>
      </c>
      <c r="E560" s="24" t="s">
        <v>160</v>
      </c>
      <c r="F560" s="24" t="s">
        <v>68</v>
      </c>
      <c r="G560" s="24" t="s">
        <v>161</v>
      </c>
      <c r="H560" s="24" t="s">
        <v>162</v>
      </c>
      <c r="I560" s="24" t="s">
        <v>2782</v>
      </c>
      <c r="J560" s="24" t="s">
        <v>164</v>
      </c>
      <c r="K560" s="24" t="s">
        <v>226</v>
      </c>
      <c r="L560" s="24" t="s">
        <v>166</v>
      </c>
      <c r="M560" s="25" t="s">
        <v>167</v>
      </c>
      <c r="N560" s="24">
        <v>2307</v>
      </c>
      <c r="O560" s="25" t="s">
        <v>335</v>
      </c>
      <c r="P560" s="26" t="s">
        <v>2783</v>
      </c>
      <c r="Q560" s="24" t="s">
        <v>170</v>
      </c>
      <c r="R560" s="24" t="s">
        <v>171</v>
      </c>
      <c r="S560" s="24" t="s">
        <v>115</v>
      </c>
      <c r="T560" s="24">
        <v>1</v>
      </c>
      <c r="U560" s="24" t="s">
        <v>172</v>
      </c>
      <c r="V560" s="24" t="s">
        <v>2784</v>
      </c>
      <c r="W560" s="24" t="s">
        <v>2785</v>
      </c>
      <c r="X560" s="418">
        <v>45790.491666666669</v>
      </c>
      <c r="Y560" s="24" t="s">
        <v>2786</v>
      </c>
      <c r="Z560" s="24">
        <v>0.8</v>
      </c>
      <c r="AA560" s="24"/>
      <c r="AB560" s="24" t="s">
        <v>176</v>
      </c>
      <c r="AC560" s="26" t="s">
        <v>2787</v>
      </c>
      <c r="AD560" s="24"/>
      <c r="AE560" s="24"/>
      <c r="AF560" s="24"/>
      <c r="AG560" s="24"/>
      <c r="AH560" s="24"/>
      <c r="AI560" s="24"/>
      <c r="AJ560" s="24"/>
      <c r="AK560" s="24" t="s">
        <v>178</v>
      </c>
      <c r="AL560" s="413">
        <f t="shared" si="16"/>
        <v>45790</v>
      </c>
      <c r="AM560" s="412">
        <f t="shared" si="17"/>
        <v>45790</v>
      </c>
    </row>
    <row r="561" spans="1:39" ht="21.6" customHeight="1">
      <c r="A561" s="24">
        <v>70</v>
      </c>
      <c r="B561" s="24" t="s">
        <v>212</v>
      </c>
      <c r="C561" s="24">
        <v>2025051697</v>
      </c>
      <c r="D561" s="24"/>
      <c r="E561" s="24"/>
      <c r="F561" s="24">
        <v>4844</v>
      </c>
      <c r="G561" s="24" t="s">
        <v>991</v>
      </c>
      <c r="H561" s="24" t="s">
        <v>898</v>
      </c>
      <c r="I561" s="24"/>
      <c r="J561" s="24"/>
      <c r="K561" s="24"/>
      <c r="L561" s="24"/>
      <c r="M561" s="25"/>
      <c r="N561" s="24"/>
      <c r="O561" s="25"/>
      <c r="P561" s="26"/>
      <c r="Q561" s="24" t="s">
        <v>992</v>
      </c>
      <c r="R561" s="24" t="s">
        <v>171</v>
      </c>
      <c r="S561" s="24" t="s">
        <v>115</v>
      </c>
      <c r="T561" s="24">
        <v>1</v>
      </c>
      <c r="U561" s="24" t="s">
        <v>172</v>
      </c>
      <c r="V561" s="24" t="s">
        <v>2788</v>
      </c>
      <c r="W561" s="24" t="s">
        <v>2789</v>
      </c>
      <c r="X561" s="418">
        <v>45790.420138888891</v>
      </c>
      <c r="Y561" s="24"/>
      <c r="Z561" s="24">
        <v>0.3</v>
      </c>
      <c r="AA561" s="24"/>
      <c r="AB561" s="24" t="s">
        <v>176</v>
      </c>
      <c r="AC561" s="26" t="s">
        <v>2194</v>
      </c>
      <c r="AD561" s="24" t="s">
        <v>178</v>
      </c>
      <c r="AE561" s="24"/>
      <c r="AF561" s="24"/>
      <c r="AG561" s="24"/>
      <c r="AH561" s="24"/>
      <c r="AI561" s="24"/>
      <c r="AJ561" s="24"/>
      <c r="AK561" s="24" t="s">
        <v>178</v>
      </c>
      <c r="AL561" s="413" t="e">
        <f t="shared" si="16"/>
        <v>#VALUE!</v>
      </c>
      <c r="AM561" s="412">
        <f t="shared" si="17"/>
        <v>45790</v>
      </c>
    </row>
    <row r="562" spans="1:39" ht="21.6" customHeight="1">
      <c r="A562" s="24">
        <v>71</v>
      </c>
      <c r="B562" s="24" t="s">
        <v>158</v>
      </c>
      <c r="C562" s="24">
        <v>2025051797</v>
      </c>
      <c r="D562" s="24" t="s">
        <v>2790</v>
      </c>
      <c r="E562" s="24" t="s">
        <v>160</v>
      </c>
      <c r="F562" s="24">
        <v>5291</v>
      </c>
      <c r="G562" s="24" t="s">
        <v>1575</v>
      </c>
      <c r="H562" s="24" t="s">
        <v>316</v>
      </c>
      <c r="I562" s="24" t="s">
        <v>2791</v>
      </c>
      <c r="J562" s="24" t="s">
        <v>164</v>
      </c>
      <c r="K562" s="24" t="s">
        <v>226</v>
      </c>
      <c r="L562" s="24" t="s">
        <v>1129</v>
      </c>
      <c r="M562" s="25" t="s">
        <v>1130</v>
      </c>
      <c r="N562" s="24">
        <v>6003</v>
      </c>
      <c r="O562" s="25" t="s">
        <v>802</v>
      </c>
      <c r="P562" s="26" t="s">
        <v>2792</v>
      </c>
      <c r="Q562" s="24" t="s">
        <v>1576</v>
      </c>
      <c r="R562" s="24" t="s">
        <v>171</v>
      </c>
      <c r="S562" s="24" t="s">
        <v>110</v>
      </c>
      <c r="T562" s="24">
        <v>1</v>
      </c>
      <c r="U562" s="24" t="s">
        <v>172</v>
      </c>
      <c r="V562" s="24" t="s">
        <v>2793</v>
      </c>
      <c r="W562" s="24" t="s">
        <v>2794</v>
      </c>
      <c r="X562" s="418">
        <v>45790.719444444447</v>
      </c>
      <c r="Y562" s="24" t="s">
        <v>2795</v>
      </c>
      <c r="Z562" s="24">
        <v>0.5</v>
      </c>
      <c r="AA562" s="24"/>
      <c r="AB562" s="24" t="s">
        <v>176</v>
      </c>
      <c r="AC562" s="26" t="s">
        <v>2796</v>
      </c>
      <c r="AD562" s="24"/>
      <c r="AE562" s="24"/>
      <c r="AF562" s="24"/>
      <c r="AG562" s="24"/>
      <c r="AH562" s="24"/>
      <c r="AI562" s="24"/>
      <c r="AJ562" s="24"/>
      <c r="AK562" s="24" t="s">
        <v>178</v>
      </c>
      <c r="AL562" s="413">
        <f t="shared" si="16"/>
        <v>45790</v>
      </c>
      <c r="AM562" s="412">
        <f t="shared" si="17"/>
        <v>45790</v>
      </c>
    </row>
    <row r="563" spans="1:39" ht="21.6" customHeight="1">
      <c r="A563" s="24">
        <v>72</v>
      </c>
      <c r="B563" s="24" t="s">
        <v>158</v>
      </c>
      <c r="C563" s="24">
        <v>2025051858</v>
      </c>
      <c r="D563" s="24" t="s">
        <v>2797</v>
      </c>
      <c r="E563" s="24" t="s">
        <v>160</v>
      </c>
      <c r="F563" s="24">
        <v>5291</v>
      </c>
      <c r="G563" s="24" t="s">
        <v>1575</v>
      </c>
      <c r="H563" s="24" t="s">
        <v>316</v>
      </c>
      <c r="I563" s="24" t="s">
        <v>2798</v>
      </c>
      <c r="J563" s="24" t="s">
        <v>164</v>
      </c>
      <c r="K563" s="24" t="s">
        <v>165</v>
      </c>
      <c r="L563" s="24" t="s">
        <v>1143</v>
      </c>
      <c r="M563" s="25" t="s">
        <v>1144</v>
      </c>
      <c r="N563" s="24">
        <v>3404</v>
      </c>
      <c r="O563" s="25" t="s">
        <v>1145</v>
      </c>
      <c r="P563" s="26" t="s">
        <v>2799</v>
      </c>
      <c r="Q563" s="24" t="s">
        <v>1576</v>
      </c>
      <c r="R563" s="24" t="s">
        <v>171</v>
      </c>
      <c r="S563" s="24" t="s">
        <v>110</v>
      </c>
      <c r="T563" s="24">
        <v>1</v>
      </c>
      <c r="U563" s="24" t="s">
        <v>172</v>
      </c>
      <c r="V563" s="24" t="s">
        <v>2800</v>
      </c>
      <c r="W563" s="24" t="s">
        <v>2801</v>
      </c>
      <c r="X563" s="418">
        <v>45790.725694444453</v>
      </c>
      <c r="Y563" s="24" t="s">
        <v>2802</v>
      </c>
      <c r="Z563" s="24">
        <v>0.1</v>
      </c>
      <c r="AA563" s="24"/>
      <c r="AB563" s="24" t="s">
        <v>176</v>
      </c>
      <c r="AC563" s="26" t="s">
        <v>2803</v>
      </c>
      <c r="AD563" s="24"/>
      <c r="AE563" s="24"/>
      <c r="AF563" s="24"/>
      <c r="AG563" s="24"/>
      <c r="AH563" s="24"/>
      <c r="AI563" s="24"/>
      <c r="AJ563" s="24"/>
      <c r="AK563" s="24" t="s">
        <v>178</v>
      </c>
      <c r="AL563" s="413">
        <f t="shared" si="16"/>
        <v>45790</v>
      </c>
      <c r="AM563" s="412">
        <f t="shared" si="17"/>
        <v>45790</v>
      </c>
    </row>
    <row r="564" spans="1:39" ht="21.6" customHeight="1">
      <c r="A564" s="24">
        <v>73</v>
      </c>
      <c r="B564" s="24" t="s">
        <v>158</v>
      </c>
      <c r="C564" s="24">
        <v>2025051886</v>
      </c>
      <c r="D564" s="24" t="s">
        <v>2804</v>
      </c>
      <c r="E564" s="24" t="s">
        <v>160</v>
      </c>
      <c r="F564" s="24">
        <v>2349</v>
      </c>
      <c r="G564" s="24" t="s">
        <v>1313</v>
      </c>
      <c r="H564" s="24" t="s">
        <v>162</v>
      </c>
      <c r="I564" s="24" t="s">
        <v>2805</v>
      </c>
      <c r="J564" s="24" t="s">
        <v>192</v>
      </c>
      <c r="K564" s="24" t="s">
        <v>226</v>
      </c>
      <c r="L564" s="24" t="s">
        <v>166</v>
      </c>
      <c r="M564" s="25" t="s">
        <v>167</v>
      </c>
      <c r="N564" s="24">
        <v>2308</v>
      </c>
      <c r="O564" s="25" t="s">
        <v>612</v>
      </c>
      <c r="P564" s="26" t="s">
        <v>2806</v>
      </c>
      <c r="Q564" s="24" t="s">
        <v>1316</v>
      </c>
      <c r="R564" s="24" t="s">
        <v>171</v>
      </c>
      <c r="S564" s="24" t="s">
        <v>115</v>
      </c>
      <c r="T564" s="24">
        <v>1</v>
      </c>
      <c r="U564" s="24" t="s">
        <v>172</v>
      </c>
      <c r="V564" s="24" t="s">
        <v>2807</v>
      </c>
      <c r="W564" s="24" t="s">
        <v>2808</v>
      </c>
      <c r="X564" s="418">
        <v>45791.533333333333</v>
      </c>
      <c r="Y564" s="24" t="s">
        <v>2809</v>
      </c>
      <c r="Z564" s="24">
        <v>1.8</v>
      </c>
      <c r="AA564" s="24"/>
      <c r="AB564" s="24" t="s">
        <v>176</v>
      </c>
      <c r="AC564" s="26" t="s">
        <v>2810</v>
      </c>
      <c r="AD564" s="24"/>
      <c r="AE564" s="24"/>
      <c r="AF564" s="24"/>
      <c r="AG564" s="24"/>
      <c r="AH564" s="24"/>
      <c r="AI564" s="24"/>
      <c r="AJ564" s="24"/>
      <c r="AK564" s="24" t="s">
        <v>178</v>
      </c>
      <c r="AL564" s="413">
        <f t="shared" si="16"/>
        <v>45791</v>
      </c>
      <c r="AM564" s="412">
        <f t="shared" si="17"/>
        <v>45791</v>
      </c>
    </row>
    <row r="565" spans="1:39" ht="21.6" customHeight="1">
      <c r="A565" s="24">
        <v>74</v>
      </c>
      <c r="B565" s="24" t="s">
        <v>158</v>
      </c>
      <c r="C565" s="24">
        <v>2025051895</v>
      </c>
      <c r="D565" s="24" t="s">
        <v>2811</v>
      </c>
      <c r="E565" s="24" t="s">
        <v>493</v>
      </c>
      <c r="F565" s="24">
        <v>2349</v>
      </c>
      <c r="G565" s="24" t="s">
        <v>1313</v>
      </c>
      <c r="H565" s="24" t="s">
        <v>162</v>
      </c>
      <c r="I565" s="24" t="s">
        <v>2812</v>
      </c>
      <c r="J565" s="24" t="s">
        <v>192</v>
      </c>
      <c r="K565" s="24" t="s">
        <v>226</v>
      </c>
      <c r="L565" s="24" t="s">
        <v>166</v>
      </c>
      <c r="M565" s="25" t="s">
        <v>167</v>
      </c>
      <c r="N565" s="24">
        <v>2308</v>
      </c>
      <c r="O565" s="25" t="s">
        <v>612</v>
      </c>
      <c r="P565" s="26" t="s">
        <v>2813</v>
      </c>
      <c r="Q565" s="24" t="s">
        <v>1316</v>
      </c>
      <c r="R565" s="24" t="s">
        <v>171</v>
      </c>
      <c r="S565" s="24" t="s">
        <v>115</v>
      </c>
      <c r="T565" s="24">
        <v>1</v>
      </c>
      <c r="U565" s="24" t="s">
        <v>172</v>
      </c>
      <c r="V565" s="24" t="s">
        <v>2814</v>
      </c>
      <c r="W565" s="24" t="s">
        <v>2808</v>
      </c>
      <c r="X565" s="418">
        <v>45791.531944444447</v>
      </c>
      <c r="Y565" s="24" t="s">
        <v>2815</v>
      </c>
      <c r="Z565" s="24">
        <v>1.8</v>
      </c>
      <c r="AA565" s="24"/>
      <c r="AB565" s="24" t="s">
        <v>176</v>
      </c>
      <c r="AC565" s="26" t="s">
        <v>2810</v>
      </c>
      <c r="AD565" s="24"/>
      <c r="AE565" s="24"/>
      <c r="AF565" s="24"/>
      <c r="AG565" s="24"/>
      <c r="AH565" s="24"/>
      <c r="AI565" s="24"/>
      <c r="AJ565" s="24"/>
      <c r="AK565" s="24" t="s">
        <v>178</v>
      </c>
      <c r="AL565" s="413">
        <f t="shared" si="16"/>
        <v>45791</v>
      </c>
      <c r="AM565" s="412">
        <f t="shared" si="17"/>
        <v>45791</v>
      </c>
    </row>
    <row r="566" spans="1:39" ht="21.6" customHeight="1">
      <c r="A566" s="24">
        <v>75</v>
      </c>
      <c r="B566" s="24" t="s">
        <v>158</v>
      </c>
      <c r="C566" s="24">
        <v>2025051911</v>
      </c>
      <c r="D566" s="24" t="s">
        <v>2816</v>
      </c>
      <c r="E566" s="24" t="s">
        <v>160</v>
      </c>
      <c r="F566" s="24" t="s">
        <v>71</v>
      </c>
      <c r="G566" s="24" t="s">
        <v>1051</v>
      </c>
      <c r="H566" s="24" t="s">
        <v>162</v>
      </c>
      <c r="I566" s="24" t="s">
        <v>2817</v>
      </c>
      <c r="J566" s="24" t="s">
        <v>192</v>
      </c>
      <c r="K566" s="24" t="s">
        <v>226</v>
      </c>
      <c r="L566" s="24" t="s">
        <v>166</v>
      </c>
      <c r="M566" s="25" t="s">
        <v>167</v>
      </c>
      <c r="N566" s="24">
        <v>2305</v>
      </c>
      <c r="O566" s="25" t="s">
        <v>685</v>
      </c>
      <c r="P566" s="26" t="s">
        <v>2818</v>
      </c>
      <c r="Q566" s="24" t="s">
        <v>1052</v>
      </c>
      <c r="R566" s="24" t="s">
        <v>171</v>
      </c>
      <c r="S566" s="24" t="s">
        <v>115</v>
      </c>
      <c r="T566" s="24">
        <v>1</v>
      </c>
      <c r="U566" s="24" t="s">
        <v>172</v>
      </c>
      <c r="V566" s="24" t="s">
        <v>2819</v>
      </c>
      <c r="W566" s="24" t="s">
        <v>2820</v>
      </c>
      <c r="X566" s="418">
        <v>45792.430555555547</v>
      </c>
      <c r="Y566" s="24" t="s">
        <v>2821</v>
      </c>
      <c r="Z566" s="24">
        <v>0.3</v>
      </c>
      <c r="AA566" s="24"/>
      <c r="AB566" s="24" t="s">
        <v>176</v>
      </c>
      <c r="AC566" s="26" t="s">
        <v>2822</v>
      </c>
      <c r="AD566" s="24"/>
      <c r="AE566" s="24"/>
      <c r="AF566" s="24"/>
      <c r="AG566" s="24"/>
      <c r="AH566" s="24"/>
      <c r="AI566" s="24"/>
      <c r="AJ566" s="24"/>
      <c r="AK566" s="24" t="s">
        <v>178</v>
      </c>
      <c r="AL566" s="413">
        <f t="shared" si="16"/>
        <v>45791</v>
      </c>
      <c r="AM566" s="412">
        <f t="shared" si="17"/>
        <v>45792</v>
      </c>
    </row>
    <row r="567" spans="1:39" ht="21.6" customHeight="1">
      <c r="A567" s="24">
        <v>76</v>
      </c>
      <c r="B567" s="24" t="s">
        <v>158</v>
      </c>
      <c r="C567" s="24">
        <v>2025051915</v>
      </c>
      <c r="D567" s="24" t="s">
        <v>2823</v>
      </c>
      <c r="E567" s="24" t="s">
        <v>160</v>
      </c>
      <c r="F567" s="24" t="s">
        <v>71</v>
      </c>
      <c r="G567" s="24" t="s">
        <v>1051</v>
      </c>
      <c r="H567" s="24" t="s">
        <v>162</v>
      </c>
      <c r="I567" s="24" t="s">
        <v>2824</v>
      </c>
      <c r="J567" s="24" t="s">
        <v>192</v>
      </c>
      <c r="K567" s="24" t="s">
        <v>226</v>
      </c>
      <c r="L567" s="24" t="s">
        <v>268</v>
      </c>
      <c r="M567" s="25" t="s">
        <v>269</v>
      </c>
      <c r="N567" s="24" t="s">
        <v>270</v>
      </c>
      <c r="O567" s="25" t="s">
        <v>271</v>
      </c>
      <c r="P567" s="26" t="s">
        <v>2825</v>
      </c>
      <c r="Q567" s="24" t="s">
        <v>1052</v>
      </c>
      <c r="R567" s="24" t="s">
        <v>171</v>
      </c>
      <c r="S567" s="24" t="s">
        <v>115</v>
      </c>
      <c r="T567" s="24">
        <v>1</v>
      </c>
      <c r="U567" s="24" t="s">
        <v>172</v>
      </c>
      <c r="V567" s="24" t="s">
        <v>2826</v>
      </c>
      <c r="W567" s="24" t="s">
        <v>2827</v>
      </c>
      <c r="X567" s="418">
        <v>45792.472222222219</v>
      </c>
      <c r="Y567" s="24" t="s">
        <v>2828</v>
      </c>
      <c r="Z567" s="24">
        <v>0.3</v>
      </c>
      <c r="AA567" s="24"/>
      <c r="AB567" s="24" t="s">
        <v>176</v>
      </c>
      <c r="AC567" s="26" t="s">
        <v>2829</v>
      </c>
      <c r="AD567" s="24"/>
      <c r="AE567" s="24"/>
      <c r="AF567" s="24"/>
      <c r="AG567" s="24"/>
      <c r="AH567" s="24"/>
      <c r="AI567" s="24"/>
      <c r="AJ567" s="24"/>
      <c r="AK567" s="24" t="s">
        <v>178</v>
      </c>
      <c r="AL567" s="413">
        <f t="shared" si="16"/>
        <v>45791</v>
      </c>
      <c r="AM567" s="412">
        <f t="shared" si="17"/>
        <v>45792</v>
      </c>
    </row>
    <row r="568" spans="1:39" ht="21.6" customHeight="1">
      <c r="A568" s="24">
        <v>77</v>
      </c>
      <c r="B568" s="24" t="s">
        <v>212</v>
      </c>
      <c r="C568" s="24">
        <v>2025051939</v>
      </c>
      <c r="D568" s="24"/>
      <c r="E568" s="24"/>
      <c r="F568" s="24">
        <v>2042</v>
      </c>
      <c r="G568" s="24" t="s">
        <v>1191</v>
      </c>
      <c r="H568" s="24" t="s">
        <v>162</v>
      </c>
      <c r="I568" s="24"/>
      <c r="J568" s="24"/>
      <c r="K568" s="24"/>
      <c r="L568" s="24"/>
      <c r="M568" s="25"/>
      <c r="N568" s="24"/>
      <c r="O568" s="25"/>
      <c r="P568" s="26"/>
      <c r="Q568" s="24" t="s">
        <v>1192</v>
      </c>
      <c r="R568" s="24" t="s">
        <v>171</v>
      </c>
      <c r="S568" s="24" t="s">
        <v>115</v>
      </c>
      <c r="T568" s="24">
        <v>1</v>
      </c>
      <c r="U568" s="24" t="s">
        <v>172</v>
      </c>
      <c r="V568" s="24" t="s">
        <v>2830</v>
      </c>
      <c r="W568" s="24" t="s">
        <v>2831</v>
      </c>
      <c r="X568" s="418">
        <v>45791.570833333331</v>
      </c>
      <c r="Y568" s="24"/>
      <c r="Z568" s="24">
        <v>0.4</v>
      </c>
      <c r="AA568" s="24"/>
      <c r="AB568" s="24" t="s">
        <v>176</v>
      </c>
      <c r="AC568" s="26" t="s">
        <v>2194</v>
      </c>
      <c r="AD568" s="24" t="s">
        <v>178</v>
      </c>
      <c r="AE568" s="24"/>
      <c r="AF568" s="24"/>
      <c r="AG568" s="24"/>
      <c r="AH568" s="24"/>
      <c r="AI568" s="24"/>
      <c r="AJ568" s="24"/>
      <c r="AK568" s="24" t="s">
        <v>178</v>
      </c>
      <c r="AL568" s="413" t="e">
        <f t="shared" si="16"/>
        <v>#VALUE!</v>
      </c>
      <c r="AM568" s="412">
        <f t="shared" si="17"/>
        <v>45791</v>
      </c>
    </row>
    <row r="569" spans="1:39" ht="21.6" customHeight="1">
      <c r="A569" s="24">
        <v>78</v>
      </c>
      <c r="B569" s="24" t="s">
        <v>212</v>
      </c>
      <c r="C569" s="24">
        <v>2025051956</v>
      </c>
      <c r="D569" s="24"/>
      <c r="E569" s="24"/>
      <c r="F569" s="24">
        <v>2042</v>
      </c>
      <c r="G569" s="24" t="s">
        <v>1191</v>
      </c>
      <c r="H569" s="24" t="s">
        <v>162</v>
      </c>
      <c r="I569" s="24"/>
      <c r="J569" s="24"/>
      <c r="K569" s="24"/>
      <c r="L569" s="24"/>
      <c r="M569" s="25"/>
      <c r="N569" s="24"/>
      <c r="O569" s="25"/>
      <c r="P569" s="26"/>
      <c r="Q569" s="24" t="s">
        <v>1192</v>
      </c>
      <c r="R569" s="24" t="s">
        <v>171</v>
      </c>
      <c r="S569" s="24" t="s">
        <v>115</v>
      </c>
      <c r="T569" s="24">
        <v>1</v>
      </c>
      <c r="U569" s="24" t="s">
        <v>172</v>
      </c>
      <c r="V569" s="24" t="s">
        <v>2832</v>
      </c>
      <c r="W569" s="24" t="s">
        <v>2831</v>
      </c>
      <c r="X569" s="418">
        <v>45791.570833333331</v>
      </c>
      <c r="Y569" s="24"/>
      <c r="Z569" s="24">
        <v>0.4</v>
      </c>
      <c r="AA569" s="24"/>
      <c r="AB569" s="24" t="s">
        <v>176</v>
      </c>
      <c r="AC569" s="26" t="s">
        <v>2194</v>
      </c>
      <c r="AD569" s="24" t="s">
        <v>178</v>
      </c>
      <c r="AE569" s="24"/>
      <c r="AF569" s="24"/>
      <c r="AG569" s="24"/>
      <c r="AH569" s="24"/>
      <c r="AI569" s="24"/>
      <c r="AJ569" s="24"/>
      <c r="AK569" s="24" t="s">
        <v>178</v>
      </c>
      <c r="AL569" s="413" t="e">
        <f t="shared" si="16"/>
        <v>#VALUE!</v>
      </c>
      <c r="AM569" s="412">
        <f t="shared" si="17"/>
        <v>45791</v>
      </c>
    </row>
    <row r="570" spans="1:39" ht="21.6" customHeight="1">
      <c r="A570" s="24">
        <v>79</v>
      </c>
      <c r="B570" s="24" t="s">
        <v>212</v>
      </c>
      <c r="C570" s="24">
        <v>2025051957</v>
      </c>
      <c r="D570" s="24"/>
      <c r="E570" s="24"/>
      <c r="F570" s="24">
        <v>2303</v>
      </c>
      <c r="G570" s="24" t="s">
        <v>1521</v>
      </c>
      <c r="H570" s="24" t="s">
        <v>162</v>
      </c>
      <c r="I570" s="24"/>
      <c r="J570" s="24"/>
      <c r="K570" s="24"/>
      <c r="L570" s="24"/>
      <c r="M570" s="25"/>
      <c r="N570" s="24"/>
      <c r="O570" s="25"/>
      <c r="P570" s="26"/>
      <c r="Q570" s="24" t="s">
        <v>1522</v>
      </c>
      <c r="R570" s="24" t="s">
        <v>171</v>
      </c>
      <c r="S570" s="24" t="s">
        <v>115</v>
      </c>
      <c r="T570" s="24">
        <v>1</v>
      </c>
      <c r="U570" s="24" t="s">
        <v>172</v>
      </c>
      <c r="V570" s="24" t="s">
        <v>2833</v>
      </c>
      <c r="W570" s="24" t="s">
        <v>2834</v>
      </c>
      <c r="X570" s="418">
        <v>45791.595138888893</v>
      </c>
      <c r="Y570" s="24"/>
      <c r="Z570" s="24">
        <v>0.5</v>
      </c>
      <c r="AA570" s="24"/>
      <c r="AB570" s="24" t="s">
        <v>176</v>
      </c>
      <c r="AC570" s="26" t="s">
        <v>2194</v>
      </c>
      <c r="AD570" s="24" t="s">
        <v>178</v>
      </c>
      <c r="AE570" s="24"/>
      <c r="AF570" s="24"/>
      <c r="AG570" s="24"/>
      <c r="AH570" s="24"/>
      <c r="AI570" s="24"/>
      <c r="AJ570" s="24"/>
      <c r="AK570" s="24" t="s">
        <v>178</v>
      </c>
      <c r="AL570" s="413" t="e">
        <f t="shared" si="16"/>
        <v>#VALUE!</v>
      </c>
      <c r="AM570" s="412">
        <f t="shared" si="17"/>
        <v>45791</v>
      </c>
    </row>
    <row r="571" spans="1:39" ht="21.6" customHeight="1">
      <c r="A571" s="24">
        <v>80</v>
      </c>
      <c r="B571" s="24" t="s">
        <v>212</v>
      </c>
      <c r="C571" s="24">
        <v>2025051968</v>
      </c>
      <c r="D571" s="24"/>
      <c r="E571" s="24"/>
      <c r="F571" s="24">
        <v>4397</v>
      </c>
      <c r="G571" s="24" t="s">
        <v>592</v>
      </c>
      <c r="H571" s="24" t="s">
        <v>162</v>
      </c>
      <c r="I571" s="24"/>
      <c r="J571" s="24"/>
      <c r="K571" s="24"/>
      <c r="L571" s="24"/>
      <c r="M571" s="25"/>
      <c r="N571" s="24"/>
      <c r="O571" s="25"/>
      <c r="P571" s="26"/>
      <c r="Q571" s="24" t="s">
        <v>599</v>
      </c>
      <c r="R571" s="24" t="s">
        <v>171</v>
      </c>
      <c r="S571" s="24" t="s">
        <v>115</v>
      </c>
      <c r="T571" s="24">
        <v>1</v>
      </c>
      <c r="U571" s="24" t="s">
        <v>172</v>
      </c>
      <c r="V571" s="24" t="s">
        <v>2835</v>
      </c>
      <c r="W571" s="24" t="s">
        <v>2836</v>
      </c>
      <c r="X571" s="418">
        <v>45791.613888888889</v>
      </c>
      <c r="Y571" s="24"/>
      <c r="Z571" s="24">
        <v>0.3</v>
      </c>
      <c r="AA571" s="24"/>
      <c r="AB571" s="24" t="s">
        <v>176</v>
      </c>
      <c r="AC571" s="26" t="s">
        <v>2194</v>
      </c>
      <c r="AD571" s="24" t="s">
        <v>178</v>
      </c>
      <c r="AE571" s="24"/>
      <c r="AF571" s="24"/>
      <c r="AG571" s="24"/>
      <c r="AH571" s="24"/>
      <c r="AI571" s="24"/>
      <c r="AJ571" s="24"/>
      <c r="AK571" s="24" t="s">
        <v>178</v>
      </c>
      <c r="AL571" s="413" t="e">
        <f t="shared" si="16"/>
        <v>#VALUE!</v>
      </c>
      <c r="AM571" s="412">
        <f t="shared" si="17"/>
        <v>45791</v>
      </c>
    </row>
    <row r="572" spans="1:39" ht="21.6" customHeight="1">
      <c r="A572" s="24">
        <v>81</v>
      </c>
      <c r="B572" s="24" t="s">
        <v>212</v>
      </c>
      <c r="C572" s="24">
        <v>2025051974</v>
      </c>
      <c r="D572" s="24"/>
      <c r="E572" s="24"/>
      <c r="F572" s="24">
        <v>4352</v>
      </c>
      <c r="G572" s="24" t="s">
        <v>1293</v>
      </c>
      <c r="H572" s="24" t="s">
        <v>162</v>
      </c>
      <c r="I572" s="24"/>
      <c r="J572" s="24"/>
      <c r="K572" s="24"/>
      <c r="L572" s="24"/>
      <c r="M572" s="25"/>
      <c r="N572" s="24"/>
      <c r="O572" s="25"/>
      <c r="P572" s="26"/>
      <c r="Q572" s="24" t="s">
        <v>1296</v>
      </c>
      <c r="R572" s="24" t="s">
        <v>171</v>
      </c>
      <c r="S572" s="24" t="s">
        <v>115</v>
      </c>
      <c r="T572" s="24">
        <v>1</v>
      </c>
      <c r="U572" s="24" t="s">
        <v>172</v>
      </c>
      <c r="V572" s="24" t="s">
        <v>2837</v>
      </c>
      <c r="W572" s="24" t="s">
        <v>2838</v>
      </c>
      <c r="X572" s="418">
        <v>45791.634722222218</v>
      </c>
      <c r="Y572" s="24"/>
      <c r="Z572" s="24">
        <v>0.3</v>
      </c>
      <c r="AA572" s="24"/>
      <c r="AB572" s="24" t="s">
        <v>176</v>
      </c>
      <c r="AC572" s="26" t="s">
        <v>2194</v>
      </c>
      <c r="AD572" s="24" t="s">
        <v>178</v>
      </c>
      <c r="AE572" s="24"/>
      <c r="AF572" s="24"/>
      <c r="AG572" s="24"/>
      <c r="AH572" s="24"/>
      <c r="AI572" s="24"/>
      <c r="AJ572" s="24"/>
      <c r="AK572" s="24" t="s">
        <v>178</v>
      </c>
      <c r="AL572" s="413" t="e">
        <f t="shared" si="16"/>
        <v>#VALUE!</v>
      </c>
      <c r="AM572" s="412">
        <f t="shared" si="17"/>
        <v>45791</v>
      </c>
    </row>
    <row r="573" spans="1:39" ht="21.6" customHeight="1">
      <c r="A573" s="24">
        <v>82</v>
      </c>
      <c r="B573" s="24" t="s">
        <v>158</v>
      </c>
      <c r="C573" s="24">
        <v>2025052025</v>
      </c>
      <c r="D573" s="24" t="s">
        <v>2839</v>
      </c>
      <c r="E573" s="24" t="s">
        <v>160</v>
      </c>
      <c r="F573" s="24">
        <v>4856</v>
      </c>
      <c r="G573" s="24" t="s">
        <v>417</v>
      </c>
      <c r="H573" s="24" t="s">
        <v>316</v>
      </c>
      <c r="I573" s="24" t="s">
        <v>2840</v>
      </c>
      <c r="J573" s="24" t="s">
        <v>192</v>
      </c>
      <c r="K573" s="24" t="s">
        <v>373</v>
      </c>
      <c r="L573" s="24" t="s">
        <v>268</v>
      </c>
      <c r="M573" s="25" t="s">
        <v>269</v>
      </c>
      <c r="N573" s="24" t="s">
        <v>621</v>
      </c>
      <c r="O573" s="25" t="s">
        <v>622</v>
      </c>
      <c r="P573" s="26" t="s">
        <v>2841</v>
      </c>
      <c r="Q573" s="24" t="s">
        <v>421</v>
      </c>
      <c r="R573" s="24" t="s">
        <v>171</v>
      </c>
      <c r="S573" s="24" t="s">
        <v>110</v>
      </c>
      <c r="T573" s="24">
        <v>1</v>
      </c>
      <c r="U573" s="24" t="s">
        <v>172</v>
      </c>
      <c r="V573" s="24" t="s">
        <v>2842</v>
      </c>
      <c r="W573" s="24" t="s">
        <v>2843</v>
      </c>
      <c r="X573" s="418">
        <v>45792.520833333343</v>
      </c>
      <c r="Y573" s="24" t="s">
        <v>2844</v>
      </c>
      <c r="Z573" s="24">
        <v>1</v>
      </c>
      <c r="AA573" s="24"/>
      <c r="AB573" s="24" t="s">
        <v>176</v>
      </c>
      <c r="AC573" s="26" t="s">
        <v>2845</v>
      </c>
      <c r="AD573" s="24"/>
      <c r="AE573" s="24"/>
      <c r="AF573" s="24"/>
      <c r="AG573" s="24"/>
      <c r="AH573" s="24"/>
      <c r="AI573" s="24"/>
      <c r="AJ573" s="24"/>
      <c r="AK573" s="24" t="s">
        <v>178</v>
      </c>
      <c r="AL573" s="413">
        <f t="shared" si="16"/>
        <v>45791</v>
      </c>
      <c r="AM573" s="412">
        <f t="shared" si="17"/>
        <v>45792</v>
      </c>
    </row>
    <row r="574" spans="1:39" ht="21.6" customHeight="1">
      <c r="A574" s="24">
        <v>83</v>
      </c>
      <c r="B574" s="24" t="s">
        <v>158</v>
      </c>
      <c r="C574" s="24">
        <v>2025052027</v>
      </c>
      <c r="D574" s="24" t="s">
        <v>2846</v>
      </c>
      <c r="E574" s="24" t="s">
        <v>160</v>
      </c>
      <c r="F574" s="24">
        <v>2535</v>
      </c>
      <c r="G574" s="24" t="s">
        <v>2113</v>
      </c>
      <c r="H574" s="24" t="s">
        <v>645</v>
      </c>
      <c r="I574" s="24" t="s">
        <v>2847</v>
      </c>
      <c r="J574" s="24" t="s">
        <v>485</v>
      </c>
      <c r="K574" s="24" t="s">
        <v>226</v>
      </c>
      <c r="L574" s="24" t="s">
        <v>268</v>
      </c>
      <c r="M574" s="25" t="s">
        <v>269</v>
      </c>
      <c r="N574" s="24" t="s">
        <v>1172</v>
      </c>
      <c r="O574" s="25" t="s">
        <v>802</v>
      </c>
      <c r="P574" s="26" t="s">
        <v>2848</v>
      </c>
      <c r="Q574" s="24" t="s">
        <v>2114</v>
      </c>
      <c r="R574" s="24" t="s">
        <v>171</v>
      </c>
      <c r="S574" s="24" t="s">
        <v>110</v>
      </c>
      <c r="T574" s="24">
        <v>1</v>
      </c>
      <c r="U574" s="24" t="s">
        <v>172</v>
      </c>
      <c r="V574" s="24" t="s">
        <v>2849</v>
      </c>
      <c r="W574" s="24" t="s">
        <v>2850</v>
      </c>
      <c r="X574" s="418">
        <v>45793.395833333343</v>
      </c>
      <c r="Y574" s="24" t="s">
        <v>2851</v>
      </c>
      <c r="Z574" s="24">
        <v>1</v>
      </c>
      <c r="AA574" s="24"/>
      <c r="AB574" s="24" t="s">
        <v>176</v>
      </c>
      <c r="AC574" s="26" t="s">
        <v>2852</v>
      </c>
      <c r="AD574" s="24"/>
      <c r="AE574" s="24"/>
      <c r="AF574" s="24"/>
      <c r="AG574" s="24"/>
      <c r="AH574" s="24"/>
      <c r="AI574" s="24"/>
      <c r="AJ574" s="24"/>
      <c r="AK574" s="24" t="s">
        <v>178</v>
      </c>
      <c r="AL574" s="413">
        <f t="shared" si="16"/>
        <v>45792</v>
      </c>
      <c r="AM574" s="412">
        <f t="shared" si="17"/>
        <v>45793</v>
      </c>
    </row>
    <row r="575" spans="1:39" ht="21.6" customHeight="1">
      <c r="A575" s="24">
        <v>84</v>
      </c>
      <c r="B575" s="24" t="s">
        <v>158</v>
      </c>
      <c r="C575" s="24">
        <v>2025052040</v>
      </c>
      <c r="D575" s="24" t="s">
        <v>2853</v>
      </c>
      <c r="E575" s="24" t="s">
        <v>160</v>
      </c>
      <c r="F575" s="24">
        <v>4036</v>
      </c>
      <c r="G575" s="24" t="s">
        <v>298</v>
      </c>
      <c r="H575" s="24" t="s">
        <v>299</v>
      </c>
      <c r="I575" s="24" t="s">
        <v>2854</v>
      </c>
      <c r="J575" s="24" t="s">
        <v>485</v>
      </c>
      <c r="K575" s="24" t="s">
        <v>226</v>
      </c>
      <c r="L575" s="24" t="s">
        <v>181</v>
      </c>
      <c r="M575" s="25" t="s">
        <v>182</v>
      </c>
      <c r="N575" s="24">
        <v>5804</v>
      </c>
      <c r="O575" s="25" t="s">
        <v>239</v>
      </c>
      <c r="P575" s="26" t="s">
        <v>2855</v>
      </c>
      <c r="Q575" s="24" t="s">
        <v>303</v>
      </c>
      <c r="R575" s="24" t="s">
        <v>171</v>
      </c>
      <c r="S575" s="24" t="s">
        <v>115</v>
      </c>
      <c r="T575" s="24">
        <v>1</v>
      </c>
      <c r="U575" s="24" t="s">
        <v>172</v>
      </c>
      <c r="V575" s="24" t="s">
        <v>2856</v>
      </c>
      <c r="W575" s="24" t="s">
        <v>2857</v>
      </c>
      <c r="X575" s="418">
        <v>45792.576388888891</v>
      </c>
      <c r="Y575" s="24" t="s">
        <v>2858</v>
      </c>
      <c r="Z575" s="24">
        <v>0.5</v>
      </c>
      <c r="AA575" s="24"/>
      <c r="AB575" s="24" t="s">
        <v>176</v>
      </c>
      <c r="AC575" s="26" t="s">
        <v>2859</v>
      </c>
      <c r="AD575" s="24"/>
      <c r="AE575" s="24"/>
      <c r="AF575" s="24"/>
      <c r="AG575" s="24"/>
      <c r="AH575" s="24"/>
      <c r="AI575" s="24"/>
      <c r="AJ575" s="24"/>
      <c r="AK575" s="24" t="s">
        <v>178</v>
      </c>
      <c r="AL575" s="413">
        <f t="shared" si="16"/>
        <v>45792</v>
      </c>
      <c r="AM575" s="412">
        <f t="shared" si="17"/>
        <v>45792</v>
      </c>
    </row>
    <row r="576" spans="1:39" ht="21.6" customHeight="1">
      <c r="A576" s="24">
        <v>85</v>
      </c>
      <c r="B576" s="24" t="s">
        <v>212</v>
      </c>
      <c r="C576" s="24">
        <v>2025052082</v>
      </c>
      <c r="D576" s="24"/>
      <c r="E576" s="24"/>
      <c r="F576" s="24" t="s">
        <v>71</v>
      </c>
      <c r="G576" s="24" t="s">
        <v>1051</v>
      </c>
      <c r="H576" s="24" t="s">
        <v>162</v>
      </c>
      <c r="I576" s="24"/>
      <c r="J576" s="24"/>
      <c r="K576" s="24"/>
      <c r="L576" s="24"/>
      <c r="M576" s="25"/>
      <c r="N576" s="24"/>
      <c r="O576" s="25"/>
      <c r="P576" s="26"/>
      <c r="Q576" s="24" t="s">
        <v>1052</v>
      </c>
      <c r="R576" s="24" t="s">
        <v>171</v>
      </c>
      <c r="S576" s="24" t="s">
        <v>115</v>
      </c>
      <c r="T576" s="24">
        <v>1</v>
      </c>
      <c r="U576" s="24" t="s">
        <v>172</v>
      </c>
      <c r="V576" s="24" t="s">
        <v>2860</v>
      </c>
      <c r="W576" s="24" t="s">
        <v>2861</v>
      </c>
      <c r="X576" s="418">
        <v>45792.493750000001</v>
      </c>
      <c r="Y576" s="24"/>
      <c r="Z576" s="24">
        <v>0.5</v>
      </c>
      <c r="AA576" s="24"/>
      <c r="AB576" s="24" t="s">
        <v>176</v>
      </c>
      <c r="AC576" s="26" t="s">
        <v>2194</v>
      </c>
      <c r="AD576" s="24" t="s">
        <v>178</v>
      </c>
      <c r="AE576" s="24"/>
      <c r="AF576" s="24"/>
      <c r="AG576" s="24"/>
      <c r="AH576" s="24"/>
      <c r="AI576" s="24"/>
      <c r="AJ576" s="24"/>
      <c r="AK576" s="24" t="s">
        <v>178</v>
      </c>
      <c r="AL576" s="413" t="e">
        <f t="shared" si="16"/>
        <v>#VALUE!</v>
      </c>
      <c r="AM576" s="412">
        <f t="shared" si="17"/>
        <v>45792</v>
      </c>
    </row>
    <row r="577" spans="1:39" ht="21.6" customHeight="1">
      <c r="A577" s="24">
        <v>86</v>
      </c>
      <c r="B577" s="24" t="s">
        <v>158</v>
      </c>
      <c r="C577" s="24">
        <v>2025052085</v>
      </c>
      <c r="D577" s="24" t="s">
        <v>2862</v>
      </c>
      <c r="E577" s="24" t="s">
        <v>160</v>
      </c>
      <c r="F577" s="24">
        <v>5057</v>
      </c>
      <c r="G577" s="24" t="s">
        <v>1826</v>
      </c>
      <c r="H577" s="24" t="s">
        <v>316</v>
      </c>
      <c r="I577" s="24" t="s">
        <v>2863</v>
      </c>
      <c r="J577" s="24" t="s">
        <v>485</v>
      </c>
      <c r="K577" s="24" t="s">
        <v>165</v>
      </c>
      <c r="L577" s="24" t="s">
        <v>227</v>
      </c>
      <c r="M577" s="25" t="s">
        <v>228</v>
      </c>
      <c r="N577" s="24">
        <v>2501</v>
      </c>
      <c r="O577" s="25" t="s">
        <v>229</v>
      </c>
      <c r="P577" s="26" t="s">
        <v>2864</v>
      </c>
      <c r="Q577" s="24" t="s">
        <v>1827</v>
      </c>
      <c r="R577" s="24" t="s">
        <v>171</v>
      </c>
      <c r="S577" s="24" t="s">
        <v>110</v>
      </c>
      <c r="T577" s="24">
        <v>1</v>
      </c>
      <c r="U577" s="24" t="s">
        <v>172</v>
      </c>
      <c r="V577" s="24" t="s">
        <v>2865</v>
      </c>
      <c r="W577" s="24" t="s">
        <v>2866</v>
      </c>
      <c r="X577" s="418">
        <v>45793.40625</v>
      </c>
      <c r="Y577" s="24" t="s">
        <v>2867</v>
      </c>
      <c r="Z577" s="24">
        <v>0.3</v>
      </c>
      <c r="AA577" s="24"/>
      <c r="AB577" s="24" t="s">
        <v>176</v>
      </c>
      <c r="AC577" s="26" t="s">
        <v>2868</v>
      </c>
      <c r="AD577" s="24"/>
      <c r="AE577" s="24"/>
      <c r="AF577" s="24"/>
      <c r="AG577" s="24"/>
      <c r="AH577" s="24"/>
      <c r="AI577" s="24"/>
      <c r="AJ577" s="24"/>
      <c r="AK577" s="24" t="s">
        <v>178</v>
      </c>
      <c r="AL577" s="413">
        <f t="shared" si="16"/>
        <v>45792</v>
      </c>
      <c r="AM577" s="412">
        <f t="shared" si="17"/>
        <v>45793</v>
      </c>
    </row>
    <row r="578" spans="1:39" ht="21.6" customHeight="1">
      <c r="A578" s="24">
        <v>87</v>
      </c>
      <c r="B578" s="24" t="s">
        <v>212</v>
      </c>
      <c r="C578" s="24">
        <v>2025052095</v>
      </c>
      <c r="D578" s="24"/>
      <c r="E578" s="24"/>
      <c r="F578" s="24">
        <v>4036</v>
      </c>
      <c r="G578" s="24" t="s">
        <v>298</v>
      </c>
      <c r="H578" s="24" t="s">
        <v>299</v>
      </c>
      <c r="I578" s="24"/>
      <c r="J578" s="24"/>
      <c r="K578" s="24"/>
      <c r="L578" s="24"/>
      <c r="M578" s="25"/>
      <c r="N578" s="24"/>
      <c r="O578" s="25"/>
      <c r="P578" s="26"/>
      <c r="Q578" s="24" t="s">
        <v>303</v>
      </c>
      <c r="R578" s="24" t="s">
        <v>171</v>
      </c>
      <c r="S578" s="24" t="s">
        <v>115</v>
      </c>
      <c r="T578" s="24">
        <v>1</v>
      </c>
      <c r="U578" s="24" t="s">
        <v>172</v>
      </c>
      <c r="V578" s="24" t="s">
        <v>2869</v>
      </c>
      <c r="W578" s="24" t="s">
        <v>2870</v>
      </c>
      <c r="X578" s="418">
        <v>45792.577777777777</v>
      </c>
      <c r="Y578" s="24"/>
      <c r="Z578" s="24">
        <v>0.6</v>
      </c>
      <c r="AA578" s="24"/>
      <c r="AB578" s="24" t="s">
        <v>176</v>
      </c>
      <c r="AC578" s="26" t="s">
        <v>2194</v>
      </c>
      <c r="AD578" s="24" t="s">
        <v>178</v>
      </c>
      <c r="AE578" s="24"/>
      <c r="AF578" s="24"/>
      <c r="AG578" s="24"/>
      <c r="AH578" s="24"/>
      <c r="AI578" s="24"/>
      <c r="AJ578" s="24"/>
      <c r="AK578" s="24" t="s">
        <v>178</v>
      </c>
      <c r="AL578" s="413" t="e">
        <f t="shared" ref="AL578:AL641" si="18">DATEVALUE(TEXT(I578, "yyyy/mm/dd"))</f>
        <v>#VALUE!</v>
      </c>
      <c r="AM578" s="412">
        <f t="shared" ref="AM578:AM641" si="19">DATEVALUE(TEXT(X578, "yyyy/mm/dd"))</f>
        <v>45792</v>
      </c>
    </row>
    <row r="579" spans="1:39" ht="21.6" customHeight="1">
      <c r="A579" s="24">
        <v>88</v>
      </c>
      <c r="B579" s="24" t="s">
        <v>212</v>
      </c>
      <c r="C579" s="24">
        <v>2025052107</v>
      </c>
      <c r="D579" s="24"/>
      <c r="E579" s="24"/>
      <c r="F579" s="24">
        <v>2301</v>
      </c>
      <c r="G579" s="24" t="s">
        <v>388</v>
      </c>
      <c r="H579" s="24" t="s">
        <v>299</v>
      </c>
      <c r="I579" s="24"/>
      <c r="J579" s="24"/>
      <c r="K579" s="24"/>
      <c r="L579" s="24"/>
      <c r="M579" s="25"/>
      <c r="N579" s="24"/>
      <c r="O579" s="25"/>
      <c r="P579" s="26"/>
      <c r="Q579" s="24" t="s">
        <v>389</v>
      </c>
      <c r="R579" s="24" t="s">
        <v>171</v>
      </c>
      <c r="S579" s="24" t="s">
        <v>115</v>
      </c>
      <c r="T579" s="24">
        <v>1</v>
      </c>
      <c r="U579" s="24" t="s">
        <v>172</v>
      </c>
      <c r="V579" s="24" t="s">
        <v>2871</v>
      </c>
      <c r="W579" s="24" t="s">
        <v>2872</v>
      </c>
      <c r="X579" s="418">
        <v>45792.606249999997</v>
      </c>
      <c r="Y579" s="24"/>
      <c r="Z579" s="24">
        <v>0.4</v>
      </c>
      <c r="AA579" s="24"/>
      <c r="AB579" s="24" t="s">
        <v>176</v>
      </c>
      <c r="AC579" s="26" t="s">
        <v>2194</v>
      </c>
      <c r="AD579" s="24" t="s">
        <v>178</v>
      </c>
      <c r="AE579" s="24"/>
      <c r="AF579" s="24"/>
      <c r="AG579" s="24"/>
      <c r="AH579" s="24"/>
      <c r="AI579" s="24"/>
      <c r="AJ579" s="24"/>
      <c r="AK579" s="24" t="s">
        <v>178</v>
      </c>
      <c r="AL579" s="413" t="e">
        <f t="shared" si="18"/>
        <v>#VALUE!</v>
      </c>
      <c r="AM579" s="412">
        <f t="shared" si="19"/>
        <v>45792</v>
      </c>
    </row>
    <row r="580" spans="1:39" ht="21.6" customHeight="1">
      <c r="A580" s="24">
        <v>89</v>
      </c>
      <c r="B580" s="24" t="s">
        <v>212</v>
      </c>
      <c r="C580" s="24">
        <v>2025052111</v>
      </c>
      <c r="D580" s="24"/>
      <c r="E580" s="24"/>
      <c r="F580" s="24">
        <v>4923</v>
      </c>
      <c r="G580" s="24" t="s">
        <v>1302</v>
      </c>
      <c r="H580" s="24" t="s">
        <v>299</v>
      </c>
      <c r="I580" s="24"/>
      <c r="J580" s="24"/>
      <c r="K580" s="24"/>
      <c r="L580" s="24"/>
      <c r="M580" s="25"/>
      <c r="N580" s="24"/>
      <c r="O580" s="25"/>
      <c r="P580" s="26"/>
      <c r="Q580" s="24" t="s">
        <v>1305</v>
      </c>
      <c r="R580" s="24" t="s">
        <v>171</v>
      </c>
      <c r="S580" s="24" t="s">
        <v>115</v>
      </c>
      <c r="T580" s="24">
        <v>1</v>
      </c>
      <c r="U580" s="24" t="s">
        <v>172</v>
      </c>
      <c r="V580" s="24" t="s">
        <v>2873</v>
      </c>
      <c r="W580" s="24" t="s">
        <v>2874</v>
      </c>
      <c r="X580" s="418">
        <v>45792.627083333333</v>
      </c>
      <c r="Y580" s="24"/>
      <c r="Z580" s="24">
        <v>0.4</v>
      </c>
      <c r="AA580" s="24"/>
      <c r="AB580" s="24" t="s">
        <v>176</v>
      </c>
      <c r="AC580" s="26" t="s">
        <v>2194</v>
      </c>
      <c r="AD580" s="24" t="s">
        <v>178</v>
      </c>
      <c r="AE580" s="24"/>
      <c r="AF580" s="24"/>
      <c r="AG580" s="24"/>
      <c r="AH580" s="24"/>
      <c r="AI580" s="24"/>
      <c r="AJ580" s="24"/>
      <c r="AK580" s="24" t="s">
        <v>178</v>
      </c>
      <c r="AL580" s="413" t="e">
        <f t="shared" si="18"/>
        <v>#VALUE!</v>
      </c>
      <c r="AM580" s="412">
        <f t="shared" si="19"/>
        <v>45792</v>
      </c>
    </row>
    <row r="581" spans="1:39" ht="21.6" customHeight="1">
      <c r="A581" s="24">
        <v>90</v>
      </c>
      <c r="B581" s="24" t="s">
        <v>212</v>
      </c>
      <c r="C581" s="24">
        <v>2025052216</v>
      </c>
      <c r="D581" s="24"/>
      <c r="E581" s="24"/>
      <c r="F581" s="24">
        <v>5057</v>
      </c>
      <c r="G581" s="24" t="s">
        <v>1826</v>
      </c>
      <c r="H581" s="24" t="s">
        <v>316</v>
      </c>
      <c r="I581" s="24"/>
      <c r="J581" s="24"/>
      <c r="K581" s="24"/>
      <c r="L581" s="24"/>
      <c r="M581" s="25"/>
      <c r="N581" s="24"/>
      <c r="O581" s="25"/>
      <c r="P581" s="26"/>
      <c r="Q581" s="24" t="s">
        <v>1827</v>
      </c>
      <c r="R581" s="24" t="s">
        <v>171</v>
      </c>
      <c r="S581" s="24" t="s">
        <v>110</v>
      </c>
      <c r="T581" s="24">
        <v>1</v>
      </c>
      <c r="U581" s="24" t="s">
        <v>172</v>
      </c>
      <c r="V581" s="24" t="s">
        <v>2875</v>
      </c>
      <c r="W581" s="24" t="s">
        <v>2866</v>
      </c>
      <c r="X581" s="418">
        <v>45793.416666666657</v>
      </c>
      <c r="Y581" s="24"/>
      <c r="Z581" s="24">
        <v>0.5</v>
      </c>
      <c r="AA581" s="24"/>
      <c r="AB581" s="24" t="s">
        <v>176</v>
      </c>
      <c r="AC581" s="26" t="s">
        <v>2194</v>
      </c>
      <c r="AD581" s="24" t="s">
        <v>178</v>
      </c>
      <c r="AE581" s="24"/>
      <c r="AF581" s="24"/>
      <c r="AG581" s="24"/>
      <c r="AH581" s="24"/>
      <c r="AI581" s="24"/>
      <c r="AJ581" s="24" t="s">
        <v>178</v>
      </c>
      <c r="AK581" s="24" t="s">
        <v>178</v>
      </c>
      <c r="AL581" s="413" t="e">
        <f t="shared" si="18"/>
        <v>#VALUE!</v>
      </c>
      <c r="AM581" s="412">
        <f t="shared" si="19"/>
        <v>45793</v>
      </c>
    </row>
    <row r="582" spans="1:39" ht="21.6" customHeight="1">
      <c r="A582" s="24">
        <v>91</v>
      </c>
      <c r="B582" s="24" t="s">
        <v>158</v>
      </c>
      <c r="C582" s="24">
        <v>2025052503</v>
      </c>
      <c r="D582" s="24" t="s">
        <v>2876</v>
      </c>
      <c r="E582" s="24" t="s">
        <v>160</v>
      </c>
      <c r="F582" s="24">
        <v>2349</v>
      </c>
      <c r="G582" s="24" t="s">
        <v>1313</v>
      </c>
      <c r="H582" s="24" t="s">
        <v>162</v>
      </c>
      <c r="I582" s="24" t="s">
        <v>2877</v>
      </c>
      <c r="J582" s="24" t="s">
        <v>225</v>
      </c>
      <c r="K582" s="24" t="s">
        <v>165</v>
      </c>
      <c r="L582" s="24" t="s">
        <v>166</v>
      </c>
      <c r="M582" s="25" t="s">
        <v>167</v>
      </c>
      <c r="N582" s="24">
        <v>2306</v>
      </c>
      <c r="O582" s="25" t="s">
        <v>542</v>
      </c>
      <c r="P582" s="26" t="s">
        <v>2878</v>
      </c>
      <c r="Q582" s="24" t="s">
        <v>1316</v>
      </c>
      <c r="R582" s="24" t="s">
        <v>171</v>
      </c>
      <c r="S582" s="24" t="s">
        <v>115</v>
      </c>
      <c r="T582" s="24">
        <v>1</v>
      </c>
      <c r="U582" s="24" t="s">
        <v>172</v>
      </c>
      <c r="V582" s="24" t="s">
        <v>2879</v>
      </c>
      <c r="W582" s="24" t="s">
        <v>2880</v>
      </c>
      <c r="X582" s="418">
        <v>45796.468055555553</v>
      </c>
      <c r="Y582" s="24" t="s">
        <v>2881</v>
      </c>
      <c r="Z582" s="24">
        <v>0.5</v>
      </c>
      <c r="AA582" s="24"/>
      <c r="AB582" s="24" t="s">
        <v>176</v>
      </c>
      <c r="AC582" s="26" t="s">
        <v>2882</v>
      </c>
      <c r="AD582" s="24"/>
      <c r="AE582" s="24"/>
      <c r="AF582" s="24"/>
      <c r="AG582" s="24"/>
      <c r="AH582" s="24"/>
      <c r="AI582" s="24"/>
      <c r="AJ582" s="24"/>
      <c r="AK582" s="24" t="s">
        <v>178</v>
      </c>
      <c r="AL582" s="413">
        <f t="shared" si="18"/>
        <v>45793</v>
      </c>
      <c r="AM582" s="412">
        <f t="shared" si="19"/>
        <v>45796</v>
      </c>
    </row>
    <row r="583" spans="1:39" ht="21.6" customHeight="1">
      <c r="A583" s="24">
        <v>92</v>
      </c>
      <c r="B583" s="24" t="s">
        <v>158</v>
      </c>
      <c r="C583" s="24">
        <v>2025052577</v>
      </c>
      <c r="D583" s="24" t="s">
        <v>2883</v>
      </c>
      <c r="E583" s="24" t="s">
        <v>160</v>
      </c>
      <c r="F583" s="24" t="s">
        <v>60</v>
      </c>
      <c r="G583" s="24" t="s">
        <v>468</v>
      </c>
      <c r="H583" s="24" t="s">
        <v>162</v>
      </c>
      <c r="I583" s="24" t="s">
        <v>2884</v>
      </c>
      <c r="J583" s="24" t="s">
        <v>318</v>
      </c>
      <c r="K583" s="24" t="s">
        <v>226</v>
      </c>
      <c r="L583" s="24" t="s">
        <v>166</v>
      </c>
      <c r="M583" s="25" t="s">
        <v>167</v>
      </c>
      <c r="N583" s="24">
        <v>2307</v>
      </c>
      <c r="O583" s="25" t="s">
        <v>335</v>
      </c>
      <c r="P583" s="26" t="s">
        <v>2885</v>
      </c>
      <c r="Q583" s="24" t="s">
        <v>469</v>
      </c>
      <c r="R583" s="24" t="s">
        <v>171</v>
      </c>
      <c r="S583" s="24" t="s">
        <v>115</v>
      </c>
      <c r="T583" s="24">
        <v>1</v>
      </c>
      <c r="U583" s="24" t="s">
        <v>172</v>
      </c>
      <c r="V583" s="24" t="s">
        <v>2886</v>
      </c>
      <c r="W583" s="24" t="s">
        <v>2887</v>
      </c>
      <c r="X583" s="418">
        <v>45797.430555555547</v>
      </c>
      <c r="Y583" s="24" t="s">
        <v>2888</v>
      </c>
      <c r="Z583" s="24">
        <v>1.4</v>
      </c>
      <c r="AA583" s="24"/>
      <c r="AB583" s="24" t="s">
        <v>176</v>
      </c>
      <c r="AC583" s="26" t="s">
        <v>2889</v>
      </c>
      <c r="AD583" s="24"/>
      <c r="AE583" s="24"/>
      <c r="AF583" s="24"/>
      <c r="AG583" s="24"/>
      <c r="AH583" s="24"/>
      <c r="AI583" s="24"/>
      <c r="AJ583" s="24"/>
      <c r="AK583" s="24" t="s">
        <v>178</v>
      </c>
      <c r="AL583" s="413">
        <f t="shared" si="18"/>
        <v>45796</v>
      </c>
      <c r="AM583" s="412">
        <f t="shared" si="19"/>
        <v>45797</v>
      </c>
    </row>
    <row r="584" spans="1:39" ht="21.6" customHeight="1">
      <c r="A584" s="24">
        <v>93</v>
      </c>
      <c r="B584" s="24" t="s">
        <v>212</v>
      </c>
      <c r="C584" s="24">
        <v>2025052584</v>
      </c>
      <c r="D584" s="24"/>
      <c r="E584" s="24"/>
      <c r="F584" s="24">
        <v>4856</v>
      </c>
      <c r="G584" s="24" t="s">
        <v>417</v>
      </c>
      <c r="H584" s="24" t="s">
        <v>316</v>
      </c>
      <c r="I584" s="24"/>
      <c r="J584" s="24"/>
      <c r="K584" s="24"/>
      <c r="L584" s="24"/>
      <c r="M584" s="25"/>
      <c r="N584" s="24"/>
      <c r="O584" s="25"/>
      <c r="P584" s="26"/>
      <c r="Q584" s="24" t="s">
        <v>421</v>
      </c>
      <c r="R584" s="24" t="s">
        <v>171</v>
      </c>
      <c r="S584" s="24" t="s">
        <v>110</v>
      </c>
      <c r="T584" s="24">
        <v>1</v>
      </c>
      <c r="U584" s="24" t="s">
        <v>172</v>
      </c>
      <c r="V584" s="24" t="s">
        <v>2890</v>
      </c>
      <c r="W584" s="24" t="s">
        <v>2891</v>
      </c>
      <c r="X584" s="418">
        <v>45796.555555555547</v>
      </c>
      <c r="Y584" s="24"/>
      <c r="Z584" s="24">
        <v>0.3</v>
      </c>
      <c r="AA584" s="24"/>
      <c r="AB584" s="24" t="s">
        <v>176</v>
      </c>
      <c r="AC584" s="26" t="s">
        <v>2892</v>
      </c>
      <c r="AD584" s="24"/>
      <c r="AE584" s="24"/>
      <c r="AF584" s="24"/>
      <c r="AG584" s="24"/>
      <c r="AH584" s="24"/>
      <c r="AI584" s="24"/>
      <c r="AJ584" s="24" t="s">
        <v>178</v>
      </c>
      <c r="AK584" s="24" t="s">
        <v>178</v>
      </c>
      <c r="AL584" s="413" t="e">
        <f t="shared" si="18"/>
        <v>#VALUE!</v>
      </c>
      <c r="AM584" s="412">
        <f t="shared" si="19"/>
        <v>45796</v>
      </c>
    </row>
    <row r="585" spans="1:39" ht="21.6" customHeight="1">
      <c r="A585" s="24">
        <v>94</v>
      </c>
      <c r="B585" s="24" t="s">
        <v>212</v>
      </c>
      <c r="C585" s="24">
        <v>2025052587</v>
      </c>
      <c r="D585" s="24"/>
      <c r="E585" s="24"/>
      <c r="F585" s="24">
        <v>3380</v>
      </c>
      <c r="G585" s="24" t="s">
        <v>366</v>
      </c>
      <c r="H585" s="24" t="s">
        <v>316</v>
      </c>
      <c r="I585" s="24"/>
      <c r="J585" s="24"/>
      <c r="K585" s="24"/>
      <c r="L585" s="24"/>
      <c r="M585" s="25"/>
      <c r="N585" s="24"/>
      <c r="O585" s="25"/>
      <c r="P585" s="26"/>
      <c r="Q585" s="24" t="s">
        <v>367</v>
      </c>
      <c r="R585" s="24" t="s">
        <v>171</v>
      </c>
      <c r="S585" s="24" t="s">
        <v>110</v>
      </c>
      <c r="T585" s="24">
        <v>1</v>
      </c>
      <c r="U585" s="24" t="s">
        <v>172</v>
      </c>
      <c r="V585" s="24" t="s">
        <v>2893</v>
      </c>
      <c r="W585" s="24" t="s">
        <v>2894</v>
      </c>
      <c r="X585" s="418">
        <v>45796.576388888891</v>
      </c>
      <c r="Y585" s="24"/>
      <c r="Z585" s="24">
        <v>0.5</v>
      </c>
      <c r="AA585" s="24"/>
      <c r="AB585" s="24" t="s">
        <v>176</v>
      </c>
      <c r="AC585" s="26" t="s">
        <v>2130</v>
      </c>
      <c r="AD585" s="24" t="s">
        <v>178</v>
      </c>
      <c r="AE585" s="24"/>
      <c r="AF585" s="24"/>
      <c r="AG585" s="24"/>
      <c r="AH585" s="24"/>
      <c r="AI585" s="24"/>
      <c r="AJ585" s="24" t="s">
        <v>178</v>
      </c>
      <c r="AK585" s="24" t="s">
        <v>178</v>
      </c>
      <c r="AL585" s="413" t="e">
        <f t="shared" si="18"/>
        <v>#VALUE!</v>
      </c>
      <c r="AM585" s="412">
        <f t="shared" si="19"/>
        <v>45796</v>
      </c>
    </row>
    <row r="586" spans="1:39" ht="21.6" customHeight="1">
      <c r="A586" s="24">
        <v>95</v>
      </c>
      <c r="B586" s="24" t="s">
        <v>212</v>
      </c>
      <c r="C586" s="24">
        <v>2025052631</v>
      </c>
      <c r="D586" s="24"/>
      <c r="E586" s="24"/>
      <c r="F586" s="24">
        <v>4167</v>
      </c>
      <c r="G586" s="24" t="s">
        <v>1082</v>
      </c>
      <c r="H586" s="24" t="s">
        <v>266</v>
      </c>
      <c r="I586" s="24"/>
      <c r="J586" s="24"/>
      <c r="K586" s="24"/>
      <c r="L586" s="24"/>
      <c r="M586" s="25"/>
      <c r="N586" s="24"/>
      <c r="O586" s="25"/>
      <c r="P586" s="26"/>
      <c r="Q586" s="24" t="s">
        <v>1085</v>
      </c>
      <c r="R586" s="24" t="s">
        <v>171</v>
      </c>
      <c r="S586" s="24" t="s">
        <v>274</v>
      </c>
      <c r="T586" s="24">
        <v>1</v>
      </c>
      <c r="U586" s="24" t="s">
        <v>172</v>
      </c>
      <c r="V586" s="24" t="s">
        <v>2895</v>
      </c>
      <c r="W586" s="24" t="s">
        <v>2896</v>
      </c>
      <c r="X586" s="418">
        <v>45796.663194444453</v>
      </c>
      <c r="Y586" s="24"/>
      <c r="Z586" s="24">
        <v>0.8</v>
      </c>
      <c r="AA586" s="24"/>
      <c r="AB586" s="24" t="s">
        <v>176</v>
      </c>
      <c r="AC586" s="26" t="s">
        <v>2130</v>
      </c>
      <c r="AD586" s="24" t="s">
        <v>178</v>
      </c>
      <c r="AE586" s="24"/>
      <c r="AF586" s="24"/>
      <c r="AG586" s="24"/>
      <c r="AH586" s="24"/>
      <c r="AI586" s="24"/>
      <c r="AJ586" s="24" t="s">
        <v>178</v>
      </c>
      <c r="AK586" s="24" t="s">
        <v>178</v>
      </c>
      <c r="AL586" s="413" t="e">
        <f t="shared" si="18"/>
        <v>#VALUE!</v>
      </c>
      <c r="AM586" s="412">
        <f t="shared" si="19"/>
        <v>45796</v>
      </c>
    </row>
    <row r="587" spans="1:39" ht="21.6" customHeight="1">
      <c r="A587" s="24">
        <v>96</v>
      </c>
      <c r="B587" s="24" t="s">
        <v>158</v>
      </c>
      <c r="C587" s="24">
        <v>2025052679</v>
      </c>
      <c r="D587" s="24" t="s">
        <v>2897</v>
      </c>
      <c r="E587" s="24" t="s">
        <v>160</v>
      </c>
      <c r="F587" s="24">
        <v>3818</v>
      </c>
      <c r="G587" s="24" t="s">
        <v>524</v>
      </c>
      <c r="H587" s="24" t="s">
        <v>266</v>
      </c>
      <c r="I587" s="24" t="s">
        <v>2898</v>
      </c>
      <c r="J587" s="24" t="s">
        <v>164</v>
      </c>
      <c r="K587" s="24" t="s">
        <v>226</v>
      </c>
      <c r="L587" s="24" t="s">
        <v>166</v>
      </c>
      <c r="M587" s="25" t="s">
        <v>167</v>
      </c>
      <c r="N587" s="24">
        <v>2305</v>
      </c>
      <c r="O587" s="25" t="s">
        <v>685</v>
      </c>
      <c r="P587" s="26" t="s">
        <v>2899</v>
      </c>
      <c r="Q587" s="24" t="s">
        <v>527</v>
      </c>
      <c r="R587" s="24" t="s">
        <v>171</v>
      </c>
      <c r="S587" s="24" t="s">
        <v>274</v>
      </c>
      <c r="T587" s="24">
        <v>1</v>
      </c>
      <c r="U587" s="24" t="s">
        <v>172</v>
      </c>
      <c r="V587" s="24" t="s">
        <v>2900</v>
      </c>
      <c r="W587" s="24" t="s">
        <v>2901</v>
      </c>
      <c r="X587" s="418">
        <v>45798.520833333343</v>
      </c>
      <c r="Y587" s="24" t="s">
        <v>2902</v>
      </c>
      <c r="Z587" s="24">
        <v>0.6</v>
      </c>
      <c r="AA587" s="24"/>
      <c r="AB587" s="24" t="s">
        <v>176</v>
      </c>
      <c r="AC587" s="26" t="s">
        <v>2903</v>
      </c>
      <c r="AD587" s="24"/>
      <c r="AE587" s="24"/>
      <c r="AF587" s="24"/>
      <c r="AG587" s="24"/>
      <c r="AH587" s="24"/>
      <c r="AI587" s="24"/>
      <c r="AJ587" s="24"/>
      <c r="AK587" s="24" t="s">
        <v>178</v>
      </c>
      <c r="AL587" s="413">
        <f t="shared" si="18"/>
        <v>45797</v>
      </c>
      <c r="AM587" s="412">
        <f t="shared" si="19"/>
        <v>45798</v>
      </c>
    </row>
    <row r="588" spans="1:39" ht="21.6" customHeight="1">
      <c r="A588" s="24">
        <v>97</v>
      </c>
      <c r="B588" s="24" t="s">
        <v>158</v>
      </c>
      <c r="C588" s="24">
        <v>2025052696</v>
      </c>
      <c r="D588" s="24" t="s">
        <v>2904</v>
      </c>
      <c r="E588" s="24" t="s">
        <v>160</v>
      </c>
      <c r="F588" s="24" t="s">
        <v>70</v>
      </c>
      <c r="G588" s="24" t="s">
        <v>1506</v>
      </c>
      <c r="H588" s="24" t="s">
        <v>162</v>
      </c>
      <c r="I588" s="24" t="s">
        <v>2905</v>
      </c>
      <c r="J588" s="24" t="s">
        <v>164</v>
      </c>
      <c r="K588" s="24" t="s">
        <v>419</v>
      </c>
      <c r="L588" s="24" t="s">
        <v>594</v>
      </c>
      <c r="M588" s="25" t="s">
        <v>595</v>
      </c>
      <c r="N588" s="24" t="s">
        <v>1426</v>
      </c>
      <c r="O588" s="25" t="s">
        <v>239</v>
      </c>
      <c r="P588" s="26" t="s">
        <v>2906</v>
      </c>
      <c r="Q588" s="24" t="s">
        <v>1507</v>
      </c>
      <c r="R588" s="24" t="s">
        <v>171</v>
      </c>
      <c r="S588" s="24" t="s">
        <v>115</v>
      </c>
      <c r="T588" s="24">
        <v>1</v>
      </c>
      <c r="U588" s="24" t="s">
        <v>172</v>
      </c>
      <c r="V588" s="24" t="s">
        <v>2907</v>
      </c>
      <c r="W588" s="24" t="s">
        <v>2908</v>
      </c>
      <c r="X588" s="418">
        <v>45798.486111111109</v>
      </c>
      <c r="Y588" s="24" t="s">
        <v>2909</v>
      </c>
      <c r="Z588" s="24">
        <v>0.5</v>
      </c>
      <c r="AA588" s="24"/>
      <c r="AB588" s="24" t="s">
        <v>176</v>
      </c>
      <c r="AC588" s="26" t="s">
        <v>2910</v>
      </c>
      <c r="AD588" s="24"/>
      <c r="AE588" s="24"/>
      <c r="AF588" s="24"/>
      <c r="AG588" s="24"/>
      <c r="AH588" s="24"/>
      <c r="AI588" s="24"/>
      <c r="AJ588" s="24"/>
      <c r="AK588" s="24" t="s">
        <v>178</v>
      </c>
      <c r="AL588" s="413">
        <f t="shared" si="18"/>
        <v>45797</v>
      </c>
      <c r="AM588" s="412">
        <f t="shared" si="19"/>
        <v>45798</v>
      </c>
    </row>
    <row r="589" spans="1:39" ht="21.6" customHeight="1">
      <c r="A589" s="24">
        <v>98</v>
      </c>
      <c r="B589" s="24" t="s">
        <v>158</v>
      </c>
      <c r="C589" s="24">
        <v>2025052699</v>
      </c>
      <c r="D589" s="24" t="s">
        <v>2911</v>
      </c>
      <c r="E589" s="24" t="s">
        <v>160</v>
      </c>
      <c r="F589" s="24" t="s">
        <v>61</v>
      </c>
      <c r="G589" s="24" t="s">
        <v>402</v>
      </c>
      <c r="H589" s="24" t="s">
        <v>162</v>
      </c>
      <c r="I589" s="24" t="s">
        <v>2912</v>
      </c>
      <c r="J589" s="24" t="s">
        <v>164</v>
      </c>
      <c r="K589" s="24" t="s">
        <v>226</v>
      </c>
      <c r="L589" s="24" t="s">
        <v>166</v>
      </c>
      <c r="M589" s="25" t="s">
        <v>167</v>
      </c>
      <c r="N589" s="24">
        <v>2305</v>
      </c>
      <c r="O589" s="25" t="s">
        <v>685</v>
      </c>
      <c r="P589" s="26" t="s">
        <v>2913</v>
      </c>
      <c r="Q589" s="24" t="s">
        <v>403</v>
      </c>
      <c r="R589" s="24" t="s">
        <v>171</v>
      </c>
      <c r="S589" s="24" t="s">
        <v>115</v>
      </c>
      <c r="T589" s="24">
        <v>1</v>
      </c>
      <c r="U589" s="24" t="s">
        <v>172</v>
      </c>
      <c r="V589" s="24" t="s">
        <v>2914</v>
      </c>
      <c r="W589" s="24" t="s">
        <v>2915</v>
      </c>
      <c r="X589" s="418">
        <v>45797.440972222219</v>
      </c>
      <c r="Y589" s="24" t="s">
        <v>2909</v>
      </c>
      <c r="Z589" s="24">
        <v>0.5</v>
      </c>
      <c r="AA589" s="24"/>
      <c r="AB589" s="24" t="s">
        <v>176</v>
      </c>
      <c r="AC589" s="26" t="s">
        <v>2916</v>
      </c>
      <c r="AD589" s="24"/>
      <c r="AE589" s="24"/>
      <c r="AF589" s="24"/>
      <c r="AG589" s="24"/>
      <c r="AH589" s="24"/>
      <c r="AI589" s="24"/>
      <c r="AJ589" s="24"/>
      <c r="AK589" s="24" t="s">
        <v>178</v>
      </c>
      <c r="AL589" s="413">
        <f t="shared" si="18"/>
        <v>45797</v>
      </c>
      <c r="AM589" s="412">
        <f t="shared" si="19"/>
        <v>45797</v>
      </c>
    </row>
    <row r="590" spans="1:39" ht="21.6" customHeight="1">
      <c r="A590" s="24">
        <v>99</v>
      </c>
      <c r="B590" s="24" t="s">
        <v>158</v>
      </c>
      <c r="C590" s="24">
        <v>2025052703</v>
      </c>
      <c r="D590" s="24" t="s">
        <v>2917</v>
      </c>
      <c r="E590" s="24" t="s">
        <v>160</v>
      </c>
      <c r="F590" s="24" t="s">
        <v>73</v>
      </c>
      <c r="G590" s="24" t="s">
        <v>1002</v>
      </c>
      <c r="H590" s="24" t="s">
        <v>162</v>
      </c>
      <c r="I590" s="24" t="s">
        <v>2918</v>
      </c>
      <c r="J590" s="24" t="s">
        <v>164</v>
      </c>
      <c r="K590" s="24" t="s">
        <v>419</v>
      </c>
      <c r="L590" s="24" t="s">
        <v>227</v>
      </c>
      <c r="M590" s="25" t="s">
        <v>228</v>
      </c>
      <c r="N590" s="24">
        <v>2501</v>
      </c>
      <c r="O590" s="25" t="s">
        <v>229</v>
      </c>
      <c r="P590" s="26" t="s">
        <v>2919</v>
      </c>
      <c r="Q590" s="24" t="s">
        <v>1005</v>
      </c>
      <c r="R590" s="24" t="s">
        <v>171</v>
      </c>
      <c r="S590" s="24" t="s">
        <v>115</v>
      </c>
      <c r="T590" s="24">
        <v>1</v>
      </c>
      <c r="U590" s="24" t="s">
        <v>172</v>
      </c>
      <c r="V590" s="24" t="s">
        <v>2920</v>
      </c>
      <c r="W590" s="24" t="s">
        <v>2921</v>
      </c>
      <c r="X590" s="418">
        <v>45797.651388888888</v>
      </c>
      <c r="Y590" s="24" t="s">
        <v>2922</v>
      </c>
      <c r="Z590" s="24">
        <v>0.5</v>
      </c>
      <c r="AA590" s="24"/>
      <c r="AB590" s="24" t="s">
        <v>176</v>
      </c>
      <c r="AC590" s="26" t="s">
        <v>2923</v>
      </c>
      <c r="AD590" s="24"/>
      <c r="AE590" s="24"/>
      <c r="AF590" s="24"/>
      <c r="AG590" s="24"/>
      <c r="AH590" s="24"/>
      <c r="AI590" s="24"/>
      <c r="AJ590" s="24"/>
      <c r="AK590" s="24" t="s">
        <v>178</v>
      </c>
      <c r="AL590" s="413">
        <f t="shared" si="18"/>
        <v>45797</v>
      </c>
      <c r="AM590" s="412">
        <f t="shared" si="19"/>
        <v>45797</v>
      </c>
    </row>
    <row r="591" spans="1:39" ht="21.6" customHeight="1">
      <c r="A591" s="24">
        <v>100</v>
      </c>
      <c r="B591" s="24" t="s">
        <v>158</v>
      </c>
      <c r="C591" s="24">
        <v>2025052717</v>
      </c>
      <c r="D591" s="24" t="s">
        <v>2924</v>
      </c>
      <c r="E591" s="24" t="s">
        <v>160</v>
      </c>
      <c r="F591" s="24">
        <v>3380</v>
      </c>
      <c r="G591" s="24" t="s">
        <v>366</v>
      </c>
      <c r="H591" s="24" t="s">
        <v>316</v>
      </c>
      <c r="I591" s="24" t="s">
        <v>2925</v>
      </c>
      <c r="J591" s="24" t="s">
        <v>164</v>
      </c>
      <c r="K591" s="24" t="s">
        <v>226</v>
      </c>
      <c r="L591" s="24" t="s">
        <v>181</v>
      </c>
      <c r="M591" s="25" t="s">
        <v>182</v>
      </c>
      <c r="N591" s="24">
        <v>5802</v>
      </c>
      <c r="O591" s="25" t="s">
        <v>2926</v>
      </c>
      <c r="P591" s="26" t="s">
        <v>2927</v>
      </c>
      <c r="Q591" s="24" t="s">
        <v>367</v>
      </c>
      <c r="R591" s="24" t="s">
        <v>171</v>
      </c>
      <c r="S591" s="24" t="s">
        <v>110</v>
      </c>
      <c r="T591" s="24">
        <v>1</v>
      </c>
      <c r="U591" s="24" t="s">
        <v>172</v>
      </c>
      <c r="V591" s="24" t="s">
        <v>2928</v>
      </c>
      <c r="W591" s="24" t="s">
        <v>2929</v>
      </c>
      <c r="X591" s="418">
        <v>45797.583333333343</v>
      </c>
      <c r="Y591" s="24" t="s">
        <v>2930</v>
      </c>
      <c r="Z591" s="24">
        <v>1</v>
      </c>
      <c r="AA591" s="24"/>
      <c r="AB591" s="24" t="s">
        <v>176</v>
      </c>
      <c r="AC591" s="26" t="s">
        <v>2931</v>
      </c>
      <c r="AD591" s="24"/>
      <c r="AE591" s="24"/>
      <c r="AF591" s="24"/>
      <c r="AG591" s="24"/>
      <c r="AH591" s="24"/>
      <c r="AI591" s="24"/>
      <c r="AJ591" s="24"/>
      <c r="AK591" s="24" t="s">
        <v>178</v>
      </c>
      <c r="AL591" s="413">
        <f t="shared" si="18"/>
        <v>45797</v>
      </c>
      <c r="AM591" s="412">
        <f t="shared" si="19"/>
        <v>45797</v>
      </c>
    </row>
    <row r="592" spans="1:39" ht="21.6" customHeight="1">
      <c r="A592" s="24">
        <v>101</v>
      </c>
      <c r="B592" s="24" t="s">
        <v>212</v>
      </c>
      <c r="C592" s="24">
        <v>2025052744</v>
      </c>
      <c r="D592" s="24"/>
      <c r="E592" s="24"/>
      <c r="F592" s="24" t="s">
        <v>72</v>
      </c>
      <c r="G592" s="24" t="s">
        <v>342</v>
      </c>
      <c r="H592" s="24" t="s">
        <v>266</v>
      </c>
      <c r="I592" s="24"/>
      <c r="J592" s="24"/>
      <c r="K592" s="24"/>
      <c r="L592" s="24"/>
      <c r="M592" s="25"/>
      <c r="N592" s="24"/>
      <c r="O592" s="25"/>
      <c r="P592" s="26"/>
      <c r="Q592" s="24" t="s">
        <v>343</v>
      </c>
      <c r="R592" s="24" t="s">
        <v>171</v>
      </c>
      <c r="S592" s="24" t="s">
        <v>274</v>
      </c>
      <c r="T592" s="24">
        <v>1</v>
      </c>
      <c r="U592" s="24" t="s">
        <v>172</v>
      </c>
      <c r="V592" s="24" t="s">
        <v>2932</v>
      </c>
      <c r="W592" s="24" t="s">
        <v>2933</v>
      </c>
      <c r="X592" s="418">
        <v>45797.510416666657</v>
      </c>
      <c r="Y592" s="24"/>
      <c r="Z592" s="24">
        <v>0.6</v>
      </c>
      <c r="AA592" s="24"/>
      <c r="AB592" s="24" t="s">
        <v>176</v>
      </c>
      <c r="AC592" s="26" t="s">
        <v>2130</v>
      </c>
      <c r="AD592" s="24" t="s">
        <v>178</v>
      </c>
      <c r="AE592" s="24"/>
      <c r="AF592" s="24"/>
      <c r="AG592" s="24"/>
      <c r="AH592" s="24"/>
      <c r="AI592" s="24"/>
      <c r="AJ592" s="24" t="s">
        <v>178</v>
      </c>
      <c r="AK592" s="24" t="s">
        <v>178</v>
      </c>
      <c r="AL592" s="413" t="e">
        <f t="shared" si="18"/>
        <v>#VALUE!</v>
      </c>
      <c r="AM592" s="412">
        <f t="shared" si="19"/>
        <v>45797</v>
      </c>
    </row>
    <row r="593" spans="1:39" ht="21.6" customHeight="1">
      <c r="A593" s="24">
        <v>102</v>
      </c>
      <c r="B593" s="24" t="s">
        <v>212</v>
      </c>
      <c r="C593" s="24">
        <v>2025052788</v>
      </c>
      <c r="D593" s="24"/>
      <c r="E593" s="24"/>
      <c r="F593" s="24">
        <v>4260</v>
      </c>
      <c r="G593" s="24" t="s">
        <v>2934</v>
      </c>
      <c r="H593" s="24" t="s">
        <v>162</v>
      </c>
      <c r="I593" s="24"/>
      <c r="J593" s="24"/>
      <c r="K593" s="24"/>
      <c r="L593" s="24"/>
      <c r="M593" s="25"/>
      <c r="N593" s="24"/>
      <c r="O593" s="25"/>
      <c r="P593" s="26"/>
      <c r="Q593" s="24" t="s">
        <v>441</v>
      </c>
      <c r="R593" s="24" t="s">
        <v>171</v>
      </c>
      <c r="S593" s="24" t="s">
        <v>115</v>
      </c>
      <c r="T593" s="24">
        <v>1</v>
      </c>
      <c r="U593" s="24" t="s">
        <v>172</v>
      </c>
      <c r="V593" s="24" t="s">
        <v>2935</v>
      </c>
      <c r="W593" s="24" t="s">
        <v>2936</v>
      </c>
      <c r="X593" s="418">
        <v>45797.625694444447</v>
      </c>
      <c r="Y593" s="24"/>
      <c r="Z593" s="24">
        <v>1</v>
      </c>
      <c r="AA593" s="24"/>
      <c r="AB593" s="24" t="s">
        <v>176</v>
      </c>
      <c r="AC593" s="26" t="s">
        <v>2937</v>
      </c>
      <c r="AD593" s="24"/>
      <c r="AE593" s="24" t="s">
        <v>178</v>
      </c>
      <c r="AF593" s="24"/>
      <c r="AG593" s="24"/>
      <c r="AH593" s="24"/>
      <c r="AI593" s="24"/>
      <c r="AJ593" s="24"/>
      <c r="AK593" s="24" t="s">
        <v>178</v>
      </c>
      <c r="AL593" s="413" t="e">
        <f t="shared" si="18"/>
        <v>#VALUE!</v>
      </c>
      <c r="AM593" s="412">
        <f t="shared" si="19"/>
        <v>45797</v>
      </c>
    </row>
    <row r="594" spans="1:39" ht="21.6" customHeight="1">
      <c r="A594" s="24">
        <v>103</v>
      </c>
      <c r="B594" s="24" t="s">
        <v>212</v>
      </c>
      <c r="C594" s="24">
        <v>2025052820</v>
      </c>
      <c r="D594" s="24"/>
      <c r="E594" s="24"/>
      <c r="F594" s="24" t="s">
        <v>73</v>
      </c>
      <c r="G594" s="24" t="s">
        <v>1002</v>
      </c>
      <c r="H594" s="24" t="s">
        <v>162</v>
      </c>
      <c r="I594" s="24"/>
      <c r="J594" s="24"/>
      <c r="K594" s="24"/>
      <c r="L594" s="24"/>
      <c r="M594" s="25"/>
      <c r="N594" s="24"/>
      <c r="O594" s="25"/>
      <c r="P594" s="26"/>
      <c r="Q594" s="24" t="s">
        <v>1005</v>
      </c>
      <c r="R594" s="24" t="s">
        <v>171</v>
      </c>
      <c r="S594" s="24" t="s">
        <v>115</v>
      </c>
      <c r="T594" s="24">
        <v>1</v>
      </c>
      <c r="U594" s="24" t="s">
        <v>172</v>
      </c>
      <c r="V594" s="24" t="s">
        <v>2938</v>
      </c>
      <c r="W594" s="24" t="s">
        <v>2939</v>
      </c>
      <c r="X594" s="418">
        <v>45797.682638888888</v>
      </c>
      <c r="Y594" s="24"/>
      <c r="Z594" s="24">
        <v>1.1000000000000001</v>
      </c>
      <c r="AA594" s="24"/>
      <c r="AB594" s="24" t="s">
        <v>176</v>
      </c>
      <c r="AC594" s="26" t="s">
        <v>2130</v>
      </c>
      <c r="AD594" s="24" t="s">
        <v>178</v>
      </c>
      <c r="AE594" s="24"/>
      <c r="AF594" s="24"/>
      <c r="AG594" s="24"/>
      <c r="AH594" s="24"/>
      <c r="AI594" s="24"/>
      <c r="AJ594" s="24" t="s">
        <v>178</v>
      </c>
      <c r="AK594" s="24" t="s">
        <v>178</v>
      </c>
      <c r="AL594" s="413" t="e">
        <f t="shared" si="18"/>
        <v>#VALUE!</v>
      </c>
      <c r="AM594" s="412">
        <f t="shared" si="19"/>
        <v>45797</v>
      </c>
    </row>
    <row r="595" spans="1:39" ht="21.6" customHeight="1">
      <c r="A595" s="24">
        <v>104</v>
      </c>
      <c r="B595" s="24" t="s">
        <v>212</v>
      </c>
      <c r="C595" s="24">
        <v>2025052903</v>
      </c>
      <c r="D595" s="24"/>
      <c r="E595" s="24"/>
      <c r="F595" s="24" t="s">
        <v>70</v>
      </c>
      <c r="G595" s="24" t="s">
        <v>1506</v>
      </c>
      <c r="H595" s="24" t="s">
        <v>162</v>
      </c>
      <c r="I595" s="24"/>
      <c r="J595" s="24"/>
      <c r="K595" s="24"/>
      <c r="L595" s="24"/>
      <c r="M595" s="25"/>
      <c r="N595" s="24"/>
      <c r="O595" s="25"/>
      <c r="P595" s="26"/>
      <c r="Q595" s="24" t="s">
        <v>1507</v>
      </c>
      <c r="R595" s="24" t="s">
        <v>171</v>
      </c>
      <c r="S595" s="24" t="s">
        <v>115</v>
      </c>
      <c r="T595" s="24">
        <v>1</v>
      </c>
      <c r="U595" s="24" t="s">
        <v>172</v>
      </c>
      <c r="V595" s="24" t="s">
        <v>2940</v>
      </c>
      <c r="W595" s="24" t="s">
        <v>2941</v>
      </c>
      <c r="X595" s="418">
        <v>45798.487500000003</v>
      </c>
      <c r="Y595" s="24"/>
      <c r="Z595" s="24">
        <v>0.9</v>
      </c>
      <c r="AA595" s="24"/>
      <c r="AB595" s="24"/>
      <c r="AC595" s="26" t="s">
        <v>49</v>
      </c>
      <c r="AD595" s="24"/>
      <c r="AE595" s="24"/>
      <c r="AF595" s="24"/>
      <c r="AG595" s="24"/>
      <c r="AH595" s="24"/>
      <c r="AI595" s="24"/>
      <c r="AJ595" s="24" t="s">
        <v>178</v>
      </c>
      <c r="AK595" s="24" t="s">
        <v>178</v>
      </c>
      <c r="AL595" s="413" t="e">
        <f t="shared" si="18"/>
        <v>#VALUE!</v>
      </c>
      <c r="AM595" s="412">
        <f t="shared" si="19"/>
        <v>45798</v>
      </c>
    </row>
    <row r="596" spans="1:39" ht="21.6" customHeight="1">
      <c r="A596" s="24">
        <v>105</v>
      </c>
      <c r="B596" s="24" t="s">
        <v>212</v>
      </c>
      <c r="C596" s="24">
        <v>2025052919</v>
      </c>
      <c r="D596" s="24"/>
      <c r="E596" s="24"/>
      <c r="F596" s="24">
        <v>4483</v>
      </c>
      <c r="G596" s="24" t="s">
        <v>1711</v>
      </c>
      <c r="H596" s="24" t="s">
        <v>798</v>
      </c>
      <c r="I596" s="24"/>
      <c r="J596" s="24"/>
      <c r="K596" s="24"/>
      <c r="L596" s="24"/>
      <c r="M596" s="25"/>
      <c r="N596" s="24"/>
      <c r="O596" s="25"/>
      <c r="P596" s="26"/>
      <c r="Q596" s="24" t="s">
        <v>1712</v>
      </c>
      <c r="R596" s="24" t="s">
        <v>171</v>
      </c>
      <c r="S596" s="24" t="s">
        <v>110</v>
      </c>
      <c r="T596" s="24">
        <v>1</v>
      </c>
      <c r="U596" s="24" t="s">
        <v>172</v>
      </c>
      <c r="V596" s="24" t="s">
        <v>2942</v>
      </c>
      <c r="W596" s="24" t="s">
        <v>2943</v>
      </c>
      <c r="X596" s="418">
        <v>45798.5</v>
      </c>
      <c r="Y596" s="24"/>
      <c r="Z596" s="24">
        <v>1</v>
      </c>
      <c r="AA596" s="24"/>
      <c r="AB596" s="24" t="s">
        <v>176</v>
      </c>
      <c r="AC596" s="26" t="s">
        <v>2130</v>
      </c>
      <c r="AD596" s="24" t="s">
        <v>178</v>
      </c>
      <c r="AE596" s="24"/>
      <c r="AF596" s="24"/>
      <c r="AG596" s="24"/>
      <c r="AH596" s="24"/>
      <c r="AI596" s="24"/>
      <c r="AJ596" s="24" t="s">
        <v>178</v>
      </c>
      <c r="AK596" s="24" t="s">
        <v>178</v>
      </c>
      <c r="AL596" s="413" t="e">
        <f t="shared" si="18"/>
        <v>#VALUE!</v>
      </c>
      <c r="AM596" s="412">
        <f t="shared" si="19"/>
        <v>45798</v>
      </c>
    </row>
    <row r="597" spans="1:39" ht="21.6" customHeight="1">
      <c r="A597" s="24">
        <v>106</v>
      </c>
      <c r="B597" s="24" t="s">
        <v>212</v>
      </c>
      <c r="C597" s="24">
        <v>2025052948</v>
      </c>
      <c r="D597" s="24"/>
      <c r="E597" s="24"/>
      <c r="F597" s="24">
        <v>4282</v>
      </c>
      <c r="G597" s="24" t="s">
        <v>1271</v>
      </c>
      <c r="H597" s="24" t="s">
        <v>798</v>
      </c>
      <c r="I597" s="24"/>
      <c r="J597" s="24"/>
      <c r="K597" s="24"/>
      <c r="L597" s="24"/>
      <c r="M597" s="25"/>
      <c r="N597" s="24"/>
      <c r="O597" s="25"/>
      <c r="P597" s="26"/>
      <c r="Q597" s="24" t="s">
        <v>1272</v>
      </c>
      <c r="R597" s="24" t="s">
        <v>171</v>
      </c>
      <c r="S597" s="24" t="s">
        <v>110</v>
      </c>
      <c r="T597" s="24">
        <v>1</v>
      </c>
      <c r="U597" s="24" t="s">
        <v>172</v>
      </c>
      <c r="V597" s="24" t="s">
        <v>2944</v>
      </c>
      <c r="W597" s="24" t="s">
        <v>2945</v>
      </c>
      <c r="X597" s="418">
        <v>45798.604166666657</v>
      </c>
      <c r="Y597" s="24"/>
      <c r="Z597" s="24">
        <v>1.5</v>
      </c>
      <c r="AA597" s="24"/>
      <c r="AB597" s="24" t="s">
        <v>176</v>
      </c>
      <c r="AC597" s="26" t="s">
        <v>2946</v>
      </c>
      <c r="AD597" s="24"/>
      <c r="AE597" s="24"/>
      <c r="AF597" s="24"/>
      <c r="AG597" s="24"/>
      <c r="AH597" s="24"/>
      <c r="AI597" s="24"/>
      <c r="AJ597" s="24" t="s">
        <v>178</v>
      </c>
      <c r="AK597" s="24" t="s">
        <v>178</v>
      </c>
      <c r="AL597" s="413" t="e">
        <f t="shared" si="18"/>
        <v>#VALUE!</v>
      </c>
      <c r="AM597" s="412">
        <f t="shared" si="19"/>
        <v>45798</v>
      </c>
    </row>
    <row r="598" spans="1:39" ht="21.6" customHeight="1">
      <c r="A598" s="24">
        <v>107</v>
      </c>
      <c r="B598" s="24" t="s">
        <v>212</v>
      </c>
      <c r="C598" s="24">
        <v>2025052949</v>
      </c>
      <c r="D598" s="24"/>
      <c r="E598" s="24"/>
      <c r="F598" s="24" t="s">
        <v>71</v>
      </c>
      <c r="G598" s="24" t="s">
        <v>1051</v>
      </c>
      <c r="H598" s="24" t="s">
        <v>162</v>
      </c>
      <c r="I598" s="24"/>
      <c r="J598" s="24"/>
      <c r="K598" s="24"/>
      <c r="L598" s="24"/>
      <c r="M598" s="25"/>
      <c r="N598" s="24"/>
      <c r="O598" s="25"/>
      <c r="P598" s="26"/>
      <c r="Q598" s="24" t="s">
        <v>1052</v>
      </c>
      <c r="R598" s="24" t="s">
        <v>171</v>
      </c>
      <c r="S598" s="24" t="s">
        <v>115</v>
      </c>
      <c r="T598" s="24">
        <v>1</v>
      </c>
      <c r="U598" s="24" t="s">
        <v>172</v>
      </c>
      <c r="V598" s="24" t="s">
        <v>2947</v>
      </c>
      <c r="W598" s="24" t="s">
        <v>2948</v>
      </c>
      <c r="X598" s="418">
        <v>45798.604166666657</v>
      </c>
      <c r="Y598" s="24"/>
      <c r="Z598" s="24">
        <v>0.5</v>
      </c>
      <c r="AA598" s="24"/>
      <c r="AB598" s="24" t="s">
        <v>176</v>
      </c>
      <c r="AC598" s="26" t="s">
        <v>49</v>
      </c>
      <c r="AD598" s="24"/>
      <c r="AE598" s="24"/>
      <c r="AF598" s="24"/>
      <c r="AG598" s="24"/>
      <c r="AH598" s="24"/>
      <c r="AI598" s="24"/>
      <c r="AJ598" s="24" t="s">
        <v>178</v>
      </c>
      <c r="AK598" s="24" t="s">
        <v>178</v>
      </c>
      <c r="AL598" s="413" t="e">
        <f t="shared" si="18"/>
        <v>#VALUE!</v>
      </c>
      <c r="AM598" s="412">
        <f t="shared" si="19"/>
        <v>45798</v>
      </c>
    </row>
    <row r="599" spans="1:39" ht="21.6" customHeight="1">
      <c r="A599" s="24">
        <v>108</v>
      </c>
      <c r="B599" s="24" t="s">
        <v>212</v>
      </c>
      <c r="C599" s="24">
        <v>2025052957</v>
      </c>
      <c r="D599" s="24"/>
      <c r="E599" s="24"/>
      <c r="F599" s="24">
        <v>4514</v>
      </c>
      <c r="G599" s="24" t="s">
        <v>1018</v>
      </c>
      <c r="H599" s="24" t="s">
        <v>798</v>
      </c>
      <c r="I599" s="24"/>
      <c r="J599" s="24"/>
      <c r="K599" s="24"/>
      <c r="L599" s="24"/>
      <c r="M599" s="25"/>
      <c r="N599" s="24"/>
      <c r="O599" s="25"/>
      <c r="P599" s="26"/>
      <c r="Q599" s="24" t="s">
        <v>1019</v>
      </c>
      <c r="R599" s="24" t="s">
        <v>171</v>
      </c>
      <c r="S599" s="24" t="s">
        <v>110</v>
      </c>
      <c r="T599" s="24">
        <v>1</v>
      </c>
      <c r="U599" s="24" t="s">
        <v>172</v>
      </c>
      <c r="V599" s="24" t="s">
        <v>2949</v>
      </c>
      <c r="W599" s="24" t="s">
        <v>2950</v>
      </c>
      <c r="X599" s="418">
        <v>45798.618055555547</v>
      </c>
      <c r="Y599" s="24"/>
      <c r="Z599" s="24">
        <v>0.3</v>
      </c>
      <c r="AA599" s="24"/>
      <c r="AB599" s="24" t="s">
        <v>176</v>
      </c>
      <c r="AC599" s="26" t="s">
        <v>2194</v>
      </c>
      <c r="AD599" s="24" t="s">
        <v>178</v>
      </c>
      <c r="AE599" s="24"/>
      <c r="AF599" s="24"/>
      <c r="AG599" s="24"/>
      <c r="AH599" s="24"/>
      <c r="AI599" s="24"/>
      <c r="AJ599" s="24" t="s">
        <v>178</v>
      </c>
      <c r="AK599" s="24" t="s">
        <v>178</v>
      </c>
      <c r="AL599" s="413" t="e">
        <f t="shared" si="18"/>
        <v>#VALUE!</v>
      </c>
      <c r="AM599" s="412">
        <f t="shared" si="19"/>
        <v>45798</v>
      </c>
    </row>
    <row r="600" spans="1:39" ht="21.6" customHeight="1">
      <c r="A600" s="24">
        <v>109</v>
      </c>
      <c r="B600" s="24" t="s">
        <v>212</v>
      </c>
      <c r="C600" s="24">
        <v>2025052962</v>
      </c>
      <c r="D600" s="24"/>
      <c r="E600" s="24"/>
      <c r="F600" s="24">
        <v>3137</v>
      </c>
      <c r="G600" s="24" t="s">
        <v>1727</v>
      </c>
      <c r="H600" s="24" t="s">
        <v>788</v>
      </c>
      <c r="I600" s="24"/>
      <c r="J600" s="24"/>
      <c r="K600" s="24"/>
      <c r="L600" s="24"/>
      <c r="M600" s="25"/>
      <c r="N600" s="24"/>
      <c r="O600" s="25"/>
      <c r="P600" s="26"/>
      <c r="Q600" s="24" t="s">
        <v>1728</v>
      </c>
      <c r="R600" s="24" t="s">
        <v>171</v>
      </c>
      <c r="S600" s="24" t="s">
        <v>110</v>
      </c>
      <c r="T600" s="24">
        <v>1</v>
      </c>
      <c r="U600" s="24" t="s">
        <v>172</v>
      </c>
      <c r="V600" s="24" t="s">
        <v>2951</v>
      </c>
      <c r="W600" s="24" t="s">
        <v>2952</v>
      </c>
      <c r="X600" s="418">
        <v>45798.635416666657</v>
      </c>
      <c r="Y600" s="24"/>
      <c r="Z600" s="24">
        <v>0.3</v>
      </c>
      <c r="AA600" s="24"/>
      <c r="AB600" s="24" t="s">
        <v>176</v>
      </c>
      <c r="AC600" s="26" t="s">
        <v>2194</v>
      </c>
      <c r="AD600" s="24" t="s">
        <v>178</v>
      </c>
      <c r="AE600" s="24"/>
      <c r="AF600" s="24"/>
      <c r="AG600" s="24"/>
      <c r="AH600" s="24"/>
      <c r="AI600" s="24"/>
      <c r="AJ600" s="24" t="s">
        <v>178</v>
      </c>
      <c r="AK600" s="24" t="s">
        <v>178</v>
      </c>
      <c r="AL600" s="413" t="e">
        <f t="shared" si="18"/>
        <v>#VALUE!</v>
      </c>
      <c r="AM600" s="412">
        <f t="shared" si="19"/>
        <v>45798</v>
      </c>
    </row>
    <row r="601" spans="1:39" ht="21.6" customHeight="1">
      <c r="A601" s="24">
        <v>110</v>
      </c>
      <c r="B601" s="24" t="s">
        <v>212</v>
      </c>
      <c r="C601" s="24">
        <v>2025052974</v>
      </c>
      <c r="D601" s="24"/>
      <c r="E601" s="24"/>
      <c r="F601" s="24">
        <v>4977</v>
      </c>
      <c r="G601" s="24" t="s">
        <v>952</v>
      </c>
      <c r="H601" s="24" t="s">
        <v>162</v>
      </c>
      <c r="I601" s="24"/>
      <c r="J601" s="24"/>
      <c r="K601" s="24"/>
      <c r="L601" s="24"/>
      <c r="M601" s="25"/>
      <c r="N601" s="24"/>
      <c r="O601" s="25"/>
      <c r="P601" s="26"/>
      <c r="Q601" s="24" t="s">
        <v>953</v>
      </c>
      <c r="R601" s="24" t="s">
        <v>171</v>
      </c>
      <c r="S601" s="24" t="s">
        <v>115</v>
      </c>
      <c r="T601" s="24">
        <v>1</v>
      </c>
      <c r="U601" s="24" t="s">
        <v>172</v>
      </c>
      <c r="V601" s="24" t="s">
        <v>2953</v>
      </c>
      <c r="W601" s="24" t="s">
        <v>2954</v>
      </c>
      <c r="X601" s="418">
        <v>45798.665972222218</v>
      </c>
      <c r="Y601" s="24"/>
      <c r="Z601" s="24">
        <v>0.5</v>
      </c>
      <c r="AA601" s="24"/>
      <c r="AB601" s="24" t="s">
        <v>176</v>
      </c>
      <c r="AC601" s="26" t="s">
        <v>2194</v>
      </c>
      <c r="AD601" s="24" t="s">
        <v>178</v>
      </c>
      <c r="AE601" s="24"/>
      <c r="AF601" s="24"/>
      <c r="AG601" s="24"/>
      <c r="AH601" s="24"/>
      <c r="AI601" s="24"/>
      <c r="AJ601" s="24"/>
      <c r="AK601" s="24" t="s">
        <v>178</v>
      </c>
      <c r="AL601" s="413" t="e">
        <f t="shared" si="18"/>
        <v>#VALUE!</v>
      </c>
      <c r="AM601" s="412">
        <f t="shared" si="19"/>
        <v>45798</v>
      </c>
    </row>
    <row r="602" spans="1:39" ht="21.6" customHeight="1">
      <c r="A602" s="24">
        <v>111</v>
      </c>
      <c r="B602" s="24" t="s">
        <v>212</v>
      </c>
      <c r="C602" s="24">
        <v>2025052992</v>
      </c>
      <c r="D602" s="24"/>
      <c r="E602" s="24"/>
      <c r="F602" s="24">
        <v>4483</v>
      </c>
      <c r="G602" s="24" t="s">
        <v>1711</v>
      </c>
      <c r="H602" s="24" t="s">
        <v>798</v>
      </c>
      <c r="I602" s="24"/>
      <c r="J602" s="24"/>
      <c r="K602" s="24"/>
      <c r="L602" s="24"/>
      <c r="M602" s="25"/>
      <c r="N602" s="24"/>
      <c r="O602" s="25"/>
      <c r="P602" s="26"/>
      <c r="Q602" s="24" t="s">
        <v>1712</v>
      </c>
      <c r="R602" s="24" t="s">
        <v>171</v>
      </c>
      <c r="S602" s="24" t="s">
        <v>110</v>
      </c>
      <c r="T602" s="24">
        <v>1</v>
      </c>
      <c r="U602" s="24" t="s">
        <v>172</v>
      </c>
      <c r="V602" s="24" t="s">
        <v>2955</v>
      </c>
      <c r="W602" s="24" t="s">
        <v>2956</v>
      </c>
      <c r="X602" s="418">
        <v>45798.70416666667</v>
      </c>
      <c r="Y602" s="24"/>
      <c r="Z602" s="24">
        <v>0.3</v>
      </c>
      <c r="AA602" s="24"/>
      <c r="AB602" s="24" t="s">
        <v>176</v>
      </c>
      <c r="AC602" s="26" t="s">
        <v>2957</v>
      </c>
      <c r="AD602" s="24" t="s">
        <v>178</v>
      </c>
      <c r="AE602" s="24"/>
      <c r="AF602" s="24"/>
      <c r="AG602" s="24"/>
      <c r="AH602" s="24"/>
      <c r="AI602" s="24"/>
      <c r="AJ602" s="24" t="s">
        <v>178</v>
      </c>
      <c r="AK602" s="24" t="s">
        <v>178</v>
      </c>
      <c r="AL602" s="413" t="e">
        <f t="shared" si="18"/>
        <v>#VALUE!</v>
      </c>
      <c r="AM602" s="412">
        <f t="shared" si="19"/>
        <v>45798</v>
      </c>
    </row>
    <row r="603" spans="1:39" ht="21.6" customHeight="1">
      <c r="A603" s="24">
        <v>112</v>
      </c>
      <c r="B603" s="24" t="s">
        <v>212</v>
      </c>
      <c r="C603" s="24">
        <v>2025053058</v>
      </c>
      <c r="D603" s="24"/>
      <c r="E603" s="24"/>
      <c r="F603" s="24">
        <v>4282</v>
      </c>
      <c r="G603" s="24" t="s">
        <v>1271</v>
      </c>
      <c r="H603" s="24" t="s">
        <v>798</v>
      </c>
      <c r="I603" s="24"/>
      <c r="J603" s="24"/>
      <c r="K603" s="24"/>
      <c r="L603" s="24"/>
      <c r="M603" s="25"/>
      <c r="N603" s="24"/>
      <c r="O603" s="25"/>
      <c r="P603" s="26"/>
      <c r="Q603" s="24" t="s">
        <v>1272</v>
      </c>
      <c r="R603" s="24" t="s">
        <v>171</v>
      </c>
      <c r="S603" s="24" t="s">
        <v>110</v>
      </c>
      <c r="T603" s="24">
        <v>1</v>
      </c>
      <c r="U603" s="24" t="s">
        <v>172</v>
      </c>
      <c r="V603" s="24" t="s">
        <v>2958</v>
      </c>
      <c r="W603" s="24" t="s">
        <v>2959</v>
      </c>
      <c r="X603" s="418">
        <v>45799.493055555547</v>
      </c>
      <c r="Y603" s="24"/>
      <c r="Z603" s="24">
        <v>0.8</v>
      </c>
      <c r="AA603" s="24"/>
      <c r="AB603" s="24" t="s">
        <v>176</v>
      </c>
      <c r="AC603" s="26" t="s">
        <v>2960</v>
      </c>
      <c r="AD603" s="24"/>
      <c r="AE603" s="24"/>
      <c r="AF603" s="24"/>
      <c r="AG603" s="24"/>
      <c r="AH603" s="24"/>
      <c r="AI603" s="24"/>
      <c r="AJ603" s="24" t="s">
        <v>178</v>
      </c>
      <c r="AK603" s="24" t="s">
        <v>178</v>
      </c>
      <c r="AL603" s="413" t="e">
        <f t="shared" si="18"/>
        <v>#VALUE!</v>
      </c>
      <c r="AM603" s="412">
        <f t="shared" si="19"/>
        <v>45799</v>
      </c>
    </row>
    <row r="604" spans="1:39" ht="21.6" customHeight="1">
      <c r="A604" s="24">
        <v>113</v>
      </c>
      <c r="B604" s="24" t="s">
        <v>158</v>
      </c>
      <c r="C604" s="24">
        <v>2025053066</v>
      </c>
      <c r="D604" s="24" t="s">
        <v>2961</v>
      </c>
      <c r="E604" s="24" t="s">
        <v>160</v>
      </c>
      <c r="F604" s="24">
        <v>3890</v>
      </c>
      <c r="G604" s="24" t="s">
        <v>204</v>
      </c>
      <c r="H604" s="24" t="s">
        <v>162</v>
      </c>
      <c r="I604" s="24" t="s">
        <v>2962</v>
      </c>
      <c r="J604" s="24" t="s">
        <v>485</v>
      </c>
      <c r="K604" s="24" t="s">
        <v>165</v>
      </c>
      <c r="L604" s="24" t="s">
        <v>166</v>
      </c>
      <c r="M604" s="25" t="s">
        <v>167</v>
      </c>
      <c r="N604" s="24">
        <v>2307</v>
      </c>
      <c r="O604" s="25" t="s">
        <v>335</v>
      </c>
      <c r="P604" s="26" t="s">
        <v>2963</v>
      </c>
      <c r="Q604" s="24" t="s">
        <v>208</v>
      </c>
      <c r="R604" s="24" t="s">
        <v>171</v>
      </c>
      <c r="S604" s="24" t="s">
        <v>115</v>
      </c>
      <c r="T604" s="24">
        <v>1</v>
      </c>
      <c r="U604" s="24" t="s">
        <v>172</v>
      </c>
      <c r="V604" s="24" t="s">
        <v>2964</v>
      </c>
      <c r="W604" s="24" t="s">
        <v>2965</v>
      </c>
      <c r="X604" s="418">
        <v>45800.493055555547</v>
      </c>
      <c r="Y604" s="24" t="s">
        <v>2966</v>
      </c>
      <c r="Z604" s="24">
        <v>1.3</v>
      </c>
      <c r="AA604" s="24"/>
      <c r="AB604" s="24" t="s">
        <v>176</v>
      </c>
      <c r="AC604" s="26" t="s">
        <v>2967</v>
      </c>
      <c r="AD604" s="24"/>
      <c r="AE604" s="24"/>
      <c r="AF604" s="24"/>
      <c r="AG604" s="24"/>
      <c r="AH604" s="24"/>
      <c r="AI604" s="24"/>
      <c r="AJ604" s="24"/>
      <c r="AK604" s="24" t="s">
        <v>178</v>
      </c>
      <c r="AL604" s="413">
        <f t="shared" si="18"/>
        <v>45799</v>
      </c>
      <c r="AM604" s="412">
        <f t="shared" si="19"/>
        <v>45800</v>
      </c>
    </row>
    <row r="605" spans="1:39" ht="21.6" customHeight="1">
      <c r="A605" s="24">
        <v>114</v>
      </c>
      <c r="B605" s="24" t="s">
        <v>158</v>
      </c>
      <c r="C605" s="24">
        <v>2025053124</v>
      </c>
      <c r="D605" s="24" t="s">
        <v>2968</v>
      </c>
      <c r="E605" s="24" t="s">
        <v>160</v>
      </c>
      <c r="F605" s="24">
        <v>5352</v>
      </c>
      <c r="G605" s="24" t="s">
        <v>2496</v>
      </c>
      <c r="H605" s="24" t="s">
        <v>162</v>
      </c>
      <c r="I605" s="24" t="s">
        <v>2969</v>
      </c>
      <c r="J605" s="24" t="s">
        <v>485</v>
      </c>
      <c r="K605" s="24" t="s">
        <v>165</v>
      </c>
      <c r="L605" s="24" t="s">
        <v>268</v>
      </c>
      <c r="M605" s="25" t="s">
        <v>269</v>
      </c>
      <c r="N605" s="24" t="s">
        <v>541</v>
      </c>
      <c r="O605" s="25" t="s">
        <v>542</v>
      </c>
      <c r="P605" s="26" t="s">
        <v>2970</v>
      </c>
      <c r="Q605" s="24" t="s">
        <v>2497</v>
      </c>
      <c r="R605" s="24" t="s">
        <v>171</v>
      </c>
      <c r="S605" s="24" t="s">
        <v>115</v>
      </c>
      <c r="T605" s="24">
        <v>1</v>
      </c>
      <c r="U605" s="24" t="s">
        <v>172</v>
      </c>
      <c r="V605" s="24" t="s">
        <v>2971</v>
      </c>
      <c r="W605" s="24" t="s">
        <v>2972</v>
      </c>
      <c r="X605" s="418">
        <v>45799.677777777782</v>
      </c>
      <c r="Y605" s="24" t="s">
        <v>2973</v>
      </c>
      <c r="Z605" s="24">
        <v>0.5</v>
      </c>
      <c r="AA605" s="24"/>
      <c r="AB605" s="24" t="s">
        <v>564</v>
      </c>
      <c r="AC605" s="26" t="s">
        <v>341</v>
      </c>
      <c r="AD605" s="24"/>
      <c r="AE605" s="24"/>
      <c r="AF605" s="24"/>
      <c r="AG605" s="24"/>
      <c r="AH605" s="24"/>
      <c r="AI605" s="24"/>
      <c r="AJ605" s="24"/>
      <c r="AK605" s="24" t="s">
        <v>178</v>
      </c>
      <c r="AL605" s="413">
        <f t="shared" si="18"/>
        <v>45799</v>
      </c>
      <c r="AM605" s="412">
        <f t="shared" si="19"/>
        <v>45799</v>
      </c>
    </row>
    <row r="606" spans="1:39" ht="21.6" customHeight="1">
      <c r="A606" s="24">
        <v>115</v>
      </c>
      <c r="B606" s="24" t="s">
        <v>212</v>
      </c>
      <c r="C606" s="24">
        <v>2025053201</v>
      </c>
      <c r="D606" s="24"/>
      <c r="E606" s="24"/>
      <c r="F606" s="24">
        <v>3890</v>
      </c>
      <c r="G606" s="24" t="s">
        <v>204</v>
      </c>
      <c r="H606" s="24" t="s">
        <v>162</v>
      </c>
      <c r="I606" s="24"/>
      <c r="J606" s="24"/>
      <c r="K606" s="24"/>
      <c r="L606" s="24"/>
      <c r="M606" s="25"/>
      <c r="N606" s="24"/>
      <c r="O606" s="25"/>
      <c r="P606" s="26"/>
      <c r="Q606" s="24" t="s">
        <v>208</v>
      </c>
      <c r="R606" s="24" t="s">
        <v>171</v>
      </c>
      <c r="S606" s="24" t="s">
        <v>115</v>
      </c>
      <c r="T606" s="24">
        <v>1</v>
      </c>
      <c r="U606" s="24" t="s">
        <v>172</v>
      </c>
      <c r="V606" s="24" t="s">
        <v>2974</v>
      </c>
      <c r="W606" s="24" t="s">
        <v>2965</v>
      </c>
      <c r="X606" s="418">
        <v>45800.494444444441</v>
      </c>
      <c r="Y606" s="24"/>
      <c r="Z606" s="24">
        <v>1.4</v>
      </c>
      <c r="AA606" s="24"/>
      <c r="AB606" s="24" t="s">
        <v>176</v>
      </c>
      <c r="AC606" s="26" t="s">
        <v>2130</v>
      </c>
      <c r="AD606" s="24" t="s">
        <v>178</v>
      </c>
      <c r="AE606" s="24"/>
      <c r="AF606" s="24"/>
      <c r="AG606" s="24"/>
      <c r="AH606" s="24"/>
      <c r="AI606" s="24"/>
      <c r="AJ606" s="24" t="s">
        <v>178</v>
      </c>
      <c r="AK606" s="24" t="s">
        <v>178</v>
      </c>
      <c r="AL606" s="413" t="e">
        <f t="shared" si="18"/>
        <v>#VALUE!</v>
      </c>
      <c r="AM606" s="412">
        <f t="shared" si="19"/>
        <v>45800</v>
      </c>
    </row>
    <row r="607" spans="1:39" ht="21.6" customHeight="1">
      <c r="A607" s="24">
        <v>116</v>
      </c>
      <c r="B607" s="24" t="s">
        <v>212</v>
      </c>
      <c r="C607" s="24">
        <v>2025053236</v>
      </c>
      <c r="D607" s="24"/>
      <c r="E607" s="24"/>
      <c r="F607" s="24">
        <v>4388</v>
      </c>
      <c r="G607" s="24" t="s">
        <v>1247</v>
      </c>
      <c r="H607" s="24" t="s">
        <v>162</v>
      </c>
      <c r="I607" s="24"/>
      <c r="J607" s="24"/>
      <c r="K607" s="24"/>
      <c r="L607" s="24"/>
      <c r="M607" s="25"/>
      <c r="N607" s="24"/>
      <c r="O607" s="25"/>
      <c r="P607" s="26"/>
      <c r="Q607" s="24" t="s">
        <v>1248</v>
      </c>
      <c r="R607" s="24" t="s">
        <v>171</v>
      </c>
      <c r="S607" s="24" t="s">
        <v>115</v>
      </c>
      <c r="T607" s="24">
        <v>1</v>
      </c>
      <c r="U607" s="24" t="s">
        <v>172</v>
      </c>
      <c r="V607" s="24" t="s">
        <v>2975</v>
      </c>
      <c r="W607" s="24" t="s">
        <v>2976</v>
      </c>
      <c r="X607" s="418">
        <v>45800.67083333333</v>
      </c>
      <c r="Y607" s="24"/>
      <c r="Z607" s="24">
        <v>1.1000000000000001</v>
      </c>
      <c r="AA607" s="24"/>
      <c r="AB607" s="24" t="s">
        <v>176</v>
      </c>
      <c r="AC607" s="26" t="s">
        <v>2130</v>
      </c>
      <c r="AD607" s="24" t="s">
        <v>178</v>
      </c>
      <c r="AE607" s="24"/>
      <c r="AF607" s="24"/>
      <c r="AG607" s="24"/>
      <c r="AH607" s="24"/>
      <c r="AI607" s="24"/>
      <c r="AJ607" s="24" t="s">
        <v>178</v>
      </c>
      <c r="AK607" s="24" t="s">
        <v>178</v>
      </c>
      <c r="AL607" s="413" t="e">
        <f t="shared" si="18"/>
        <v>#VALUE!</v>
      </c>
      <c r="AM607" s="412">
        <f t="shared" si="19"/>
        <v>45800</v>
      </c>
    </row>
    <row r="608" spans="1:39" ht="21.6" customHeight="1">
      <c r="A608" s="24">
        <v>117</v>
      </c>
      <c r="B608" s="24" t="s">
        <v>158</v>
      </c>
      <c r="C608" s="24">
        <v>2025053253</v>
      </c>
      <c r="D608" s="24" t="s">
        <v>2977</v>
      </c>
      <c r="E608" s="24" t="s">
        <v>493</v>
      </c>
      <c r="F608" s="24">
        <v>2259</v>
      </c>
      <c r="G608" s="24" t="s">
        <v>289</v>
      </c>
      <c r="H608" s="24" t="s">
        <v>162</v>
      </c>
      <c r="I608" s="24" t="s">
        <v>2978</v>
      </c>
      <c r="J608" s="24" t="s">
        <v>579</v>
      </c>
      <c r="K608" s="24" t="s">
        <v>226</v>
      </c>
      <c r="L608" s="24" t="s">
        <v>496</v>
      </c>
      <c r="M608" s="25" t="s">
        <v>497</v>
      </c>
      <c r="N608" s="24">
        <v>2405</v>
      </c>
      <c r="O608" s="25" t="s">
        <v>612</v>
      </c>
      <c r="P608" s="26" t="s">
        <v>2979</v>
      </c>
      <c r="Q608" s="24" t="s">
        <v>290</v>
      </c>
      <c r="R608" s="24" t="s">
        <v>171</v>
      </c>
      <c r="S608" s="24" t="s">
        <v>110</v>
      </c>
      <c r="T608" s="24">
        <v>1</v>
      </c>
      <c r="U608" s="24" t="s">
        <v>172</v>
      </c>
      <c r="V608" s="24" t="s">
        <v>2980</v>
      </c>
      <c r="W608" s="24" t="s">
        <v>2981</v>
      </c>
      <c r="X608" s="418">
        <v>45801.600694444453</v>
      </c>
      <c r="Y608" s="24" t="s">
        <v>2982</v>
      </c>
      <c r="Z608" s="24">
        <v>1.9</v>
      </c>
      <c r="AA608" s="24"/>
      <c r="AB608" s="24" t="s">
        <v>176</v>
      </c>
      <c r="AC608" s="26" t="s">
        <v>2983</v>
      </c>
      <c r="AD608" s="24"/>
      <c r="AE608" s="24"/>
      <c r="AF608" s="24"/>
      <c r="AG608" s="24"/>
      <c r="AH608" s="24"/>
      <c r="AI608" s="24"/>
      <c r="AJ608" s="24"/>
      <c r="AK608" s="24" t="s">
        <v>178</v>
      </c>
      <c r="AL608" s="413">
        <f t="shared" si="18"/>
        <v>45801</v>
      </c>
      <c r="AM608" s="412">
        <f t="shared" si="19"/>
        <v>45801</v>
      </c>
    </row>
    <row r="609" spans="1:39" ht="21.6" customHeight="1">
      <c r="A609" s="24">
        <v>118</v>
      </c>
      <c r="B609" s="24" t="s">
        <v>158</v>
      </c>
      <c r="C609" s="24">
        <v>2025053255</v>
      </c>
      <c r="D609" s="24" t="s">
        <v>2984</v>
      </c>
      <c r="E609" s="24" t="s">
        <v>160</v>
      </c>
      <c r="F609" s="24">
        <v>5080</v>
      </c>
      <c r="G609" s="24" t="s">
        <v>897</v>
      </c>
      <c r="H609" s="24" t="s">
        <v>898</v>
      </c>
      <c r="I609" s="24" t="s">
        <v>2985</v>
      </c>
      <c r="J609" s="24" t="s">
        <v>579</v>
      </c>
      <c r="K609" s="24" t="s">
        <v>226</v>
      </c>
      <c r="L609" s="24" t="s">
        <v>181</v>
      </c>
      <c r="M609" s="25" t="s">
        <v>182</v>
      </c>
      <c r="N609" s="24">
        <v>5804</v>
      </c>
      <c r="O609" s="25" t="s">
        <v>239</v>
      </c>
      <c r="P609" s="26" t="s">
        <v>2986</v>
      </c>
      <c r="Q609" s="24" t="s">
        <v>901</v>
      </c>
      <c r="R609" s="24" t="s">
        <v>171</v>
      </c>
      <c r="S609" s="24" t="s">
        <v>115</v>
      </c>
      <c r="T609" s="24">
        <v>1</v>
      </c>
      <c r="U609" s="24" t="s">
        <v>172</v>
      </c>
      <c r="V609" s="24" t="s">
        <v>2987</v>
      </c>
      <c r="W609" s="24" t="s">
        <v>2988</v>
      </c>
      <c r="X609" s="418">
        <v>45803.469444444447</v>
      </c>
      <c r="Y609" s="24" t="s">
        <v>2989</v>
      </c>
      <c r="Z609" s="24">
        <v>0.5</v>
      </c>
      <c r="AA609" s="24"/>
      <c r="AB609" s="24" t="s">
        <v>176</v>
      </c>
      <c r="AC609" s="26" t="s">
        <v>2990</v>
      </c>
      <c r="AD609" s="24"/>
      <c r="AE609" s="24"/>
      <c r="AF609" s="24"/>
      <c r="AG609" s="24"/>
      <c r="AH609" s="24"/>
      <c r="AI609" s="24"/>
      <c r="AJ609" s="24"/>
      <c r="AK609" s="24" t="s">
        <v>178</v>
      </c>
      <c r="AL609" s="413">
        <f t="shared" si="18"/>
        <v>45801</v>
      </c>
      <c r="AM609" s="412">
        <f t="shared" si="19"/>
        <v>45803</v>
      </c>
    </row>
    <row r="610" spans="1:39" ht="21.6" customHeight="1">
      <c r="A610" s="24">
        <v>119</v>
      </c>
      <c r="B610" s="24" t="s">
        <v>212</v>
      </c>
      <c r="C610" s="24">
        <v>2025053298</v>
      </c>
      <c r="D610" s="24"/>
      <c r="E610" s="24"/>
      <c r="F610" s="24">
        <v>4341</v>
      </c>
      <c r="G610" s="24" t="s">
        <v>1931</v>
      </c>
      <c r="H610" s="24" t="s">
        <v>316</v>
      </c>
      <c r="I610" s="24"/>
      <c r="J610" s="24"/>
      <c r="K610" s="24"/>
      <c r="L610" s="24"/>
      <c r="M610" s="25"/>
      <c r="N610" s="24"/>
      <c r="O610" s="25"/>
      <c r="P610" s="26"/>
      <c r="Q610" s="24" t="s">
        <v>1932</v>
      </c>
      <c r="R610" s="24" t="s">
        <v>171</v>
      </c>
      <c r="S610" s="24" t="s">
        <v>110</v>
      </c>
      <c r="T610" s="24">
        <v>1</v>
      </c>
      <c r="U610" s="24" t="s">
        <v>172</v>
      </c>
      <c r="V610" s="24" t="s">
        <v>2991</v>
      </c>
      <c r="W610" s="24" t="s">
        <v>2992</v>
      </c>
      <c r="X610" s="418">
        <v>45803.5</v>
      </c>
      <c r="Y610" s="24"/>
      <c r="Z610" s="24">
        <v>1</v>
      </c>
      <c r="AA610" s="24"/>
      <c r="AB610" s="24" t="s">
        <v>176</v>
      </c>
      <c r="AC610" s="26" t="s">
        <v>2130</v>
      </c>
      <c r="AD610" s="24" t="s">
        <v>178</v>
      </c>
      <c r="AE610" s="24"/>
      <c r="AF610" s="24"/>
      <c r="AG610" s="24"/>
      <c r="AH610" s="24"/>
      <c r="AI610" s="24"/>
      <c r="AJ610" s="24" t="s">
        <v>178</v>
      </c>
      <c r="AK610" s="24" t="s">
        <v>178</v>
      </c>
      <c r="AL610" s="413" t="e">
        <f t="shared" si="18"/>
        <v>#VALUE!</v>
      </c>
      <c r="AM610" s="412">
        <f t="shared" si="19"/>
        <v>45803</v>
      </c>
    </row>
    <row r="611" spans="1:39" ht="21.6" customHeight="1">
      <c r="A611" s="24">
        <v>120</v>
      </c>
      <c r="B611" s="24" t="s">
        <v>212</v>
      </c>
      <c r="C611" s="24">
        <v>2025053303</v>
      </c>
      <c r="D611" s="24"/>
      <c r="E611" s="24"/>
      <c r="F611" s="24">
        <v>3751</v>
      </c>
      <c r="G611" s="24" t="s">
        <v>1617</v>
      </c>
      <c r="H611" s="24" t="s">
        <v>214</v>
      </c>
      <c r="I611" s="24"/>
      <c r="J611" s="24"/>
      <c r="K611" s="24"/>
      <c r="L611" s="24"/>
      <c r="M611" s="25"/>
      <c r="N611" s="24"/>
      <c r="O611" s="25"/>
      <c r="P611" s="26"/>
      <c r="Q611" s="24" t="s">
        <v>1618</v>
      </c>
      <c r="R611" s="24" t="s">
        <v>171</v>
      </c>
      <c r="S611" s="24" t="s">
        <v>115</v>
      </c>
      <c r="T611" s="24">
        <v>1</v>
      </c>
      <c r="U611" s="24" t="s">
        <v>172</v>
      </c>
      <c r="V611" s="24" t="s">
        <v>2993</v>
      </c>
      <c r="W611" s="24" t="s">
        <v>2994</v>
      </c>
      <c r="X611" s="418">
        <v>45803.519444444442</v>
      </c>
      <c r="Y611" s="24"/>
      <c r="Z611" s="24">
        <v>1.1000000000000001</v>
      </c>
      <c r="AA611" s="24"/>
      <c r="AB611" s="24" t="s">
        <v>176</v>
      </c>
      <c r="AC611" s="26" t="s">
        <v>2130</v>
      </c>
      <c r="AD611" s="24" t="s">
        <v>178</v>
      </c>
      <c r="AE611" s="24"/>
      <c r="AF611" s="24"/>
      <c r="AG611" s="24"/>
      <c r="AH611" s="24"/>
      <c r="AI611" s="24"/>
      <c r="AJ611" s="24" t="s">
        <v>178</v>
      </c>
      <c r="AK611" s="24" t="s">
        <v>178</v>
      </c>
      <c r="AL611" s="413" t="e">
        <f t="shared" si="18"/>
        <v>#VALUE!</v>
      </c>
      <c r="AM611" s="412">
        <f t="shared" si="19"/>
        <v>45803</v>
      </c>
    </row>
    <row r="612" spans="1:39" ht="21.6" customHeight="1">
      <c r="A612" s="24">
        <v>121</v>
      </c>
      <c r="B612" s="24" t="s">
        <v>212</v>
      </c>
      <c r="C612" s="24">
        <v>2025053312</v>
      </c>
      <c r="D612" s="24"/>
      <c r="E612" s="24"/>
      <c r="F612" s="24">
        <v>4093</v>
      </c>
      <c r="G612" s="24" t="s">
        <v>1441</v>
      </c>
      <c r="H612" s="24" t="s">
        <v>214</v>
      </c>
      <c r="I612" s="24"/>
      <c r="J612" s="24"/>
      <c r="K612" s="24"/>
      <c r="L612" s="24"/>
      <c r="M612" s="25"/>
      <c r="N612" s="24"/>
      <c r="O612" s="25"/>
      <c r="P612" s="26"/>
      <c r="Q612" s="24" t="s">
        <v>1444</v>
      </c>
      <c r="R612" s="24" t="s">
        <v>171</v>
      </c>
      <c r="S612" s="24" t="s">
        <v>115</v>
      </c>
      <c r="T612" s="24">
        <v>1</v>
      </c>
      <c r="U612" s="24" t="s">
        <v>172</v>
      </c>
      <c r="V612" s="24" t="s">
        <v>2995</v>
      </c>
      <c r="W612" s="24" t="s">
        <v>2996</v>
      </c>
      <c r="X612" s="418">
        <v>45803.555555555547</v>
      </c>
      <c r="Y612" s="24"/>
      <c r="Z612" s="24">
        <v>0.6</v>
      </c>
      <c r="AA612" s="24"/>
      <c r="AB612" s="24" t="s">
        <v>176</v>
      </c>
      <c r="AC612" s="26" t="s">
        <v>2130</v>
      </c>
      <c r="AD612" s="24" t="s">
        <v>178</v>
      </c>
      <c r="AE612" s="24"/>
      <c r="AF612" s="24"/>
      <c r="AG612" s="24"/>
      <c r="AH612" s="24"/>
      <c r="AI612" s="24"/>
      <c r="AJ612" s="24"/>
      <c r="AK612" s="24" t="s">
        <v>178</v>
      </c>
      <c r="AL612" s="413" t="e">
        <f t="shared" si="18"/>
        <v>#VALUE!</v>
      </c>
      <c r="AM612" s="412">
        <f t="shared" si="19"/>
        <v>45803</v>
      </c>
    </row>
    <row r="613" spans="1:39" ht="21.6" customHeight="1">
      <c r="A613" s="24">
        <v>122</v>
      </c>
      <c r="B613" s="24" t="s">
        <v>212</v>
      </c>
      <c r="C613" s="24">
        <v>2025053314</v>
      </c>
      <c r="D613" s="24"/>
      <c r="E613" s="24"/>
      <c r="F613" s="24">
        <v>4228</v>
      </c>
      <c r="G613" s="24" t="s">
        <v>2012</v>
      </c>
      <c r="H613" s="24" t="s">
        <v>316</v>
      </c>
      <c r="I613" s="24"/>
      <c r="J613" s="24"/>
      <c r="K613" s="24"/>
      <c r="L613" s="24"/>
      <c r="M613" s="25"/>
      <c r="N613" s="24"/>
      <c r="O613" s="25"/>
      <c r="P613" s="26"/>
      <c r="Q613" s="24" t="s">
        <v>2013</v>
      </c>
      <c r="R613" s="24" t="s">
        <v>171</v>
      </c>
      <c r="S613" s="24" t="s">
        <v>110</v>
      </c>
      <c r="T613" s="24">
        <v>1</v>
      </c>
      <c r="U613" s="24" t="s">
        <v>172</v>
      </c>
      <c r="V613" s="24" t="s">
        <v>2997</v>
      </c>
      <c r="W613" s="24" t="s">
        <v>2998</v>
      </c>
      <c r="X613" s="418">
        <v>45803.5625</v>
      </c>
      <c r="Y613" s="24"/>
      <c r="Z613" s="24">
        <v>1</v>
      </c>
      <c r="AA613" s="24"/>
      <c r="AB613" s="24" t="s">
        <v>176</v>
      </c>
      <c r="AC613" s="26" t="s">
        <v>2130</v>
      </c>
      <c r="AD613" s="24" t="s">
        <v>178</v>
      </c>
      <c r="AE613" s="24"/>
      <c r="AF613" s="24"/>
      <c r="AG613" s="24"/>
      <c r="AH613" s="24"/>
      <c r="AI613" s="24"/>
      <c r="AJ613" s="24" t="s">
        <v>178</v>
      </c>
      <c r="AK613" s="24" t="s">
        <v>178</v>
      </c>
      <c r="AL613" s="413" t="e">
        <f t="shared" si="18"/>
        <v>#VALUE!</v>
      </c>
      <c r="AM613" s="412">
        <f t="shared" si="19"/>
        <v>45803</v>
      </c>
    </row>
    <row r="614" spans="1:39" ht="21.6" customHeight="1">
      <c r="A614" s="24">
        <v>123</v>
      </c>
      <c r="B614" s="24" t="s">
        <v>158</v>
      </c>
      <c r="C614" s="24">
        <v>2025053316</v>
      </c>
      <c r="D614" s="24" t="s">
        <v>2999</v>
      </c>
      <c r="E614" s="24" t="s">
        <v>160</v>
      </c>
      <c r="F614" s="24" t="s">
        <v>61</v>
      </c>
      <c r="G614" s="24" t="s">
        <v>402</v>
      </c>
      <c r="H614" s="24" t="s">
        <v>162</v>
      </c>
      <c r="I614" s="24" t="s">
        <v>3000</v>
      </c>
      <c r="J614" s="24" t="s">
        <v>318</v>
      </c>
      <c r="K614" s="24" t="s">
        <v>165</v>
      </c>
      <c r="L614" s="24" t="s">
        <v>166</v>
      </c>
      <c r="M614" s="25" t="s">
        <v>167</v>
      </c>
      <c r="N614" s="24">
        <v>2304</v>
      </c>
      <c r="O614" s="25" t="s">
        <v>168</v>
      </c>
      <c r="P614" s="26" t="s">
        <v>3001</v>
      </c>
      <c r="Q614" s="24" t="s">
        <v>403</v>
      </c>
      <c r="R614" s="24" t="s">
        <v>171</v>
      </c>
      <c r="S614" s="24" t="s">
        <v>115</v>
      </c>
      <c r="T614" s="24">
        <v>1</v>
      </c>
      <c r="U614" s="24" t="s">
        <v>172</v>
      </c>
      <c r="V614" s="24" t="s">
        <v>3002</v>
      </c>
      <c r="W614" s="24" t="s">
        <v>3003</v>
      </c>
      <c r="X614" s="418">
        <v>45804.52847222222</v>
      </c>
      <c r="Y614" s="24" t="s">
        <v>3004</v>
      </c>
      <c r="Z614" s="24">
        <v>1.7</v>
      </c>
      <c r="AA614" s="24"/>
      <c r="AB614" s="24" t="s">
        <v>176</v>
      </c>
      <c r="AC614" s="26" t="s">
        <v>3005</v>
      </c>
      <c r="AD614" s="24"/>
      <c r="AE614" s="24"/>
      <c r="AF614" s="24"/>
      <c r="AG614" s="24"/>
      <c r="AH614" s="24"/>
      <c r="AI614" s="24"/>
      <c r="AJ614" s="24"/>
      <c r="AK614" s="24" t="s">
        <v>178</v>
      </c>
      <c r="AL614" s="413">
        <f t="shared" si="18"/>
        <v>45803</v>
      </c>
      <c r="AM614" s="412">
        <f t="shared" si="19"/>
        <v>45804</v>
      </c>
    </row>
    <row r="615" spans="1:39" ht="21.6" customHeight="1">
      <c r="A615" s="24">
        <v>124</v>
      </c>
      <c r="B615" s="24" t="s">
        <v>212</v>
      </c>
      <c r="C615" s="24">
        <v>2025053327</v>
      </c>
      <c r="D615" s="24"/>
      <c r="E615" s="24"/>
      <c r="F615" s="24">
        <v>4153</v>
      </c>
      <c r="G615" s="24" t="s">
        <v>1783</v>
      </c>
      <c r="H615" s="24" t="s">
        <v>214</v>
      </c>
      <c r="I615" s="24"/>
      <c r="J615" s="24"/>
      <c r="K615" s="24"/>
      <c r="L615" s="24"/>
      <c r="M615" s="25"/>
      <c r="N615" s="24"/>
      <c r="O615" s="25"/>
      <c r="P615" s="26"/>
      <c r="Q615" s="24" t="s">
        <v>1784</v>
      </c>
      <c r="R615" s="24" t="s">
        <v>171</v>
      </c>
      <c r="S615" s="24" t="s">
        <v>115</v>
      </c>
      <c r="T615" s="24">
        <v>1</v>
      </c>
      <c r="U615" s="24" t="s">
        <v>172</v>
      </c>
      <c r="V615" s="24" t="s">
        <v>3006</v>
      </c>
      <c r="W615" s="24" t="s">
        <v>3007</v>
      </c>
      <c r="X615" s="418">
        <v>45803.603472222218</v>
      </c>
      <c r="Y615" s="24"/>
      <c r="Z615" s="24">
        <v>0.8</v>
      </c>
      <c r="AA615" s="24"/>
      <c r="AB615" s="24" t="s">
        <v>176</v>
      </c>
      <c r="AC615" s="26" t="s">
        <v>2130</v>
      </c>
      <c r="AD615" s="24" t="s">
        <v>178</v>
      </c>
      <c r="AE615" s="24"/>
      <c r="AF615" s="24"/>
      <c r="AG615" s="24"/>
      <c r="AH615" s="24"/>
      <c r="AI615" s="24"/>
      <c r="AJ615" s="24" t="s">
        <v>178</v>
      </c>
      <c r="AK615" s="24" t="s">
        <v>178</v>
      </c>
      <c r="AL615" s="413" t="e">
        <f t="shared" si="18"/>
        <v>#VALUE!</v>
      </c>
      <c r="AM615" s="412">
        <f t="shared" si="19"/>
        <v>45803</v>
      </c>
    </row>
    <row r="616" spans="1:39" ht="21.6" customHeight="1">
      <c r="A616" s="24">
        <v>125</v>
      </c>
      <c r="B616" s="24" t="s">
        <v>158</v>
      </c>
      <c r="C616" s="24">
        <v>2025053350</v>
      </c>
      <c r="D616" s="24" t="s">
        <v>3008</v>
      </c>
      <c r="E616" s="24" t="s">
        <v>160</v>
      </c>
      <c r="F616" s="24" t="s">
        <v>64</v>
      </c>
      <c r="G616" s="24" t="s">
        <v>1589</v>
      </c>
      <c r="H616" s="24" t="s">
        <v>266</v>
      </c>
      <c r="I616" s="24" t="s">
        <v>3009</v>
      </c>
      <c r="J616" s="24" t="s">
        <v>318</v>
      </c>
      <c r="K616" s="24" t="s">
        <v>165</v>
      </c>
      <c r="L616" s="24" t="s">
        <v>800</v>
      </c>
      <c r="M616" s="25" t="s">
        <v>801</v>
      </c>
      <c r="N616" s="24">
        <v>5901</v>
      </c>
      <c r="O616" s="25" t="s">
        <v>255</v>
      </c>
      <c r="P616" s="26" t="s">
        <v>3010</v>
      </c>
      <c r="Q616" s="24" t="s">
        <v>1593</v>
      </c>
      <c r="R616" s="24" t="s">
        <v>171</v>
      </c>
      <c r="S616" s="24" t="s">
        <v>274</v>
      </c>
      <c r="T616" s="24">
        <v>1</v>
      </c>
      <c r="U616" s="24" t="s">
        <v>172</v>
      </c>
      <c r="V616" s="24" t="s">
        <v>3011</v>
      </c>
      <c r="W616" s="24" t="s">
        <v>3012</v>
      </c>
      <c r="X616" s="418">
        <v>45804.552083333343</v>
      </c>
      <c r="Y616" s="24" t="s">
        <v>3013</v>
      </c>
      <c r="Z616" s="24">
        <v>0.3</v>
      </c>
      <c r="AA616" s="24"/>
      <c r="AB616" s="24" t="s">
        <v>176</v>
      </c>
      <c r="AC616" s="26" t="s">
        <v>3014</v>
      </c>
      <c r="AD616" s="24"/>
      <c r="AE616" s="24"/>
      <c r="AF616" s="24"/>
      <c r="AG616" s="24"/>
      <c r="AH616" s="24"/>
      <c r="AI616" s="24"/>
      <c r="AJ616" s="24"/>
      <c r="AK616" s="24" t="s">
        <v>178</v>
      </c>
      <c r="AL616" s="413">
        <f t="shared" si="18"/>
        <v>45803</v>
      </c>
      <c r="AM616" s="412">
        <f t="shared" si="19"/>
        <v>45804</v>
      </c>
    </row>
    <row r="617" spans="1:39" ht="21.6" customHeight="1">
      <c r="A617" s="24">
        <v>126</v>
      </c>
      <c r="B617" s="24" t="s">
        <v>212</v>
      </c>
      <c r="C617" s="24">
        <v>2025053351</v>
      </c>
      <c r="D617" s="24"/>
      <c r="E617" s="24"/>
      <c r="F617" s="24">
        <v>4529</v>
      </c>
      <c r="G617" s="24" t="s">
        <v>919</v>
      </c>
      <c r="H617" s="24" t="s">
        <v>214</v>
      </c>
      <c r="I617" s="24"/>
      <c r="J617" s="24"/>
      <c r="K617" s="24"/>
      <c r="L617" s="24"/>
      <c r="M617" s="25"/>
      <c r="N617" s="24"/>
      <c r="O617" s="25"/>
      <c r="P617" s="26"/>
      <c r="Q617" s="24" t="s">
        <v>926</v>
      </c>
      <c r="R617" s="24" t="s">
        <v>171</v>
      </c>
      <c r="S617" s="24" t="s">
        <v>115</v>
      </c>
      <c r="T617" s="24">
        <v>1</v>
      </c>
      <c r="U617" s="24" t="s">
        <v>172</v>
      </c>
      <c r="V617" s="24" t="s">
        <v>3015</v>
      </c>
      <c r="W617" s="24" t="s">
        <v>3016</v>
      </c>
      <c r="X617" s="418">
        <v>45803.660416666673</v>
      </c>
      <c r="Y617" s="24"/>
      <c r="Z617" s="24">
        <v>0.9</v>
      </c>
      <c r="AA617" s="24"/>
      <c r="AB617" s="24" t="s">
        <v>176</v>
      </c>
      <c r="AC617" s="26" t="s">
        <v>2130</v>
      </c>
      <c r="AD617" s="24" t="s">
        <v>178</v>
      </c>
      <c r="AE617" s="24"/>
      <c r="AF617" s="24"/>
      <c r="AG617" s="24"/>
      <c r="AH617" s="24"/>
      <c r="AI617" s="24"/>
      <c r="AJ617" s="24" t="s">
        <v>178</v>
      </c>
      <c r="AK617" s="24" t="s">
        <v>178</v>
      </c>
      <c r="AL617" s="413" t="e">
        <f t="shared" si="18"/>
        <v>#VALUE!</v>
      </c>
      <c r="AM617" s="412">
        <f t="shared" si="19"/>
        <v>45803</v>
      </c>
    </row>
    <row r="618" spans="1:39" ht="21.6" customHeight="1">
      <c r="A618" s="24">
        <v>127</v>
      </c>
      <c r="B618" s="24" t="s">
        <v>212</v>
      </c>
      <c r="C618" s="24">
        <v>2025053392</v>
      </c>
      <c r="D618" s="24"/>
      <c r="E618" s="24"/>
      <c r="F618" s="24">
        <v>4788</v>
      </c>
      <c r="G618" s="24" t="s">
        <v>1797</v>
      </c>
      <c r="H618" s="24" t="s">
        <v>214</v>
      </c>
      <c r="I618" s="24"/>
      <c r="J618" s="24"/>
      <c r="K618" s="24"/>
      <c r="L618" s="24"/>
      <c r="M618" s="25"/>
      <c r="N618" s="24"/>
      <c r="O618" s="25"/>
      <c r="P618" s="26"/>
      <c r="Q618" s="24" t="s">
        <v>1798</v>
      </c>
      <c r="R618" s="24" t="s">
        <v>171</v>
      </c>
      <c r="S618" s="24" t="s">
        <v>115</v>
      </c>
      <c r="T618" s="24">
        <v>1</v>
      </c>
      <c r="U618" s="24" t="s">
        <v>172</v>
      </c>
      <c r="V618" s="24" t="s">
        <v>3017</v>
      </c>
      <c r="W618" s="24" t="s">
        <v>3018</v>
      </c>
      <c r="X618" s="418">
        <v>45803.708333333343</v>
      </c>
      <c r="Y618" s="24"/>
      <c r="Z618" s="24">
        <v>1</v>
      </c>
      <c r="AA618" s="24"/>
      <c r="AB618" s="24" t="s">
        <v>176</v>
      </c>
      <c r="AC618" s="26" t="s">
        <v>2130</v>
      </c>
      <c r="AD618" s="24" t="s">
        <v>178</v>
      </c>
      <c r="AE618" s="24"/>
      <c r="AF618" s="24"/>
      <c r="AG618" s="24"/>
      <c r="AH618" s="24"/>
      <c r="AI618" s="24"/>
      <c r="AJ618" s="24" t="s">
        <v>178</v>
      </c>
      <c r="AK618" s="24" t="s">
        <v>178</v>
      </c>
      <c r="AL618" s="413" t="e">
        <f t="shared" si="18"/>
        <v>#VALUE!</v>
      </c>
      <c r="AM618" s="412">
        <f t="shared" si="19"/>
        <v>45803</v>
      </c>
    </row>
    <row r="619" spans="1:39" ht="21.6" customHeight="1">
      <c r="A619" s="24">
        <v>128</v>
      </c>
      <c r="B619" s="24" t="s">
        <v>212</v>
      </c>
      <c r="C619" s="24">
        <v>2025053401</v>
      </c>
      <c r="D619" s="24"/>
      <c r="E619" s="24"/>
      <c r="F619" s="24">
        <v>4298</v>
      </c>
      <c r="G619" s="24" t="s">
        <v>1808</v>
      </c>
      <c r="H619" s="24" t="s">
        <v>214</v>
      </c>
      <c r="I619" s="24"/>
      <c r="J619" s="24"/>
      <c r="K619" s="24"/>
      <c r="L619" s="24"/>
      <c r="M619" s="25"/>
      <c r="N619" s="24"/>
      <c r="O619" s="25"/>
      <c r="P619" s="26"/>
      <c r="Q619" s="24" t="s">
        <v>1809</v>
      </c>
      <c r="R619" s="24" t="s">
        <v>171</v>
      </c>
      <c r="S619" s="24" t="s">
        <v>115</v>
      </c>
      <c r="T619" s="24">
        <v>1</v>
      </c>
      <c r="U619" s="24" t="s">
        <v>172</v>
      </c>
      <c r="V619" s="24" t="s">
        <v>3019</v>
      </c>
      <c r="W619" s="24" t="s">
        <v>3020</v>
      </c>
      <c r="X619" s="418">
        <v>45803.756944444453</v>
      </c>
      <c r="Y619" s="24"/>
      <c r="Z619" s="24">
        <v>0.8</v>
      </c>
      <c r="AA619" s="24"/>
      <c r="AB619" s="24" t="s">
        <v>176</v>
      </c>
      <c r="AC619" s="26" t="s">
        <v>2130</v>
      </c>
      <c r="AD619" s="24" t="s">
        <v>178</v>
      </c>
      <c r="AE619" s="24"/>
      <c r="AF619" s="24"/>
      <c r="AG619" s="24"/>
      <c r="AH619" s="24"/>
      <c r="AI619" s="24"/>
      <c r="AJ619" s="24" t="s">
        <v>178</v>
      </c>
      <c r="AK619" s="24" t="s">
        <v>178</v>
      </c>
      <c r="AL619" s="413" t="e">
        <f t="shared" si="18"/>
        <v>#VALUE!</v>
      </c>
      <c r="AM619" s="412">
        <f t="shared" si="19"/>
        <v>45803</v>
      </c>
    </row>
    <row r="620" spans="1:39" ht="21.6" customHeight="1">
      <c r="A620" s="24">
        <v>129</v>
      </c>
      <c r="B620" s="24" t="s">
        <v>158</v>
      </c>
      <c r="C620" s="24">
        <v>2025053409</v>
      </c>
      <c r="D620" s="24" t="s">
        <v>3021</v>
      </c>
      <c r="E620" s="24" t="s">
        <v>160</v>
      </c>
      <c r="F620" s="24">
        <v>4834</v>
      </c>
      <c r="G620" s="24" t="s">
        <v>1275</v>
      </c>
      <c r="H620" s="24" t="s">
        <v>798</v>
      </c>
      <c r="I620" s="24" t="s">
        <v>3022</v>
      </c>
      <c r="J620" s="24" t="s">
        <v>318</v>
      </c>
      <c r="K620" s="24" t="s">
        <v>373</v>
      </c>
      <c r="L620" s="24" t="s">
        <v>166</v>
      </c>
      <c r="M620" s="25" t="s">
        <v>167</v>
      </c>
      <c r="N620" s="24">
        <v>2304</v>
      </c>
      <c r="O620" s="25" t="s">
        <v>168</v>
      </c>
      <c r="P620" s="26" t="s">
        <v>3023</v>
      </c>
      <c r="Q620" s="24" t="s">
        <v>1276</v>
      </c>
      <c r="R620" s="24" t="s">
        <v>171</v>
      </c>
      <c r="S620" s="24" t="s">
        <v>110</v>
      </c>
      <c r="T620" s="24">
        <v>1</v>
      </c>
      <c r="U620" s="24" t="s">
        <v>172</v>
      </c>
      <c r="V620" s="24" t="s">
        <v>3024</v>
      </c>
      <c r="W620" s="24" t="s">
        <v>2989</v>
      </c>
      <c r="X620" s="418">
        <v>45804.555555555547</v>
      </c>
      <c r="Y620" s="24" t="s">
        <v>3025</v>
      </c>
      <c r="Z620" s="24">
        <v>0.3</v>
      </c>
      <c r="AA620" s="24"/>
      <c r="AB620" s="24" t="s">
        <v>176</v>
      </c>
      <c r="AC620" s="26" t="s">
        <v>3026</v>
      </c>
      <c r="AD620" s="24"/>
      <c r="AE620" s="24"/>
      <c r="AF620" s="24"/>
      <c r="AG620" s="24"/>
      <c r="AH620" s="24"/>
      <c r="AI620" s="24"/>
      <c r="AJ620" s="24"/>
      <c r="AK620" s="24" t="s">
        <v>178</v>
      </c>
      <c r="AL620" s="413">
        <f t="shared" si="18"/>
        <v>45803</v>
      </c>
      <c r="AM620" s="412">
        <f t="shared" si="19"/>
        <v>45804</v>
      </c>
    </row>
    <row r="621" spans="1:39" ht="21.6" customHeight="1">
      <c r="A621" s="24">
        <v>130</v>
      </c>
      <c r="B621" s="24" t="s">
        <v>158</v>
      </c>
      <c r="C621" s="24">
        <v>2025053410</v>
      </c>
      <c r="D621" s="24" t="s">
        <v>3027</v>
      </c>
      <c r="E621" s="24" t="s">
        <v>160</v>
      </c>
      <c r="F621" s="24">
        <v>4834</v>
      </c>
      <c r="G621" s="24" t="s">
        <v>1275</v>
      </c>
      <c r="H621" s="24" t="s">
        <v>798</v>
      </c>
      <c r="I621" s="24" t="s">
        <v>3028</v>
      </c>
      <c r="J621" s="24" t="s">
        <v>164</v>
      </c>
      <c r="K621" s="24" t="s">
        <v>226</v>
      </c>
      <c r="L621" s="24" t="s">
        <v>166</v>
      </c>
      <c r="M621" s="25" t="s">
        <v>167</v>
      </c>
      <c r="N621" s="24">
        <v>2304</v>
      </c>
      <c r="O621" s="25" t="s">
        <v>168</v>
      </c>
      <c r="P621" s="26" t="s">
        <v>3029</v>
      </c>
      <c r="Q621" s="24" t="s">
        <v>1276</v>
      </c>
      <c r="R621" s="24" t="s">
        <v>171</v>
      </c>
      <c r="S621" s="24" t="s">
        <v>110</v>
      </c>
      <c r="T621" s="24">
        <v>1</v>
      </c>
      <c r="U621" s="24" t="s">
        <v>172</v>
      </c>
      <c r="V621" s="24" t="s">
        <v>3030</v>
      </c>
      <c r="W621" s="24" t="s">
        <v>3031</v>
      </c>
      <c r="X621" s="418">
        <v>45804.569444444453</v>
      </c>
      <c r="Y621" s="24" t="s">
        <v>3025</v>
      </c>
      <c r="Z621" s="24">
        <v>0.3</v>
      </c>
      <c r="AA621" s="24"/>
      <c r="AB621" s="24" t="s">
        <v>176</v>
      </c>
      <c r="AC621" s="26" t="s">
        <v>3032</v>
      </c>
      <c r="AD621" s="24"/>
      <c r="AE621" s="24"/>
      <c r="AF621" s="24"/>
      <c r="AG621" s="24"/>
      <c r="AH621" s="24"/>
      <c r="AI621" s="24"/>
      <c r="AJ621" s="24"/>
      <c r="AK621" s="24" t="s">
        <v>178</v>
      </c>
      <c r="AL621" s="413">
        <f t="shared" si="18"/>
        <v>45804</v>
      </c>
      <c r="AM621" s="412">
        <f t="shared" si="19"/>
        <v>45804</v>
      </c>
    </row>
    <row r="622" spans="1:39" ht="21.6" customHeight="1">
      <c r="A622" s="24">
        <v>131</v>
      </c>
      <c r="B622" s="24" t="s">
        <v>158</v>
      </c>
      <c r="C622" s="24">
        <v>2025053411</v>
      </c>
      <c r="D622" s="24" t="s">
        <v>3033</v>
      </c>
      <c r="E622" s="24" t="s">
        <v>160</v>
      </c>
      <c r="F622" s="24">
        <v>4834</v>
      </c>
      <c r="G622" s="24" t="s">
        <v>1275</v>
      </c>
      <c r="H622" s="24" t="s">
        <v>798</v>
      </c>
      <c r="I622" s="24" t="s">
        <v>3034</v>
      </c>
      <c r="J622" s="24" t="s">
        <v>318</v>
      </c>
      <c r="K622" s="24" t="s">
        <v>373</v>
      </c>
      <c r="L622" s="24" t="s">
        <v>193</v>
      </c>
      <c r="M622" s="25" t="s">
        <v>194</v>
      </c>
      <c r="N622" s="24" t="s">
        <v>195</v>
      </c>
      <c r="O622" s="25" t="s">
        <v>196</v>
      </c>
      <c r="P622" s="26" t="s">
        <v>3035</v>
      </c>
      <c r="Q622" s="24" t="s">
        <v>1276</v>
      </c>
      <c r="R622" s="24" t="s">
        <v>171</v>
      </c>
      <c r="S622" s="24" t="s">
        <v>110</v>
      </c>
      <c r="T622" s="24">
        <v>1</v>
      </c>
      <c r="U622" s="24" t="s">
        <v>172</v>
      </c>
      <c r="V622" s="24" t="s">
        <v>3036</v>
      </c>
      <c r="W622" s="24" t="s">
        <v>3037</v>
      </c>
      <c r="X622" s="418">
        <v>45804.583333333343</v>
      </c>
      <c r="Y622" s="24" t="s">
        <v>3038</v>
      </c>
      <c r="Z622" s="24">
        <v>0.3</v>
      </c>
      <c r="AA622" s="24"/>
      <c r="AB622" s="24" t="s">
        <v>176</v>
      </c>
      <c r="AC622" s="26" t="s">
        <v>3039</v>
      </c>
      <c r="AD622" s="24"/>
      <c r="AE622" s="24"/>
      <c r="AF622" s="24"/>
      <c r="AG622" s="24"/>
      <c r="AH622" s="24"/>
      <c r="AI622" s="24"/>
      <c r="AJ622" s="24"/>
      <c r="AK622" s="24" t="s">
        <v>178</v>
      </c>
      <c r="AL622" s="413">
        <f t="shared" si="18"/>
        <v>45803</v>
      </c>
      <c r="AM622" s="412">
        <f t="shared" si="19"/>
        <v>45804</v>
      </c>
    </row>
    <row r="623" spans="1:39" ht="21.6" customHeight="1">
      <c r="A623" s="24">
        <v>132</v>
      </c>
      <c r="B623" s="24" t="s">
        <v>158</v>
      </c>
      <c r="C623" s="24">
        <v>2025053412</v>
      </c>
      <c r="D623" s="24" t="s">
        <v>3040</v>
      </c>
      <c r="E623" s="24" t="s">
        <v>160</v>
      </c>
      <c r="F623" s="24">
        <v>4834</v>
      </c>
      <c r="G623" s="24" t="s">
        <v>1275</v>
      </c>
      <c r="H623" s="24" t="s">
        <v>798</v>
      </c>
      <c r="I623" s="24" t="s">
        <v>3041</v>
      </c>
      <c r="J623" s="24" t="s">
        <v>164</v>
      </c>
      <c r="K623" s="24" t="s">
        <v>226</v>
      </c>
      <c r="L623" s="24" t="s">
        <v>193</v>
      </c>
      <c r="M623" s="25" t="s">
        <v>194</v>
      </c>
      <c r="N623" s="24" t="s">
        <v>195</v>
      </c>
      <c r="O623" s="25" t="s">
        <v>196</v>
      </c>
      <c r="P623" s="26" t="s">
        <v>3042</v>
      </c>
      <c r="Q623" s="24" t="s">
        <v>1276</v>
      </c>
      <c r="R623" s="24" t="s">
        <v>171</v>
      </c>
      <c r="S623" s="24" t="s">
        <v>110</v>
      </c>
      <c r="T623" s="24">
        <v>1</v>
      </c>
      <c r="U623" s="24" t="s">
        <v>172</v>
      </c>
      <c r="V623" s="24" t="s">
        <v>3043</v>
      </c>
      <c r="W623" s="24" t="s">
        <v>3044</v>
      </c>
      <c r="X623" s="418">
        <v>45804.597222222219</v>
      </c>
      <c r="Y623" s="24" t="s">
        <v>3038</v>
      </c>
      <c r="Z623" s="24">
        <v>0.3</v>
      </c>
      <c r="AA623" s="24"/>
      <c r="AB623" s="24" t="s">
        <v>176</v>
      </c>
      <c r="AC623" s="26" t="s">
        <v>3045</v>
      </c>
      <c r="AD623" s="24"/>
      <c r="AE623" s="24"/>
      <c r="AF623" s="24"/>
      <c r="AG623" s="24"/>
      <c r="AH623" s="24"/>
      <c r="AI623" s="24"/>
      <c r="AJ623" s="24"/>
      <c r="AK623" s="24" t="s">
        <v>178</v>
      </c>
      <c r="AL623" s="413">
        <f t="shared" si="18"/>
        <v>45804</v>
      </c>
      <c r="AM623" s="412">
        <f t="shared" si="19"/>
        <v>45804</v>
      </c>
    </row>
    <row r="624" spans="1:39" ht="21.6" customHeight="1">
      <c r="A624" s="24">
        <v>133</v>
      </c>
      <c r="B624" s="24" t="s">
        <v>158</v>
      </c>
      <c r="C624" s="24">
        <v>2025053414</v>
      </c>
      <c r="D624" s="24" t="s">
        <v>3046</v>
      </c>
      <c r="E624" s="24" t="s">
        <v>160</v>
      </c>
      <c r="F624" s="24">
        <v>4538</v>
      </c>
      <c r="G624" s="24" t="s">
        <v>1010</v>
      </c>
      <c r="H624" s="24" t="s">
        <v>798</v>
      </c>
      <c r="I624" s="24" t="s">
        <v>3047</v>
      </c>
      <c r="J624" s="24" t="s">
        <v>318</v>
      </c>
      <c r="K624" s="24" t="s">
        <v>373</v>
      </c>
      <c r="L624" s="24" t="s">
        <v>193</v>
      </c>
      <c r="M624" s="25" t="s">
        <v>194</v>
      </c>
      <c r="N624" s="24" t="s">
        <v>195</v>
      </c>
      <c r="O624" s="25" t="s">
        <v>196</v>
      </c>
      <c r="P624" s="26" t="s">
        <v>3048</v>
      </c>
      <c r="Q624" s="24" t="s">
        <v>1011</v>
      </c>
      <c r="R624" s="24" t="s">
        <v>171</v>
      </c>
      <c r="S624" s="24" t="s">
        <v>110</v>
      </c>
      <c r="T624" s="24">
        <v>1</v>
      </c>
      <c r="U624" s="24" t="s">
        <v>172</v>
      </c>
      <c r="V624" s="24" t="s">
        <v>3049</v>
      </c>
      <c r="W624" s="24" t="s">
        <v>3003</v>
      </c>
      <c r="X624" s="418">
        <v>45804.479166666657</v>
      </c>
      <c r="Y624" s="24" t="s">
        <v>3050</v>
      </c>
      <c r="Z624" s="24">
        <v>0.5</v>
      </c>
      <c r="AA624" s="24"/>
      <c r="AB624" s="24" t="s">
        <v>176</v>
      </c>
      <c r="AC624" s="26" t="s">
        <v>3051</v>
      </c>
      <c r="AD624" s="24"/>
      <c r="AE624" s="24"/>
      <c r="AF624" s="24"/>
      <c r="AG624" s="24"/>
      <c r="AH624" s="24"/>
      <c r="AI624" s="24"/>
      <c r="AJ624" s="24"/>
      <c r="AK624" s="24" t="s">
        <v>178</v>
      </c>
      <c r="AL624" s="413">
        <f t="shared" si="18"/>
        <v>45803</v>
      </c>
      <c r="AM624" s="412">
        <f t="shared" si="19"/>
        <v>45804</v>
      </c>
    </row>
    <row r="625" spans="1:39" ht="21.6" customHeight="1">
      <c r="A625" s="24">
        <v>134</v>
      </c>
      <c r="B625" s="24" t="s">
        <v>158</v>
      </c>
      <c r="C625" s="24">
        <v>2025053415</v>
      </c>
      <c r="D625" s="24" t="s">
        <v>3052</v>
      </c>
      <c r="E625" s="24" t="s">
        <v>160</v>
      </c>
      <c r="F625" s="24">
        <v>4538</v>
      </c>
      <c r="G625" s="24" t="s">
        <v>1010</v>
      </c>
      <c r="H625" s="24" t="s">
        <v>798</v>
      </c>
      <c r="I625" s="24" t="s">
        <v>3053</v>
      </c>
      <c r="J625" s="24" t="s">
        <v>318</v>
      </c>
      <c r="K625" s="24" t="s">
        <v>373</v>
      </c>
      <c r="L625" s="24" t="s">
        <v>496</v>
      </c>
      <c r="M625" s="25" t="s">
        <v>497</v>
      </c>
      <c r="N625" s="24">
        <v>2402</v>
      </c>
      <c r="O625" s="25" t="s">
        <v>1385</v>
      </c>
      <c r="P625" s="26" t="s">
        <v>3054</v>
      </c>
      <c r="Q625" s="24" t="s">
        <v>1011</v>
      </c>
      <c r="R625" s="24" t="s">
        <v>171</v>
      </c>
      <c r="S625" s="24" t="s">
        <v>110</v>
      </c>
      <c r="T625" s="24">
        <v>1</v>
      </c>
      <c r="U625" s="24" t="s">
        <v>172</v>
      </c>
      <c r="V625" s="24" t="s">
        <v>3055</v>
      </c>
      <c r="W625" s="24" t="s">
        <v>3056</v>
      </c>
      <c r="X625" s="418">
        <v>45804.5</v>
      </c>
      <c r="Y625" s="24" t="s">
        <v>3057</v>
      </c>
      <c r="Z625" s="24">
        <v>0.5</v>
      </c>
      <c r="AA625" s="24"/>
      <c r="AB625" s="24" t="s">
        <v>176</v>
      </c>
      <c r="AC625" s="26" t="s">
        <v>3058</v>
      </c>
      <c r="AD625" s="24"/>
      <c r="AE625" s="24"/>
      <c r="AF625" s="24"/>
      <c r="AG625" s="24"/>
      <c r="AH625" s="24"/>
      <c r="AI625" s="24"/>
      <c r="AJ625" s="24"/>
      <c r="AK625" s="24" t="s">
        <v>178</v>
      </c>
      <c r="AL625" s="413">
        <f t="shared" si="18"/>
        <v>45803</v>
      </c>
      <c r="AM625" s="412">
        <f t="shared" si="19"/>
        <v>45804</v>
      </c>
    </row>
    <row r="626" spans="1:39" ht="21.6" customHeight="1">
      <c r="A626" s="24">
        <v>135</v>
      </c>
      <c r="B626" s="24" t="s">
        <v>158</v>
      </c>
      <c r="C626" s="24">
        <v>2025053432</v>
      </c>
      <c r="D626" s="24" t="s">
        <v>3059</v>
      </c>
      <c r="E626" s="24" t="s">
        <v>160</v>
      </c>
      <c r="F626" s="24">
        <v>5352</v>
      </c>
      <c r="G626" s="24" t="s">
        <v>2496</v>
      </c>
      <c r="H626" s="24" t="s">
        <v>162</v>
      </c>
      <c r="I626" s="24" t="s">
        <v>3060</v>
      </c>
      <c r="J626" s="24" t="s">
        <v>164</v>
      </c>
      <c r="K626" s="24" t="s">
        <v>226</v>
      </c>
      <c r="L626" s="24" t="s">
        <v>496</v>
      </c>
      <c r="M626" s="25" t="s">
        <v>497</v>
      </c>
      <c r="N626" s="24">
        <v>2405</v>
      </c>
      <c r="O626" s="25" t="s">
        <v>612</v>
      </c>
      <c r="P626" s="26" t="s">
        <v>3061</v>
      </c>
      <c r="Q626" s="24" t="s">
        <v>2497</v>
      </c>
      <c r="R626" s="24" t="s">
        <v>171</v>
      </c>
      <c r="S626" s="24" t="s">
        <v>115</v>
      </c>
      <c r="T626" s="24">
        <v>1</v>
      </c>
      <c r="U626" s="24" t="s">
        <v>172</v>
      </c>
      <c r="V626" s="24" t="s">
        <v>3062</v>
      </c>
      <c r="W626" s="24" t="s">
        <v>3063</v>
      </c>
      <c r="X626" s="418">
        <v>45804.87222222222</v>
      </c>
      <c r="Y626" s="24" t="s">
        <v>3064</v>
      </c>
      <c r="Z626" s="24">
        <v>2.6</v>
      </c>
      <c r="AA626" s="24"/>
      <c r="AB626" s="24" t="s">
        <v>176</v>
      </c>
      <c r="AC626" s="26" t="s">
        <v>3065</v>
      </c>
      <c r="AD626" s="24"/>
      <c r="AE626" s="24"/>
      <c r="AF626" s="24"/>
      <c r="AG626" s="24"/>
      <c r="AH626" s="24"/>
      <c r="AI626" s="24"/>
      <c r="AJ626" s="24"/>
      <c r="AK626" s="24" t="s">
        <v>178</v>
      </c>
      <c r="AL626" s="413">
        <f t="shared" si="18"/>
        <v>45804</v>
      </c>
      <c r="AM626" s="412">
        <f t="shared" si="19"/>
        <v>45804</v>
      </c>
    </row>
    <row r="627" spans="1:39" ht="21.6" customHeight="1">
      <c r="A627" s="24">
        <v>136</v>
      </c>
      <c r="B627" s="24" t="s">
        <v>158</v>
      </c>
      <c r="C627" s="24">
        <v>2025053434</v>
      </c>
      <c r="D627" s="24" t="s">
        <v>3066</v>
      </c>
      <c r="E627" s="24" t="s">
        <v>160</v>
      </c>
      <c r="F627" s="24">
        <v>2209</v>
      </c>
      <c r="G627" s="24" t="s">
        <v>505</v>
      </c>
      <c r="H627" s="24" t="s">
        <v>162</v>
      </c>
      <c r="I627" s="24" t="s">
        <v>3067</v>
      </c>
      <c r="J627" s="24" t="s">
        <v>164</v>
      </c>
      <c r="K627" s="24" t="s">
        <v>165</v>
      </c>
      <c r="L627" s="24" t="s">
        <v>268</v>
      </c>
      <c r="M627" s="25" t="s">
        <v>269</v>
      </c>
      <c r="N627" s="24" t="s">
        <v>1172</v>
      </c>
      <c r="O627" s="25" t="s">
        <v>802</v>
      </c>
      <c r="P627" s="26" t="s">
        <v>3068</v>
      </c>
      <c r="Q627" s="24" t="s">
        <v>506</v>
      </c>
      <c r="R627" s="24" t="s">
        <v>171</v>
      </c>
      <c r="S627" s="24" t="s">
        <v>115</v>
      </c>
      <c r="T627" s="24">
        <v>1</v>
      </c>
      <c r="U627" s="24" t="s">
        <v>172</v>
      </c>
      <c r="V627" s="24" t="s">
        <v>3069</v>
      </c>
      <c r="W627" s="24" t="s">
        <v>3070</v>
      </c>
      <c r="X627" s="418">
        <v>45804.544444444437</v>
      </c>
      <c r="Y627" s="24" t="s">
        <v>3071</v>
      </c>
      <c r="Z627" s="24">
        <v>0.5</v>
      </c>
      <c r="AA627" s="24"/>
      <c r="AB627" s="24" t="s">
        <v>176</v>
      </c>
      <c r="AC627" s="26" t="s">
        <v>3072</v>
      </c>
      <c r="AD627" s="24"/>
      <c r="AE627" s="24"/>
      <c r="AF627" s="24"/>
      <c r="AG627" s="24"/>
      <c r="AH627" s="24"/>
      <c r="AI627" s="24"/>
      <c r="AJ627" s="24"/>
      <c r="AK627" s="24" t="s">
        <v>178</v>
      </c>
      <c r="AL627" s="413">
        <f t="shared" si="18"/>
        <v>45804</v>
      </c>
      <c r="AM627" s="412">
        <f t="shared" si="19"/>
        <v>45804</v>
      </c>
    </row>
    <row r="628" spans="1:39" ht="21.6" customHeight="1">
      <c r="A628" s="24">
        <v>137</v>
      </c>
      <c r="B628" s="24" t="s">
        <v>212</v>
      </c>
      <c r="C628" s="24">
        <v>2025053435</v>
      </c>
      <c r="D628" s="24"/>
      <c r="E628" s="24"/>
      <c r="F628" s="24">
        <v>4538</v>
      </c>
      <c r="G628" s="24" t="s">
        <v>1010</v>
      </c>
      <c r="H628" s="24" t="s">
        <v>798</v>
      </c>
      <c r="I628" s="24"/>
      <c r="J628" s="24"/>
      <c r="K628" s="24"/>
      <c r="L628" s="24"/>
      <c r="M628" s="25"/>
      <c r="N628" s="24"/>
      <c r="O628" s="25"/>
      <c r="P628" s="26"/>
      <c r="Q628" s="24" t="s">
        <v>1011</v>
      </c>
      <c r="R628" s="24" t="s">
        <v>171</v>
      </c>
      <c r="S628" s="24" t="s">
        <v>110</v>
      </c>
      <c r="T628" s="24">
        <v>1</v>
      </c>
      <c r="U628" s="24" t="s">
        <v>172</v>
      </c>
      <c r="V628" s="24" t="s">
        <v>3073</v>
      </c>
      <c r="W628" s="24" t="s">
        <v>3074</v>
      </c>
      <c r="X628" s="418">
        <v>45804.510416666657</v>
      </c>
      <c r="Y628" s="24"/>
      <c r="Z628" s="24">
        <v>0.3</v>
      </c>
      <c r="AA628" s="24"/>
      <c r="AB628" s="24" t="s">
        <v>176</v>
      </c>
      <c r="AC628" s="26" t="s">
        <v>2194</v>
      </c>
      <c r="AD628" s="24" t="s">
        <v>178</v>
      </c>
      <c r="AE628" s="24"/>
      <c r="AF628" s="24"/>
      <c r="AG628" s="24"/>
      <c r="AH628" s="24"/>
      <c r="AI628" s="24"/>
      <c r="AJ628" s="24" t="s">
        <v>178</v>
      </c>
      <c r="AK628" s="24" t="s">
        <v>178</v>
      </c>
      <c r="AL628" s="413" t="e">
        <f t="shared" si="18"/>
        <v>#VALUE!</v>
      </c>
      <c r="AM628" s="412">
        <f t="shared" si="19"/>
        <v>45804</v>
      </c>
    </row>
    <row r="629" spans="1:39" ht="21.6" customHeight="1">
      <c r="A629" s="24">
        <v>138</v>
      </c>
      <c r="B629" s="24" t="s">
        <v>212</v>
      </c>
      <c r="C629" s="24">
        <v>2025053438</v>
      </c>
      <c r="D629" s="24"/>
      <c r="E629" s="24"/>
      <c r="F629" s="24" t="s">
        <v>61</v>
      </c>
      <c r="G629" s="24" t="s">
        <v>402</v>
      </c>
      <c r="H629" s="24" t="s">
        <v>162</v>
      </c>
      <c r="I629" s="24"/>
      <c r="J629" s="24"/>
      <c r="K629" s="24"/>
      <c r="L629" s="24"/>
      <c r="M629" s="25"/>
      <c r="N629" s="24"/>
      <c r="O629" s="25"/>
      <c r="P629" s="26"/>
      <c r="Q629" s="24" t="s">
        <v>403</v>
      </c>
      <c r="R629" s="24" t="s">
        <v>171</v>
      </c>
      <c r="S629" s="24" t="s">
        <v>115</v>
      </c>
      <c r="T629" s="24">
        <v>1</v>
      </c>
      <c r="U629" s="24" t="s">
        <v>172</v>
      </c>
      <c r="V629" s="24" t="s">
        <v>3075</v>
      </c>
      <c r="W629" s="24" t="s">
        <v>3003</v>
      </c>
      <c r="X629" s="418">
        <v>45804.527777777781</v>
      </c>
      <c r="Y629" s="24"/>
      <c r="Z629" s="24">
        <v>1.7</v>
      </c>
      <c r="AA629" s="24"/>
      <c r="AB629" s="24" t="s">
        <v>176</v>
      </c>
      <c r="AC629" s="26" t="s">
        <v>2130</v>
      </c>
      <c r="AD629" s="24" t="s">
        <v>178</v>
      </c>
      <c r="AE629" s="24"/>
      <c r="AF629" s="24"/>
      <c r="AG629" s="24"/>
      <c r="AH629" s="24"/>
      <c r="AI629" s="24"/>
      <c r="AJ629" s="24" t="s">
        <v>178</v>
      </c>
      <c r="AK629" s="24" t="s">
        <v>178</v>
      </c>
      <c r="AL629" s="413" t="e">
        <f t="shared" si="18"/>
        <v>#VALUE!</v>
      </c>
      <c r="AM629" s="412">
        <f t="shared" si="19"/>
        <v>45804</v>
      </c>
    </row>
    <row r="630" spans="1:39" ht="21.6" customHeight="1">
      <c r="A630" s="24">
        <v>139</v>
      </c>
      <c r="B630" s="24" t="s">
        <v>212</v>
      </c>
      <c r="C630" s="24">
        <v>2025053457</v>
      </c>
      <c r="D630" s="24"/>
      <c r="E630" s="24"/>
      <c r="F630" s="24">
        <v>3955</v>
      </c>
      <c r="G630" s="24" t="s">
        <v>1961</v>
      </c>
      <c r="H630" s="24" t="s">
        <v>266</v>
      </c>
      <c r="I630" s="24"/>
      <c r="J630" s="24"/>
      <c r="K630" s="24"/>
      <c r="L630" s="24"/>
      <c r="M630" s="25"/>
      <c r="N630" s="24"/>
      <c r="O630" s="25"/>
      <c r="P630" s="26"/>
      <c r="Q630" s="24" t="s">
        <v>1962</v>
      </c>
      <c r="R630" s="24" t="s">
        <v>171</v>
      </c>
      <c r="S630" s="24" t="s">
        <v>274</v>
      </c>
      <c r="T630" s="24">
        <v>1</v>
      </c>
      <c r="U630" s="24" t="s">
        <v>172</v>
      </c>
      <c r="V630" s="24" t="s">
        <v>3076</v>
      </c>
      <c r="W630" s="24" t="s">
        <v>3077</v>
      </c>
      <c r="X630" s="418">
        <v>45804.583333333343</v>
      </c>
      <c r="Y630" s="24"/>
      <c r="Z630" s="24">
        <v>0.4</v>
      </c>
      <c r="AA630" s="24"/>
      <c r="AB630" s="24" t="s">
        <v>176</v>
      </c>
      <c r="AC630" s="26" t="s">
        <v>2130</v>
      </c>
      <c r="AD630" s="24" t="s">
        <v>178</v>
      </c>
      <c r="AE630" s="24"/>
      <c r="AF630" s="24"/>
      <c r="AG630" s="24"/>
      <c r="AH630" s="24"/>
      <c r="AI630" s="24"/>
      <c r="AJ630" s="24" t="s">
        <v>178</v>
      </c>
      <c r="AK630" s="24" t="s">
        <v>178</v>
      </c>
      <c r="AL630" s="413" t="e">
        <f t="shared" si="18"/>
        <v>#VALUE!</v>
      </c>
      <c r="AM630" s="412">
        <f t="shared" si="19"/>
        <v>45804</v>
      </c>
    </row>
    <row r="631" spans="1:39" ht="21.6" customHeight="1">
      <c r="A631" s="24">
        <v>140</v>
      </c>
      <c r="B631" s="24" t="s">
        <v>158</v>
      </c>
      <c r="C631" s="24">
        <v>2025053506</v>
      </c>
      <c r="D631" s="24" t="s">
        <v>3078</v>
      </c>
      <c r="E631" s="24" t="s">
        <v>493</v>
      </c>
      <c r="F631" s="24">
        <v>4101</v>
      </c>
      <c r="G631" s="24" t="s">
        <v>879</v>
      </c>
      <c r="H631" s="24" t="s">
        <v>162</v>
      </c>
      <c r="I631" s="24" t="s">
        <v>3079</v>
      </c>
      <c r="J631" s="24" t="s">
        <v>164</v>
      </c>
      <c r="K631" s="24" t="s">
        <v>165</v>
      </c>
      <c r="L631" s="24" t="s">
        <v>496</v>
      </c>
      <c r="M631" s="25" t="s">
        <v>497</v>
      </c>
      <c r="N631" s="24">
        <v>2405</v>
      </c>
      <c r="O631" s="25" t="s">
        <v>612</v>
      </c>
      <c r="P631" s="26" t="s">
        <v>3080</v>
      </c>
      <c r="Q631" s="24" t="s">
        <v>882</v>
      </c>
      <c r="R631" s="24" t="s">
        <v>171</v>
      </c>
      <c r="S631" s="24" t="s">
        <v>274</v>
      </c>
      <c r="T631" s="24">
        <v>1</v>
      </c>
      <c r="U631" s="24" t="s">
        <v>172</v>
      </c>
      <c r="V631" s="24" t="s">
        <v>3081</v>
      </c>
      <c r="W631" s="24" t="s">
        <v>3082</v>
      </c>
      <c r="X631" s="418">
        <v>45804.784722222219</v>
      </c>
      <c r="Y631" s="24" t="s">
        <v>3083</v>
      </c>
      <c r="Z631" s="24">
        <v>1</v>
      </c>
      <c r="AA631" s="24"/>
      <c r="AB631" s="24" t="s">
        <v>176</v>
      </c>
      <c r="AC631" s="26" t="s">
        <v>3084</v>
      </c>
      <c r="AD631" s="24"/>
      <c r="AE631" s="24"/>
      <c r="AF631" s="24"/>
      <c r="AG631" s="24"/>
      <c r="AH631" s="24"/>
      <c r="AI631" s="24"/>
      <c r="AJ631" s="24"/>
      <c r="AK631" s="24" t="s">
        <v>178</v>
      </c>
      <c r="AL631" s="413">
        <f t="shared" si="18"/>
        <v>45804</v>
      </c>
      <c r="AM631" s="412">
        <f t="shared" si="19"/>
        <v>45804</v>
      </c>
    </row>
    <row r="632" spans="1:39" ht="21.6" customHeight="1">
      <c r="A632" s="24">
        <v>141</v>
      </c>
      <c r="B632" s="24" t="s">
        <v>158</v>
      </c>
      <c r="C632" s="24">
        <v>2025053519</v>
      </c>
      <c r="D632" s="24" t="s">
        <v>3085</v>
      </c>
      <c r="E632" s="24" t="s">
        <v>160</v>
      </c>
      <c r="F632" s="24">
        <v>4834</v>
      </c>
      <c r="G632" s="24" t="s">
        <v>1275</v>
      </c>
      <c r="H632" s="24" t="s">
        <v>798</v>
      </c>
      <c r="I632" s="24" t="s">
        <v>3086</v>
      </c>
      <c r="J632" s="24" t="s">
        <v>164</v>
      </c>
      <c r="K632" s="24" t="s">
        <v>373</v>
      </c>
      <c r="L632" s="24" t="s">
        <v>594</v>
      </c>
      <c r="M632" s="25" t="s">
        <v>595</v>
      </c>
      <c r="N632" s="24" t="s">
        <v>1426</v>
      </c>
      <c r="O632" s="25" t="s">
        <v>239</v>
      </c>
      <c r="P632" s="26" t="s">
        <v>3087</v>
      </c>
      <c r="Q632" s="24" t="s">
        <v>1276</v>
      </c>
      <c r="R632" s="24" t="s">
        <v>171</v>
      </c>
      <c r="S632" s="24" t="s">
        <v>110</v>
      </c>
      <c r="T632" s="24">
        <v>1</v>
      </c>
      <c r="U632" s="24" t="s">
        <v>172</v>
      </c>
      <c r="V632" s="24" t="s">
        <v>3088</v>
      </c>
      <c r="W632" s="24" t="s">
        <v>3089</v>
      </c>
      <c r="X632" s="418">
        <v>45805.451388888891</v>
      </c>
      <c r="Y632" s="24" t="s">
        <v>3090</v>
      </c>
      <c r="Z632" s="24">
        <v>0.3</v>
      </c>
      <c r="AA632" s="24"/>
      <c r="AB632" s="24" t="s">
        <v>176</v>
      </c>
      <c r="AC632" s="26" t="s">
        <v>3091</v>
      </c>
      <c r="AD632" s="24"/>
      <c r="AE632" s="24"/>
      <c r="AF632" s="24"/>
      <c r="AG632" s="24"/>
      <c r="AH632" s="24"/>
      <c r="AI632" s="24"/>
      <c r="AJ632" s="24"/>
      <c r="AK632" s="24" t="s">
        <v>178</v>
      </c>
      <c r="AL632" s="413">
        <f t="shared" si="18"/>
        <v>45804</v>
      </c>
      <c r="AM632" s="412">
        <f t="shared" si="19"/>
        <v>45805</v>
      </c>
    </row>
    <row r="633" spans="1:39" ht="21.6" customHeight="1">
      <c r="A633" s="24">
        <v>142</v>
      </c>
      <c r="B633" s="24" t="s">
        <v>158</v>
      </c>
      <c r="C633" s="24">
        <v>2025053589</v>
      </c>
      <c r="D633" s="24" t="s">
        <v>3092</v>
      </c>
      <c r="E633" s="24" t="s">
        <v>160</v>
      </c>
      <c r="F633" s="24" t="s">
        <v>67</v>
      </c>
      <c r="G633" s="24" t="s">
        <v>948</v>
      </c>
      <c r="H633" s="24" t="s">
        <v>162</v>
      </c>
      <c r="I633" s="24" t="s">
        <v>3093</v>
      </c>
      <c r="J633" s="24" t="s">
        <v>192</v>
      </c>
      <c r="K633" s="24" t="s">
        <v>165</v>
      </c>
      <c r="L633" s="24" t="s">
        <v>166</v>
      </c>
      <c r="M633" s="25" t="s">
        <v>167</v>
      </c>
      <c r="N633" s="24">
        <v>2306</v>
      </c>
      <c r="O633" s="25" t="s">
        <v>542</v>
      </c>
      <c r="P633" s="26" t="s">
        <v>3094</v>
      </c>
      <c r="Q633" s="24" t="s">
        <v>949</v>
      </c>
      <c r="R633" s="24" t="s">
        <v>171</v>
      </c>
      <c r="S633" s="24" t="s">
        <v>115</v>
      </c>
      <c r="T633" s="24">
        <v>1</v>
      </c>
      <c r="U633" s="24" t="s">
        <v>172</v>
      </c>
      <c r="V633" s="24" t="s">
        <v>3095</v>
      </c>
      <c r="W633" s="24" t="s">
        <v>3096</v>
      </c>
      <c r="X633" s="418">
        <v>45805.644444444442</v>
      </c>
      <c r="Y633" s="24" t="s">
        <v>3097</v>
      </c>
      <c r="Z633" s="24">
        <v>0.5</v>
      </c>
      <c r="AA633" s="24"/>
      <c r="AB633" s="24" t="s">
        <v>564</v>
      </c>
      <c r="AC633" s="26" t="s">
        <v>3098</v>
      </c>
      <c r="AD633" s="24"/>
      <c r="AE633" s="24"/>
      <c r="AF633" s="24"/>
      <c r="AG633" s="24"/>
      <c r="AH633" s="24"/>
      <c r="AI633" s="24"/>
      <c r="AJ633" s="24"/>
      <c r="AK633" s="24" t="s">
        <v>178</v>
      </c>
      <c r="AL633" s="413">
        <f t="shared" si="18"/>
        <v>45805</v>
      </c>
      <c r="AM633" s="412">
        <f t="shared" si="19"/>
        <v>45805</v>
      </c>
    </row>
    <row r="634" spans="1:39" ht="21.6" customHeight="1">
      <c r="A634" s="24">
        <v>143</v>
      </c>
      <c r="B634" s="24" t="s">
        <v>158</v>
      </c>
      <c r="C634" s="24">
        <v>2025053590</v>
      </c>
      <c r="D634" s="24" t="s">
        <v>3099</v>
      </c>
      <c r="E634" s="24" t="s">
        <v>160</v>
      </c>
      <c r="F634" s="24" t="s">
        <v>50</v>
      </c>
      <c r="G634" s="24" t="s">
        <v>1342</v>
      </c>
      <c r="H634" s="24" t="s">
        <v>162</v>
      </c>
      <c r="I634" s="24" t="s">
        <v>3100</v>
      </c>
      <c r="J634" s="24" t="s">
        <v>192</v>
      </c>
      <c r="K634" s="24" t="s">
        <v>165</v>
      </c>
      <c r="L634" s="24" t="s">
        <v>319</v>
      </c>
      <c r="M634" s="25" t="s">
        <v>320</v>
      </c>
      <c r="N634" s="24">
        <v>2701</v>
      </c>
      <c r="O634" s="25" t="s">
        <v>321</v>
      </c>
      <c r="P634" s="26" t="s">
        <v>3101</v>
      </c>
      <c r="Q634" s="24" t="s">
        <v>1343</v>
      </c>
      <c r="R634" s="24" t="s">
        <v>171</v>
      </c>
      <c r="S634" s="24" t="s">
        <v>115</v>
      </c>
      <c r="T634" s="24">
        <v>1</v>
      </c>
      <c r="U634" s="24" t="s">
        <v>172</v>
      </c>
      <c r="V634" s="24" t="s">
        <v>3102</v>
      </c>
      <c r="W634" s="24" t="s">
        <v>3103</v>
      </c>
      <c r="X634" s="418">
        <v>45805.675000000003</v>
      </c>
      <c r="Y634" s="24" t="s">
        <v>3104</v>
      </c>
      <c r="Z634" s="24">
        <v>0.5</v>
      </c>
      <c r="AA634" s="24"/>
      <c r="AB634" s="24" t="s">
        <v>176</v>
      </c>
      <c r="AC634" s="26" t="s">
        <v>3105</v>
      </c>
      <c r="AD634" s="24"/>
      <c r="AE634" s="24"/>
      <c r="AF634" s="24"/>
      <c r="AG634" s="24"/>
      <c r="AH634" s="24"/>
      <c r="AI634" s="24"/>
      <c r="AJ634" s="24"/>
      <c r="AK634" s="24" t="s">
        <v>178</v>
      </c>
      <c r="AL634" s="413">
        <f t="shared" si="18"/>
        <v>45805</v>
      </c>
      <c r="AM634" s="412">
        <f t="shared" si="19"/>
        <v>45805</v>
      </c>
    </row>
    <row r="635" spans="1:39" ht="21.6" customHeight="1">
      <c r="A635" s="24">
        <v>144</v>
      </c>
      <c r="B635" s="24" t="s">
        <v>212</v>
      </c>
      <c r="C635" s="24">
        <v>2025053596</v>
      </c>
      <c r="D635" s="24"/>
      <c r="E635" s="24"/>
      <c r="F635" s="24">
        <v>4057</v>
      </c>
      <c r="G635" s="24" t="s">
        <v>797</v>
      </c>
      <c r="H635" s="24" t="s">
        <v>798</v>
      </c>
      <c r="I635" s="24"/>
      <c r="J635" s="24"/>
      <c r="K635" s="24"/>
      <c r="L635" s="24"/>
      <c r="M635" s="25"/>
      <c r="N635" s="24"/>
      <c r="O635" s="25"/>
      <c r="P635" s="26"/>
      <c r="Q635" s="24" t="s">
        <v>804</v>
      </c>
      <c r="R635" s="24" t="s">
        <v>171</v>
      </c>
      <c r="S635" s="24" t="s">
        <v>110</v>
      </c>
      <c r="T635" s="24">
        <v>1</v>
      </c>
      <c r="U635" s="24" t="s">
        <v>172</v>
      </c>
      <c r="V635" s="24" t="s">
        <v>3106</v>
      </c>
      <c r="W635" s="24" t="s">
        <v>3107</v>
      </c>
      <c r="X635" s="418">
        <v>45805.583333333343</v>
      </c>
      <c r="Y635" s="24"/>
      <c r="Z635" s="24">
        <v>1</v>
      </c>
      <c r="AA635" s="24"/>
      <c r="AB635" s="24" t="s">
        <v>176</v>
      </c>
      <c r="AC635" s="26" t="s">
        <v>2130</v>
      </c>
      <c r="AD635" s="24" t="s">
        <v>178</v>
      </c>
      <c r="AE635" s="24"/>
      <c r="AF635" s="24"/>
      <c r="AG635" s="24"/>
      <c r="AH635" s="24"/>
      <c r="AI635" s="24"/>
      <c r="AJ635" s="24" t="s">
        <v>178</v>
      </c>
      <c r="AK635" s="24" t="s">
        <v>178</v>
      </c>
      <c r="AL635" s="413" t="e">
        <f t="shared" si="18"/>
        <v>#VALUE!</v>
      </c>
      <c r="AM635" s="412">
        <f t="shared" si="19"/>
        <v>45805</v>
      </c>
    </row>
    <row r="636" spans="1:39" ht="21.6" customHeight="1">
      <c r="A636" s="24">
        <v>145</v>
      </c>
      <c r="B636" s="24" t="s">
        <v>212</v>
      </c>
      <c r="C636" s="24">
        <v>2025053606</v>
      </c>
      <c r="D636" s="24"/>
      <c r="E636" s="24"/>
      <c r="F636" s="24">
        <v>4057</v>
      </c>
      <c r="G636" s="24" t="s">
        <v>797</v>
      </c>
      <c r="H636" s="24" t="s">
        <v>798</v>
      </c>
      <c r="I636" s="24"/>
      <c r="J636" s="24"/>
      <c r="K636" s="24"/>
      <c r="L636" s="24"/>
      <c r="M636" s="25"/>
      <c r="N636" s="24"/>
      <c r="O636" s="25"/>
      <c r="P636" s="26"/>
      <c r="Q636" s="24" t="s">
        <v>804</v>
      </c>
      <c r="R636" s="24" t="s">
        <v>171</v>
      </c>
      <c r="S636" s="24" t="s">
        <v>110</v>
      </c>
      <c r="T636" s="24">
        <v>1</v>
      </c>
      <c r="U636" s="24" t="s">
        <v>172</v>
      </c>
      <c r="V636" s="24" t="s">
        <v>3108</v>
      </c>
      <c r="W636" s="24" t="s">
        <v>3109</v>
      </c>
      <c r="X636" s="418">
        <v>45805.590277777781</v>
      </c>
      <c r="Y636" s="24"/>
      <c r="Z636" s="24">
        <v>0.2</v>
      </c>
      <c r="AA636" s="24"/>
      <c r="AB636" s="24" t="s">
        <v>176</v>
      </c>
      <c r="AC636" s="26" t="s">
        <v>2957</v>
      </c>
      <c r="AD636" s="24"/>
      <c r="AE636" s="24"/>
      <c r="AF636" s="24"/>
      <c r="AG636" s="24"/>
      <c r="AH636" s="24"/>
      <c r="AI636" s="24"/>
      <c r="AJ636" s="24" t="s">
        <v>178</v>
      </c>
      <c r="AK636" s="24" t="s">
        <v>178</v>
      </c>
      <c r="AL636" s="413" t="e">
        <f t="shared" si="18"/>
        <v>#VALUE!</v>
      </c>
      <c r="AM636" s="412">
        <f t="shared" si="19"/>
        <v>45805</v>
      </c>
    </row>
    <row r="637" spans="1:39" ht="21.6" customHeight="1">
      <c r="A637" s="24">
        <v>146</v>
      </c>
      <c r="B637" s="24" t="s">
        <v>158</v>
      </c>
      <c r="C637" s="24">
        <v>2025053610</v>
      </c>
      <c r="D637" s="24" t="s">
        <v>3110</v>
      </c>
      <c r="E637" s="24" t="s">
        <v>160</v>
      </c>
      <c r="F637" s="24" t="s">
        <v>64</v>
      </c>
      <c r="G637" s="24" t="s">
        <v>1589</v>
      </c>
      <c r="H637" s="24" t="s">
        <v>266</v>
      </c>
      <c r="I637" s="24" t="s">
        <v>3111</v>
      </c>
      <c r="J637" s="24" t="s">
        <v>192</v>
      </c>
      <c r="K637" s="24" t="s">
        <v>165</v>
      </c>
      <c r="L637" s="24" t="s">
        <v>496</v>
      </c>
      <c r="M637" s="25" t="s">
        <v>497</v>
      </c>
      <c r="N637" s="24">
        <v>2402</v>
      </c>
      <c r="O637" s="25" t="s">
        <v>1385</v>
      </c>
      <c r="P637" s="26" t="s">
        <v>3112</v>
      </c>
      <c r="Q637" s="24" t="s">
        <v>1593</v>
      </c>
      <c r="R637" s="24" t="s">
        <v>171</v>
      </c>
      <c r="S637" s="24" t="s">
        <v>274</v>
      </c>
      <c r="T637" s="24">
        <v>1</v>
      </c>
      <c r="U637" s="24" t="s">
        <v>172</v>
      </c>
      <c r="V637" s="24" t="s">
        <v>3113</v>
      </c>
      <c r="W637" s="24" t="s">
        <v>3114</v>
      </c>
      <c r="X637" s="418">
        <v>45806.552083333343</v>
      </c>
      <c r="Y637" s="24" t="s">
        <v>3115</v>
      </c>
      <c r="Z637" s="24">
        <v>0.7</v>
      </c>
      <c r="AA637" s="24"/>
      <c r="AB637" s="24" t="s">
        <v>176</v>
      </c>
      <c r="AC637" s="26" t="s">
        <v>3116</v>
      </c>
      <c r="AD637" s="24"/>
      <c r="AE637" s="24"/>
      <c r="AF637" s="24"/>
      <c r="AG637" s="24"/>
      <c r="AH637" s="24"/>
      <c r="AI637" s="24"/>
      <c r="AJ637" s="24"/>
      <c r="AK637" s="24" t="s">
        <v>178</v>
      </c>
      <c r="AL637" s="413">
        <f t="shared" si="18"/>
        <v>45805</v>
      </c>
      <c r="AM637" s="412">
        <f t="shared" si="19"/>
        <v>45806</v>
      </c>
    </row>
    <row r="638" spans="1:39" ht="21.6" customHeight="1">
      <c r="A638" s="24">
        <v>147</v>
      </c>
      <c r="B638" s="24" t="s">
        <v>158</v>
      </c>
      <c r="C638" s="24">
        <v>2025053611</v>
      </c>
      <c r="D638" s="24" t="s">
        <v>3117</v>
      </c>
      <c r="E638" s="24" t="s">
        <v>160</v>
      </c>
      <c r="F638" s="24" t="s">
        <v>64</v>
      </c>
      <c r="G638" s="24" t="s">
        <v>1589</v>
      </c>
      <c r="H638" s="24" t="s">
        <v>266</v>
      </c>
      <c r="I638" s="24" t="s">
        <v>3118</v>
      </c>
      <c r="J638" s="24" t="s">
        <v>192</v>
      </c>
      <c r="K638" s="24" t="s">
        <v>165</v>
      </c>
      <c r="L638" s="24" t="s">
        <v>496</v>
      </c>
      <c r="M638" s="25" t="s">
        <v>497</v>
      </c>
      <c r="N638" s="24">
        <v>2402</v>
      </c>
      <c r="O638" s="25" t="s">
        <v>1385</v>
      </c>
      <c r="P638" s="26" t="s">
        <v>3119</v>
      </c>
      <c r="Q638" s="24" t="s">
        <v>1593</v>
      </c>
      <c r="R638" s="24" t="s">
        <v>171</v>
      </c>
      <c r="S638" s="24" t="s">
        <v>274</v>
      </c>
      <c r="T638" s="24">
        <v>1</v>
      </c>
      <c r="U638" s="24" t="s">
        <v>172</v>
      </c>
      <c r="V638" s="24" t="s">
        <v>3120</v>
      </c>
      <c r="W638" s="24" t="s">
        <v>3114</v>
      </c>
      <c r="X638" s="418">
        <v>45806.552083333343</v>
      </c>
      <c r="Y638" s="24" t="s">
        <v>3121</v>
      </c>
      <c r="Z638" s="24">
        <v>0.7</v>
      </c>
      <c r="AA638" s="24"/>
      <c r="AB638" s="24" t="s">
        <v>176</v>
      </c>
      <c r="AC638" s="26" t="s">
        <v>3116</v>
      </c>
      <c r="AD638" s="24"/>
      <c r="AE638" s="24"/>
      <c r="AF638" s="24"/>
      <c r="AG638" s="24"/>
      <c r="AH638" s="24"/>
      <c r="AI638" s="24"/>
      <c r="AJ638" s="24"/>
      <c r="AK638" s="24" t="s">
        <v>178</v>
      </c>
      <c r="AL638" s="413">
        <f t="shared" si="18"/>
        <v>45805</v>
      </c>
      <c r="AM638" s="412">
        <f t="shared" si="19"/>
        <v>45806</v>
      </c>
    </row>
    <row r="639" spans="1:39" ht="21.6" customHeight="1">
      <c r="A639" s="24">
        <v>148</v>
      </c>
      <c r="B639" s="24" t="s">
        <v>158</v>
      </c>
      <c r="C639" s="24">
        <v>2025053621</v>
      </c>
      <c r="D639" s="24" t="s">
        <v>3122</v>
      </c>
      <c r="E639" s="24" t="s">
        <v>160</v>
      </c>
      <c r="F639" s="24">
        <v>4145</v>
      </c>
      <c r="G639" s="24" t="s">
        <v>333</v>
      </c>
      <c r="H639" s="24" t="s">
        <v>266</v>
      </c>
      <c r="I639" s="24" t="s">
        <v>3123</v>
      </c>
      <c r="J639" s="24" t="s">
        <v>192</v>
      </c>
      <c r="K639" s="24" t="s">
        <v>165</v>
      </c>
      <c r="L639" s="24" t="s">
        <v>166</v>
      </c>
      <c r="M639" s="25" t="s">
        <v>167</v>
      </c>
      <c r="N639" s="24">
        <v>2307</v>
      </c>
      <c r="O639" s="25" t="s">
        <v>335</v>
      </c>
      <c r="P639" s="26" t="s">
        <v>3124</v>
      </c>
      <c r="Q639" s="24" t="s">
        <v>337</v>
      </c>
      <c r="R639" s="24" t="s">
        <v>171</v>
      </c>
      <c r="S639" s="24" t="s">
        <v>274</v>
      </c>
      <c r="T639" s="24">
        <v>1</v>
      </c>
      <c r="U639" s="24" t="s">
        <v>172</v>
      </c>
      <c r="V639" s="24" t="s">
        <v>3125</v>
      </c>
      <c r="W639" s="24" t="s">
        <v>3126</v>
      </c>
      <c r="X639" s="418">
        <v>45806.597222222219</v>
      </c>
      <c r="Y639" s="24" t="s">
        <v>3127</v>
      </c>
      <c r="Z639" s="24">
        <v>0.8</v>
      </c>
      <c r="AA639" s="24"/>
      <c r="AB639" s="24" t="s">
        <v>176</v>
      </c>
      <c r="AC639" s="26" t="s">
        <v>3128</v>
      </c>
      <c r="AD639" s="24"/>
      <c r="AE639" s="24"/>
      <c r="AF639" s="24"/>
      <c r="AG639" s="24"/>
      <c r="AH639" s="24"/>
      <c r="AI639" s="24"/>
      <c r="AJ639" s="24"/>
      <c r="AK639" s="24" t="s">
        <v>178</v>
      </c>
      <c r="AL639" s="413">
        <f t="shared" si="18"/>
        <v>45805</v>
      </c>
      <c r="AM639" s="412">
        <f t="shared" si="19"/>
        <v>45806</v>
      </c>
    </row>
    <row r="640" spans="1:39" ht="21.6" customHeight="1">
      <c r="A640" s="24">
        <v>149</v>
      </c>
      <c r="B640" s="24" t="s">
        <v>158</v>
      </c>
      <c r="C640" s="24">
        <v>2025053714</v>
      </c>
      <c r="D640" s="24" t="s">
        <v>3129</v>
      </c>
      <c r="E640" s="24" t="s">
        <v>160</v>
      </c>
      <c r="F640" s="24" t="s">
        <v>64</v>
      </c>
      <c r="G640" s="24" t="s">
        <v>1589</v>
      </c>
      <c r="H640" s="24" t="s">
        <v>266</v>
      </c>
      <c r="I640" s="24" t="s">
        <v>3130</v>
      </c>
      <c r="J640" s="24" t="s">
        <v>192</v>
      </c>
      <c r="K640" s="24" t="s">
        <v>165</v>
      </c>
      <c r="L640" s="24" t="s">
        <v>227</v>
      </c>
      <c r="M640" s="25" t="s">
        <v>228</v>
      </c>
      <c r="N640" s="24">
        <v>2501</v>
      </c>
      <c r="O640" s="25" t="s">
        <v>229</v>
      </c>
      <c r="P640" s="26" t="s">
        <v>3131</v>
      </c>
      <c r="Q640" s="24" t="s">
        <v>1593</v>
      </c>
      <c r="R640" s="24" t="s">
        <v>171</v>
      </c>
      <c r="S640" s="24" t="s">
        <v>274</v>
      </c>
      <c r="T640" s="24">
        <v>1</v>
      </c>
      <c r="U640" s="24" t="s">
        <v>172</v>
      </c>
      <c r="V640" s="24" t="s">
        <v>3132</v>
      </c>
      <c r="W640" s="24" t="s">
        <v>3133</v>
      </c>
      <c r="X640" s="418">
        <v>45805.76458333333</v>
      </c>
      <c r="Y640" s="24" t="s">
        <v>3134</v>
      </c>
      <c r="Z640" s="24">
        <v>0.5</v>
      </c>
      <c r="AA640" s="24"/>
      <c r="AB640" s="24" t="s">
        <v>564</v>
      </c>
      <c r="AC640" s="26" t="s">
        <v>341</v>
      </c>
      <c r="AD640" s="24"/>
      <c r="AE640" s="24"/>
      <c r="AF640" s="24"/>
      <c r="AG640" s="24"/>
      <c r="AH640" s="24"/>
      <c r="AI640" s="24"/>
      <c r="AJ640" s="24"/>
      <c r="AK640" s="24" t="s">
        <v>178</v>
      </c>
      <c r="AL640" s="413">
        <f t="shared" si="18"/>
        <v>45805</v>
      </c>
      <c r="AM640" s="412">
        <f t="shared" si="19"/>
        <v>45805</v>
      </c>
    </row>
    <row r="641" spans="1:39" ht="21.6" customHeight="1">
      <c r="A641" s="24">
        <v>150</v>
      </c>
      <c r="B641" s="24" t="s">
        <v>158</v>
      </c>
      <c r="C641" s="24">
        <v>2025053757</v>
      </c>
      <c r="D641" s="24" t="s">
        <v>3135</v>
      </c>
      <c r="E641" s="24" t="s">
        <v>160</v>
      </c>
      <c r="F641" s="24" t="s">
        <v>64</v>
      </c>
      <c r="G641" s="24" t="s">
        <v>1589</v>
      </c>
      <c r="H641" s="24" t="s">
        <v>266</v>
      </c>
      <c r="I641" s="24" t="s">
        <v>3136</v>
      </c>
      <c r="J641" s="24" t="s">
        <v>485</v>
      </c>
      <c r="K641" s="24" t="s">
        <v>165</v>
      </c>
      <c r="L641" s="24" t="s">
        <v>496</v>
      </c>
      <c r="M641" s="25" t="s">
        <v>497</v>
      </c>
      <c r="N641" s="24">
        <v>2403</v>
      </c>
      <c r="O641" s="25" t="s">
        <v>2179</v>
      </c>
      <c r="P641" s="26" t="s">
        <v>3137</v>
      </c>
      <c r="Q641" s="24" t="s">
        <v>1593</v>
      </c>
      <c r="R641" s="24" t="s">
        <v>171</v>
      </c>
      <c r="S641" s="24" t="s">
        <v>274</v>
      </c>
      <c r="T641" s="24">
        <v>1</v>
      </c>
      <c r="U641" s="24" t="s">
        <v>172</v>
      </c>
      <c r="V641" s="24" t="s">
        <v>3138</v>
      </c>
      <c r="W641" s="24" t="s">
        <v>3114</v>
      </c>
      <c r="X641" s="418">
        <v>45806.551388888889</v>
      </c>
      <c r="Y641" s="24" t="s">
        <v>3139</v>
      </c>
      <c r="Z641" s="24">
        <v>0.6</v>
      </c>
      <c r="AA641" s="24"/>
      <c r="AB641" s="24" t="s">
        <v>176</v>
      </c>
      <c r="AC641" s="26" t="s">
        <v>3140</v>
      </c>
      <c r="AD641" s="24"/>
      <c r="AE641" s="24"/>
      <c r="AF641" s="24"/>
      <c r="AG641" s="24"/>
      <c r="AH641" s="24"/>
      <c r="AI641" s="24"/>
      <c r="AJ641" s="24"/>
      <c r="AK641" s="24" t="s">
        <v>178</v>
      </c>
      <c r="AL641" s="413">
        <f t="shared" si="18"/>
        <v>45806</v>
      </c>
      <c r="AM641" s="412">
        <f t="shared" si="19"/>
        <v>45806</v>
      </c>
    </row>
    <row r="642" spans="1:39" ht="21.6" customHeight="1">
      <c r="A642" s="24">
        <v>151</v>
      </c>
      <c r="B642" s="24" t="s">
        <v>212</v>
      </c>
      <c r="C642" s="24">
        <v>2025053762</v>
      </c>
      <c r="D642" s="24"/>
      <c r="E642" s="24"/>
      <c r="F642" s="24">
        <v>4541</v>
      </c>
      <c r="G642" s="24" t="s">
        <v>841</v>
      </c>
      <c r="H642" s="24" t="s">
        <v>214</v>
      </c>
      <c r="I642" s="24"/>
      <c r="J642" s="24"/>
      <c r="K642" s="24"/>
      <c r="L642" s="24"/>
      <c r="M642" s="25"/>
      <c r="N642" s="24"/>
      <c r="O642" s="25"/>
      <c r="P642" s="26"/>
      <c r="Q642" s="24" t="s">
        <v>844</v>
      </c>
      <c r="R642" s="24" t="s">
        <v>171</v>
      </c>
      <c r="S642" s="24" t="s">
        <v>115</v>
      </c>
      <c r="T642" s="24">
        <v>1</v>
      </c>
      <c r="U642" s="24" t="s">
        <v>172</v>
      </c>
      <c r="V642" s="24" t="s">
        <v>3141</v>
      </c>
      <c r="W642" s="24" t="s">
        <v>3142</v>
      </c>
      <c r="X642" s="418">
        <v>45806.6</v>
      </c>
      <c r="Y642" s="24"/>
      <c r="Z642" s="24">
        <v>0.4</v>
      </c>
      <c r="AA642" s="24"/>
      <c r="AB642" s="24" t="s">
        <v>176</v>
      </c>
      <c r="AC642" s="26" t="s">
        <v>2194</v>
      </c>
      <c r="AD642" s="24" t="s">
        <v>178</v>
      </c>
      <c r="AE642" s="24"/>
      <c r="AF642" s="24"/>
      <c r="AG642" s="24"/>
      <c r="AH642" s="24"/>
      <c r="AI642" s="24"/>
      <c r="AJ642" s="24"/>
      <c r="AK642" s="24" t="s">
        <v>178</v>
      </c>
      <c r="AL642" s="413" t="e">
        <f t="shared" ref="AL642:AL705" si="20">DATEVALUE(TEXT(I642, "yyyy/mm/dd"))</f>
        <v>#VALUE!</v>
      </c>
      <c r="AM642" s="412">
        <f t="shared" ref="AM642:AM705" si="21">DATEVALUE(TEXT(X642, "yyyy/mm/dd"))</f>
        <v>45806</v>
      </c>
    </row>
    <row r="643" spans="1:39" ht="21.6" customHeight="1">
      <c r="A643" s="24">
        <v>152</v>
      </c>
      <c r="B643" s="24" t="s">
        <v>212</v>
      </c>
      <c r="C643" s="24">
        <v>2025053763</v>
      </c>
      <c r="D643" s="24"/>
      <c r="E643" s="24"/>
      <c r="F643" s="24">
        <v>4145</v>
      </c>
      <c r="G643" s="24" t="s">
        <v>333</v>
      </c>
      <c r="H643" s="24" t="s">
        <v>266</v>
      </c>
      <c r="I643" s="24"/>
      <c r="J643" s="24"/>
      <c r="K643" s="24"/>
      <c r="L643" s="24"/>
      <c r="M643" s="25"/>
      <c r="N643" s="24"/>
      <c r="O643" s="25"/>
      <c r="P643" s="26"/>
      <c r="Q643" s="24" t="s">
        <v>337</v>
      </c>
      <c r="R643" s="24" t="s">
        <v>171</v>
      </c>
      <c r="S643" s="24" t="s">
        <v>274</v>
      </c>
      <c r="T643" s="24">
        <v>1</v>
      </c>
      <c r="U643" s="24" t="s">
        <v>172</v>
      </c>
      <c r="V643" s="24" t="s">
        <v>3143</v>
      </c>
      <c r="W643" s="24" t="s">
        <v>3126</v>
      </c>
      <c r="X643" s="418">
        <v>45806.597222222219</v>
      </c>
      <c r="Y643" s="24"/>
      <c r="Z643" s="24">
        <v>0.8</v>
      </c>
      <c r="AA643" s="24"/>
      <c r="AB643" s="24" t="s">
        <v>176</v>
      </c>
      <c r="AC643" s="26" t="s">
        <v>2130</v>
      </c>
      <c r="AD643" s="24" t="s">
        <v>178</v>
      </c>
      <c r="AE643" s="24"/>
      <c r="AF643" s="24"/>
      <c r="AG643" s="24"/>
      <c r="AH643" s="24"/>
      <c r="AI643" s="24"/>
      <c r="AJ643" s="24" t="s">
        <v>178</v>
      </c>
      <c r="AK643" s="24" t="s">
        <v>178</v>
      </c>
      <c r="AL643" s="413" t="e">
        <f t="shared" si="20"/>
        <v>#VALUE!</v>
      </c>
      <c r="AM643" s="412">
        <f t="shared" si="21"/>
        <v>45806</v>
      </c>
    </row>
    <row r="644" spans="1:39" ht="21.6" customHeight="1">
      <c r="A644" s="24">
        <v>153</v>
      </c>
      <c r="B644" s="24" t="s">
        <v>212</v>
      </c>
      <c r="C644" s="24">
        <v>2025053777</v>
      </c>
      <c r="D644" s="24"/>
      <c r="E644" s="24"/>
      <c r="F644" s="24">
        <v>4802</v>
      </c>
      <c r="G644" s="24" t="s">
        <v>1814</v>
      </c>
      <c r="H644" s="24" t="s">
        <v>214</v>
      </c>
      <c r="I644" s="24"/>
      <c r="J644" s="24"/>
      <c r="K644" s="24"/>
      <c r="L644" s="24"/>
      <c r="M644" s="25"/>
      <c r="N644" s="24"/>
      <c r="O644" s="25"/>
      <c r="P644" s="26"/>
      <c r="Q644" s="24" t="s">
        <v>1815</v>
      </c>
      <c r="R644" s="24" t="s">
        <v>171</v>
      </c>
      <c r="S644" s="24" t="s">
        <v>115</v>
      </c>
      <c r="T644" s="24">
        <v>1</v>
      </c>
      <c r="U644" s="24" t="s">
        <v>172</v>
      </c>
      <c r="V644" s="24" t="s">
        <v>3144</v>
      </c>
      <c r="W644" s="24" t="s">
        <v>3145</v>
      </c>
      <c r="X644" s="418">
        <v>45806.695833333331</v>
      </c>
      <c r="Y644" s="24"/>
      <c r="Z644" s="24">
        <v>1</v>
      </c>
      <c r="AA644" s="24"/>
      <c r="AB644" s="24" t="s">
        <v>176</v>
      </c>
      <c r="AC644" s="26" t="s">
        <v>2194</v>
      </c>
      <c r="AD644" s="24" t="s">
        <v>178</v>
      </c>
      <c r="AE644" s="24"/>
      <c r="AF644" s="24"/>
      <c r="AG644" s="24"/>
      <c r="AH644" s="24"/>
      <c r="AI644" s="24"/>
      <c r="AJ644" s="24"/>
      <c r="AK644" s="24" t="s">
        <v>178</v>
      </c>
      <c r="AL644" s="413" t="e">
        <f t="shared" si="20"/>
        <v>#VALUE!</v>
      </c>
      <c r="AM644" s="412">
        <f t="shared" si="21"/>
        <v>45806</v>
      </c>
    </row>
    <row r="645" spans="1:39" ht="21.6" customHeight="1">
      <c r="A645" s="24">
        <v>1</v>
      </c>
      <c r="B645" s="24" t="s">
        <v>158</v>
      </c>
      <c r="C645" s="24">
        <v>2025053775</v>
      </c>
      <c r="D645" s="24" t="s">
        <v>3146</v>
      </c>
      <c r="E645" s="24" t="s">
        <v>160</v>
      </c>
      <c r="F645" s="24">
        <v>2302</v>
      </c>
      <c r="G645" s="24" t="s">
        <v>1547</v>
      </c>
      <c r="H645" s="24" t="s">
        <v>162</v>
      </c>
      <c r="I645" s="24" t="s">
        <v>3147</v>
      </c>
      <c r="J645" s="24" t="s">
        <v>485</v>
      </c>
      <c r="K645" s="24" t="s">
        <v>165</v>
      </c>
      <c r="L645" s="24" t="s">
        <v>227</v>
      </c>
      <c r="M645" s="25" t="s">
        <v>228</v>
      </c>
      <c r="N645" s="24">
        <v>2501</v>
      </c>
      <c r="O645" s="25" t="s">
        <v>229</v>
      </c>
      <c r="P645" s="26" t="s">
        <v>3148</v>
      </c>
      <c r="Q645" s="24" t="s">
        <v>1548</v>
      </c>
      <c r="R645" s="24" t="s">
        <v>171</v>
      </c>
      <c r="S645" s="24" t="s">
        <v>115</v>
      </c>
      <c r="T645" s="24">
        <v>1</v>
      </c>
      <c r="U645" s="24" t="s">
        <v>172</v>
      </c>
      <c r="V645" s="24" t="s">
        <v>3149</v>
      </c>
      <c r="W645" s="24" t="s">
        <v>3150</v>
      </c>
      <c r="X645" s="418">
        <v>45810.45416666667</v>
      </c>
      <c r="Y645" s="24" t="s">
        <v>3151</v>
      </c>
      <c r="Z645" s="24">
        <v>0.7</v>
      </c>
      <c r="AA645" s="24"/>
      <c r="AB645" s="24" t="s">
        <v>176</v>
      </c>
      <c r="AC645" s="26" t="s">
        <v>3152</v>
      </c>
      <c r="AD645" s="24"/>
      <c r="AE645" s="24"/>
      <c r="AF645" s="24"/>
      <c r="AG645" s="24"/>
      <c r="AH645" s="24"/>
      <c r="AI645" s="24"/>
      <c r="AJ645" s="24"/>
      <c r="AK645" s="24" t="s">
        <v>178</v>
      </c>
      <c r="AL645" s="413">
        <f t="shared" si="20"/>
        <v>45806</v>
      </c>
      <c r="AM645" s="412">
        <f t="shared" si="21"/>
        <v>45810</v>
      </c>
    </row>
    <row r="646" spans="1:39" ht="21.6" customHeight="1">
      <c r="A646" s="24">
        <v>2</v>
      </c>
      <c r="B646" s="24" t="s">
        <v>158</v>
      </c>
      <c r="C646" s="24">
        <v>2025053790</v>
      </c>
      <c r="D646" s="24" t="s">
        <v>3153</v>
      </c>
      <c r="E646" s="24" t="s">
        <v>160</v>
      </c>
      <c r="F646" s="24">
        <v>4098</v>
      </c>
      <c r="G646" s="24" t="s">
        <v>1525</v>
      </c>
      <c r="H646" s="24" t="s">
        <v>162</v>
      </c>
      <c r="I646" s="24" t="s">
        <v>3154</v>
      </c>
      <c r="J646" s="24" t="s">
        <v>225</v>
      </c>
      <c r="K646" s="24" t="s">
        <v>226</v>
      </c>
      <c r="L646" s="24" t="s">
        <v>227</v>
      </c>
      <c r="M646" s="25" t="s">
        <v>228</v>
      </c>
      <c r="N646" s="24">
        <v>2501</v>
      </c>
      <c r="O646" s="25" t="s">
        <v>229</v>
      </c>
      <c r="P646" s="26" t="s">
        <v>3155</v>
      </c>
      <c r="Q646" s="24" t="s">
        <v>1526</v>
      </c>
      <c r="R646" s="24" t="s">
        <v>171</v>
      </c>
      <c r="S646" s="24" t="s">
        <v>115</v>
      </c>
      <c r="T646" s="24">
        <v>1</v>
      </c>
      <c r="U646" s="24" t="s">
        <v>172</v>
      </c>
      <c r="V646" s="24" t="s">
        <v>3156</v>
      </c>
      <c r="W646" s="24" t="s">
        <v>3157</v>
      </c>
      <c r="X646" s="418">
        <v>45810.480555555558</v>
      </c>
      <c r="Y646" s="24" t="s">
        <v>3158</v>
      </c>
      <c r="Z646" s="24">
        <v>0.5</v>
      </c>
      <c r="AA646" s="24"/>
      <c r="AB646" s="24" t="s">
        <v>176</v>
      </c>
      <c r="AC646" s="26" t="s">
        <v>3159</v>
      </c>
      <c r="AD646" s="24"/>
      <c r="AE646" s="24"/>
      <c r="AF646" s="24"/>
      <c r="AG646" s="24"/>
      <c r="AH646" s="24"/>
      <c r="AI646" s="24"/>
      <c r="AJ646" s="24"/>
      <c r="AK646" s="24" t="s">
        <v>178</v>
      </c>
      <c r="AL646" s="413">
        <f t="shared" si="20"/>
        <v>45807</v>
      </c>
      <c r="AM646" s="412">
        <f t="shared" si="21"/>
        <v>45810</v>
      </c>
    </row>
    <row r="647" spans="1:39" ht="21.6" customHeight="1">
      <c r="A647" s="24">
        <v>3</v>
      </c>
      <c r="B647" s="24" t="s">
        <v>212</v>
      </c>
      <c r="C647" s="24">
        <v>2025060065</v>
      </c>
      <c r="D647" s="24"/>
      <c r="E647" s="24"/>
      <c r="F647" s="24">
        <v>4098</v>
      </c>
      <c r="G647" s="24" t="s">
        <v>1525</v>
      </c>
      <c r="H647" s="24" t="s">
        <v>162</v>
      </c>
      <c r="I647" s="24"/>
      <c r="J647" s="24"/>
      <c r="K647" s="24"/>
      <c r="L647" s="24"/>
      <c r="M647" s="25"/>
      <c r="N647" s="24"/>
      <c r="O647" s="25"/>
      <c r="P647" s="26"/>
      <c r="Q647" s="24" t="s">
        <v>1526</v>
      </c>
      <c r="R647" s="24" t="s">
        <v>171</v>
      </c>
      <c r="S647" s="24" t="s">
        <v>115</v>
      </c>
      <c r="T647" s="24">
        <v>1</v>
      </c>
      <c r="U647" s="24" t="s">
        <v>172</v>
      </c>
      <c r="V647" s="24" t="s">
        <v>3160</v>
      </c>
      <c r="W647" s="24" t="s">
        <v>3161</v>
      </c>
      <c r="X647" s="418">
        <v>45810.500694444447</v>
      </c>
      <c r="Y647" s="24"/>
      <c r="Z647" s="24">
        <v>0.8</v>
      </c>
      <c r="AA647" s="24"/>
      <c r="AB647" s="24" t="s">
        <v>176</v>
      </c>
      <c r="AC647" s="26" t="s">
        <v>2130</v>
      </c>
      <c r="AD647" s="24" t="s">
        <v>178</v>
      </c>
      <c r="AE647" s="24"/>
      <c r="AF647" s="24"/>
      <c r="AG647" s="24"/>
      <c r="AH647" s="24"/>
      <c r="AI647" s="24"/>
      <c r="AJ647" s="24" t="s">
        <v>178</v>
      </c>
      <c r="AK647" s="24" t="s">
        <v>178</v>
      </c>
      <c r="AL647" s="413" t="e">
        <f t="shared" si="20"/>
        <v>#VALUE!</v>
      </c>
      <c r="AM647" s="412">
        <f t="shared" si="21"/>
        <v>45810</v>
      </c>
    </row>
    <row r="648" spans="1:39" ht="21.6" customHeight="1">
      <c r="A648" s="24">
        <v>6</v>
      </c>
      <c r="B648" s="24" t="s">
        <v>212</v>
      </c>
      <c r="C648" s="24">
        <v>2025060096</v>
      </c>
      <c r="D648" s="24"/>
      <c r="E648" s="24"/>
      <c r="F648" s="24" t="s">
        <v>74</v>
      </c>
      <c r="G648" s="24" t="s">
        <v>380</v>
      </c>
      <c r="H648" s="24" t="s">
        <v>299</v>
      </c>
      <c r="I648" s="24"/>
      <c r="J648" s="24"/>
      <c r="K648" s="24"/>
      <c r="L648" s="24"/>
      <c r="M648" s="25"/>
      <c r="N648" s="24"/>
      <c r="O648" s="25"/>
      <c r="P648" s="26"/>
      <c r="Q648" s="24" t="s">
        <v>381</v>
      </c>
      <c r="R648" s="24" t="s">
        <v>171</v>
      </c>
      <c r="S648" s="24" t="s">
        <v>115</v>
      </c>
      <c r="T648" s="24">
        <v>1</v>
      </c>
      <c r="U648" s="24" t="s">
        <v>172</v>
      </c>
      <c r="V648" s="24" t="s">
        <v>3162</v>
      </c>
      <c r="W648" s="24" t="s">
        <v>3163</v>
      </c>
      <c r="X648" s="418">
        <v>45810.620833333327</v>
      </c>
      <c r="Y648" s="24"/>
      <c r="Z648" s="24">
        <v>0.9</v>
      </c>
      <c r="AA648" s="24"/>
      <c r="AB648" s="24" t="s">
        <v>176</v>
      </c>
      <c r="AC648" s="26" t="s">
        <v>2130</v>
      </c>
      <c r="AD648" s="24" t="s">
        <v>178</v>
      </c>
      <c r="AE648" s="24"/>
      <c r="AF648" s="24"/>
      <c r="AG648" s="24"/>
      <c r="AH648" s="24"/>
      <c r="AI648" s="24"/>
      <c r="AJ648" s="24" t="s">
        <v>178</v>
      </c>
      <c r="AK648" s="24" t="s">
        <v>178</v>
      </c>
      <c r="AL648" s="413" t="e">
        <f t="shared" si="20"/>
        <v>#VALUE!</v>
      </c>
      <c r="AM648" s="412">
        <f t="shared" si="21"/>
        <v>45810</v>
      </c>
    </row>
    <row r="649" spans="1:39" ht="21.6" customHeight="1">
      <c r="A649" s="24">
        <v>7</v>
      </c>
      <c r="B649" s="24" t="s">
        <v>212</v>
      </c>
      <c r="C649" s="24">
        <v>2025060135</v>
      </c>
      <c r="D649" s="24"/>
      <c r="E649" s="24"/>
      <c r="F649" s="24">
        <v>3999</v>
      </c>
      <c r="G649" s="24" t="s">
        <v>1415</v>
      </c>
      <c r="H649" s="24" t="s">
        <v>316</v>
      </c>
      <c r="I649" s="24"/>
      <c r="J649" s="24"/>
      <c r="K649" s="24"/>
      <c r="L649" s="24"/>
      <c r="M649" s="25"/>
      <c r="N649" s="24"/>
      <c r="O649" s="25"/>
      <c r="P649" s="26"/>
      <c r="Q649" s="24" t="s">
        <v>1416</v>
      </c>
      <c r="R649" s="24" t="s">
        <v>171</v>
      </c>
      <c r="S649" s="24" t="s">
        <v>110</v>
      </c>
      <c r="T649" s="24">
        <v>1</v>
      </c>
      <c r="U649" s="24" t="s">
        <v>172</v>
      </c>
      <c r="V649" s="24" t="s">
        <v>3164</v>
      </c>
      <c r="W649" s="24" t="s">
        <v>3165</v>
      </c>
      <c r="X649" s="418">
        <v>45810.645833333343</v>
      </c>
      <c r="Y649" s="24"/>
      <c r="Z649" s="24">
        <v>0.5</v>
      </c>
      <c r="AA649" s="24"/>
      <c r="AB649" s="24" t="s">
        <v>176</v>
      </c>
      <c r="AC649" s="26" t="s">
        <v>2130</v>
      </c>
      <c r="AD649" s="24" t="s">
        <v>178</v>
      </c>
      <c r="AE649" s="24"/>
      <c r="AF649" s="24"/>
      <c r="AG649" s="24"/>
      <c r="AH649" s="24"/>
      <c r="AI649" s="24"/>
      <c r="AJ649" s="24" t="s">
        <v>178</v>
      </c>
      <c r="AK649" s="24" t="s">
        <v>178</v>
      </c>
      <c r="AL649" s="413" t="e">
        <f t="shared" si="20"/>
        <v>#VALUE!</v>
      </c>
      <c r="AM649" s="412">
        <f t="shared" si="21"/>
        <v>45810</v>
      </c>
    </row>
    <row r="650" spans="1:39" ht="21.6" customHeight="1">
      <c r="A650" s="24">
        <v>8</v>
      </c>
      <c r="B650" s="24" t="s">
        <v>212</v>
      </c>
      <c r="C650" s="24">
        <v>2025060144</v>
      </c>
      <c r="D650" s="24"/>
      <c r="E650" s="24"/>
      <c r="F650" s="24">
        <v>4983</v>
      </c>
      <c r="G650" s="24" t="s">
        <v>610</v>
      </c>
      <c r="H650" s="24" t="s">
        <v>266</v>
      </c>
      <c r="I650" s="24"/>
      <c r="J650" s="24"/>
      <c r="K650" s="24"/>
      <c r="L650" s="24"/>
      <c r="M650" s="25"/>
      <c r="N650" s="24"/>
      <c r="O650" s="25"/>
      <c r="P650" s="26"/>
      <c r="Q650" s="24" t="s">
        <v>614</v>
      </c>
      <c r="R650" s="24" t="s">
        <v>171</v>
      </c>
      <c r="S650" s="24" t="s">
        <v>274</v>
      </c>
      <c r="T650" s="24">
        <v>1</v>
      </c>
      <c r="U650" s="24" t="s">
        <v>172</v>
      </c>
      <c r="V650" s="24" t="s">
        <v>3166</v>
      </c>
      <c r="W650" s="24" t="s">
        <v>3167</v>
      </c>
      <c r="X650" s="418">
        <v>45810.65625</v>
      </c>
      <c r="Y650" s="24"/>
      <c r="Z650" s="24">
        <v>0.3</v>
      </c>
      <c r="AA650" s="24"/>
      <c r="AB650" s="24" t="s">
        <v>176</v>
      </c>
      <c r="AC650" s="26" t="s">
        <v>2194</v>
      </c>
      <c r="AD650" s="24" t="s">
        <v>178</v>
      </c>
      <c r="AE650" s="24"/>
      <c r="AF650" s="24"/>
      <c r="AG650" s="24"/>
      <c r="AH650" s="24"/>
      <c r="AI650" s="24"/>
      <c r="AJ650" s="24" t="s">
        <v>178</v>
      </c>
      <c r="AK650" s="24" t="s">
        <v>178</v>
      </c>
      <c r="AL650" s="413" t="e">
        <f t="shared" si="20"/>
        <v>#VALUE!</v>
      </c>
      <c r="AM650" s="412">
        <f t="shared" si="21"/>
        <v>45810</v>
      </c>
    </row>
    <row r="651" spans="1:39" ht="21.6" customHeight="1">
      <c r="A651" s="24">
        <v>9</v>
      </c>
      <c r="B651" s="24" t="s">
        <v>212</v>
      </c>
      <c r="C651" s="24">
        <v>2025060172</v>
      </c>
      <c r="D651" s="24"/>
      <c r="E651" s="24"/>
      <c r="F651" s="24">
        <v>2890</v>
      </c>
      <c r="G651" s="24" t="s">
        <v>1259</v>
      </c>
      <c r="H651" s="24" t="s">
        <v>299</v>
      </c>
      <c r="I651" s="24"/>
      <c r="J651" s="24"/>
      <c r="K651" s="24"/>
      <c r="L651" s="24"/>
      <c r="M651" s="25"/>
      <c r="N651" s="24"/>
      <c r="O651" s="25"/>
      <c r="P651" s="26"/>
      <c r="Q651" s="24" t="s">
        <v>1262</v>
      </c>
      <c r="R651" s="24" t="s">
        <v>171</v>
      </c>
      <c r="S651" s="24" t="s">
        <v>115</v>
      </c>
      <c r="T651" s="24">
        <v>1</v>
      </c>
      <c r="U651" s="24" t="s">
        <v>172</v>
      </c>
      <c r="V651" s="24" t="s">
        <v>3168</v>
      </c>
      <c r="W651" s="24" t="s">
        <v>3169</v>
      </c>
      <c r="X651" s="418">
        <v>45810.67083333333</v>
      </c>
      <c r="Y651" s="24"/>
      <c r="Z651" s="24">
        <v>0.9</v>
      </c>
      <c r="AA651" s="24"/>
      <c r="AB651" s="24" t="s">
        <v>176</v>
      </c>
      <c r="AC651" s="26" t="s">
        <v>2130</v>
      </c>
      <c r="AD651" s="24" t="s">
        <v>178</v>
      </c>
      <c r="AE651" s="24"/>
      <c r="AF651" s="24"/>
      <c r="AG651" s="24"/>
      <c r="AH651" s="24"/>
      <c r="AI651" s="24"/>
      <c r="AJ651" s="24" t="s">
        <v>178</v>
      </c>
      <c r="AK651" s="24" t="s">
        <v>178</v>
      </c>
      <c r="AL651" s="413" t="e">
        <f t="shared" si="20"/>
        <v>#VALUE!</v>
      </c>
      <c r="AM651" s="412">
        <f t="shared" si="21"/>
        <v>45810</v>
      </c>
    </row>
    <row r="652" spans="1:39" ht="21.6" customHeight="1">
      <c r="A652" s="24">
        <v>10</v>
      </c>
      <c r="B652" s="24" t="s">
        <v>212</v>
      </c>
      <c r="C652" s="24">
        <v>2025060176</v>
      </c>
      <c r="D652" s="24"/>
      <c r="E652" s="24"/>
      <c r="F652" s="24">
        <v>3183</v>
      </c>
      <c r="G652" s="24" t="s">
        <v>1098</v>
      </c>
      <c r="H652" s="24" t="s">
        <v>266</v>
      </c>
      <c r="I652" s="24"/>
      <c r="J652" s="24"/>
      <c r="K652" s="24"/>
      <c r="L652" s="24"/>
      <c r="M652" s="25"/>
      <c r="N652" s="24"/>
      <c r="O652" s="25"/>
      <c r="P652" s="26"/>
      <c r="Q652" s="24" t="s">
        <v>1101</v>
      </c>
      <c r="R652" s="24" t="s">
        <v>171</v>
      </c>
      <c r="S652" s="24" t="s">
        <v>274</v>
      </c>
      <c r="T652" s="24">
        <v>1</v>
      </c>
      <c r="U652" s="24" t="s">
        <v>172</v>
      </c>
      <c r="V652" s="24" t="s">
        <v>3170</v>
      </c>
      <c r="W652" s="24" t="s">
        <v>3171</v>
      </c>
      <c r="X652" s="418">
        <v>45810.690972222219</v>
      </c>
      <c r="Y652" s="24"/>
      <c r="Z652" s="24">
        <v>0.6</v>
      </c>
      <c r="AA652" s="24"/>
      <c r="AB652" s="24" t="s">
        <v>176</v>
      </c>
      <c r="AC652" s="26" t="s">
        <v>2130</v>
      </c>
      <c r="AD652" s="24" t="s">
        <v>178</v>
      </c>
      <c r="AE652" s="24"/>
      <c r="AF652" s="24"/>
      <c r="AG652" s="24"/>
      <c r="AH652" s="24"/>
      <c r="AI652" s="24"/>
      <c r="AJ652" s="24" t="s">
        <v>178</v>
      </c>
      <c r="AK652" s="24" t="s">
        <v>178</v>
      </c>
      <c r="AL652" s="413" t="e">
        <f t="shared" si="20"/>
        <v>#VALUE!</v>
      </c>
      <c r="AM652" s="412">
        <f t="shared" si="21"/>
        <v>45810</v>
      </c>
    </row>
    <row r="653" spans="1:39" ht="21.6" customHeight="1">
      <c r="A653" s="24">
        <v>11</v>
      </c>
      <c r="B653" s="24" t="s">
        <v>212</v>
      </c>
      <c r="C653" s="24">
        <v>2025060179</v>
      </c>
      <c r="D653" s="24"/>
      <c r="E653" s="24"/>
      <c r="F653" s="24">
        <v>2890</v>
      </c>
      <c r="G653" s="24" t="s">
        <v>1259</v>
      </c>
      <c r="H653" s="24" t="s">
        <v>299</v>
      </c>
      <c r="I653" s="24"/>
      <c r="J653" s="24"/>
      <c r="K653" s="24"/>
      <c r="L653" s="24"/>
      <c r="M653" s="25"/>
      <c r="N653" s="24"/>
      <c r="O653" s="25"/>
      <c r="P653" s="26"/>
      <c r="Q653" s="24" t="s">
        <v>1262</v>
      </c>
      <c r="R653" s="24" t="s">
        <v>171</v>
      </c>
      <c r="S653" s="24" t="s">
        <v>115</v>
      </c>
      <c r="T653" s="24">
        <v>1</v>
      </c>
      <c r="U653" s="24" t="s">
        <v>172</v>
      </c>
      <c r="V653" s="24" t="s">
        <v>3172</v>
      </c>
      <c r="W653" s="24" t="s">
        <v>3169</v>
      </c>
      <c r="X653" s="418">
        <v>45810.666666666657</v>
      </c>
      <c r="Y653" s="24"/>
      <c r="Z653" s="24">
        <v>0.8</v>
      </c>
      <c r="AA653" s="24"/>
      <c r="AB653" s="24" t="s">
        <v>176</v>
      </c>
      <c r="AC653" s="26" t="s">
        <v>2130</v>
      </c>
      <c r="AD653" s="24" t="s">
        <v>178</v>
      </c>
      <c r="AE653" s="24"/>
      <c r="AF653" s="24"/>
      <c r="AG653" s="24"/>
      <c r="AH653" s="24"/>
      <c r="AI653" s="24"/>
      <c r="AJ653" s="24" t="s">
        <v>178</v>
      </c>
      <c r="AK653" s="24" t="s">
        <v>178</v>
      </c>
      <c r="AL653" s="413" t="e">
        <f t="shared" si="20"/>
        <v>#VALUE!</v>
      </c>
      <c r="AM653" s="412">
        <f t="shared" si="21"/>
        <v>45810</v>
      </c>
    </row>
    <row r="654" spans="1:39" ht="21.6" customHeight="1">
      <c r="A654" s="24">
        <v>13</v>
      </c>
      <c r="B654" s="24" t="s">
        <v>158</v>
      </c>
      <c r="C654" s="24">
        <v>2025060239</v>
      </c>
      <c r="D654" s="24" t="s">
        <v>3173</v>
      </c>
      <c r="E654" s="24" t="s">
        <v>160</v>
      </c>
      <c r="F654" s="24">
        <v>4698</v>
      </c>
      <c r="G654" s="24" t="s">
        <v>1063</v>
      </c>
      <c r="H654" s="24" t="s">
        <v>162</v>
      </c>
      <c r="I654" s="24" t="s">
        <v>3174</v>
      </c>
      <c r="J654" s="24" t="s">
        <v>318</v>
      </c>
      <c r="K654" s="24" t="s">
        <v>373</v>
      </c>
      <c r="L654" s="24" t="s">
        <v>268</v>
      </c>
      <c r="M654" s="25" t="s">
        <v>269</v>
      </c>
      <c r="N654" s="24" t="s">
        <v>621</v>
      </c>
      <c r="O654" s="25" t="s">
        <v>622</v>
      </c>
      <c r="P654" s="26" t="s">
        <v>3175</v>
      </c>
      <c r="Q654" s="24" t="s">
        <v>1064</v>
      </c>
      <c r="R654" s="24" t="s">
        <v>171</v>
      </c>
      <c r="S654" s="24" t="s">
        <v>115</v>
      </c>
      <c r="T654" s="24">
        <v>1</v>
      </c>
      <c r="U654" s="24" t="s">
        <v>172</v>
      </c>
      <c r="V654" s="24" t="s">
        <v>3176</v>
      </c>
      <c r="W654" s="24" t="s">
        <v>3177</v>
      </c>
      <c r="X654" s="418">
        <v>45811.652777777781</v>
      </c>
      <c r="Y654" s="24" t="s">
        <v>3178</v>
      </c>
      <c r="Z654" s="24">
        <v>0.7</v>
      </c>
      <c r="AA654" s="24"/>
      <c r="AB654" s="24" t="s">
        <v>176</v>
      </c>
      <c r="AC654" s="26" t="s">
        <v>3179</v>
      </c>
      <c r="AD654" s="24"/>
      <c r="AE654" s="24"/>
      <c r="AF654" s="24"/>
      <c r="AG654" s="24"/>
      <c r="AH654" s="24"/>
      <c r="AI654" s="24"/>
      <c r="AJ654" s="24"/>
      <c r="AK654" s="24" t="s">
        <v>178</v>
      </c>
      <c r="AL654" s="413">
        <f t="shared" si="20"/>
        <v>45810</v>
      </c>
      <c r="AM654" s="412">
        <f t="shared" si="21"/>
        <v>45811</v>
      </c>
    </row>
    <row r="655" spans="1:39" ht="21.6" customHeight="1">
      <c r="A655" s="24">
        <v>14</v>
      </c>
      <c r="B655" s="24" t="s">
        <v>212</v>
      </c>
      <c r="C655" s="24">
        <v>2025060310</v>
      </c>
      <c r="D655" s="24"/>
      <c r="E655" s="24"/>
      <c r="F655" s="24">
        <v>4552</v>
      </c>
      <c r="G655" s="24" t="s">
        <v>1196</v>
      </c>
      <c r="H655" s="24" t="s">
        <v>316</v>
      </c>
      <c r="I655" s="24"/>
      <c r="J655" s="24"/>
      <c r="K655" s="24"/>
      <c r="L655" s="24"/>
      <c r="M655" s="25"/>
      <c r="N655" s="24"/>
      <c r="O655" s="25"/>
      <c r="P655" s="26"/>
      <c r="Q655" s="24" t="s">
        <v>1199</v>
      </c>
      <c r="R655" s="24" t="s">
        <v>171</v>
      </c>
      <c r="S655" s="24" t="s">
        <v>110</v>
      </c>
      <c r="T655" s="24">
        <v>1</v>
      </c>
      <c r="U655" s="24" t="s">
        <v>172</v>
      </c>
      <c r="V655" s="24" t="s">
        <v>3180</v>
      </c>
      <c r="W655" s="24" t="s">
        <v>3181</v>
      </c>
      <c r="X655" s="418">
        <v>45811.5</v>
      </c>
      <c r="Y655" s="24"/>
      <c r="Z655" s="24">
        <v>1</v>
      </c>
      <c r="AA655" s="24"/>
      <c r="AB655" s="24" t="s">
        <v>176</v>
      </c>
      <c r="AC655" s="26" t="s">
        <v>2130</v>
      </c>
      <c r="AD655" s="24" t="s">
        <v>178</v>
      </c>
      <c r="AE655" s="24"/>
      <c r="AF655" s="24"/>
      <c r="AG655" s="24"/>
      <c r="AH655" s="24"/>
      <c r="AI655" s="24"/>
      <c r="AJ655" s="24" t="s">
        <v>178</v>
      </c>
      <c r="AK655" s="24" t="s">
        <v>178</v>
      </c>
      <c r="AL655" s="413" t="e">
        <f t="shared" si="20"/>
        <v>#VALUE!</v>
      </c>
      <c r="AM655" s="412">
        <f t="shared" si="21"/>
        <v>45811</v>
      </c>
    </row>
    <row r="656" spans="1:39" ht="21.6" customHeight="1">
      <c r="A656" s="24">
        <v>15</v>
      </c>
      <c r="B656" s="24" t="s">
        <v>212</v>
      </c>
      <c r="C656" s="24">
        <v>2025060326</v>
      </c>
      <c r="D656" s="24"/>
      <c r="E656" s="24"/>
      <c r="F656" s="24">
        <v>4658</v>
      </c>
      <c r="G656" s="24" t="s">
        <v>1611</v>
      </c>
      <c r="H656" s="24" t="s">
        <v>214</v>
      </c>
      <c r="I656" s="24"/>
      <c r="J656" s="24"/>
      <c r="K656" s="24"/>
      <c r="L656" s="24"/>
      <c r="M656" s="25"/>
      <c r="N656" s="24"/>
      <c r="O656" s="25"/>
      <c r="P656" s="26"/>
      <c r="Q656" s="24" t="s">
        <v>1612</v>
      </c>
      <c r="R656" s="24" t="s">
        <v>171</v>
      </c>
      <c r="S656" s="24" t="s">
        <v>115</v>
      </c>
      <c r="T656" s="24">
        <v>1</v>
      </c>
      <c r="U656" s="24" t="s">
        <v>172</v>
      </c>
      <c r="V656" s="24" t="s">
        <v>3182</v>
      </c>
      <c r="W656" s="24" t="s">
        <v>3183</v>
      </c>
      <c r="X656" s="418">
        <v>45811.566666666673</v>
      </c>
      <c r="Y656" s="24"/>
      <c r="Z656" s="24">
        <v>0.3</v>
      </c>
      <c r="AA656" s="24"/>
      <c r="AB656" s="24" t="s">
        <v>176</v>
      </c>
      <c r="AC656" s="26" t="s">
        <v>2194</v>
      </c>
      <c r="AD656" s="24" t="s">
        <v>178</v>
      </c>
      <c r="AE656" s="24"/>
      <c r="AF656" s="24"/>
      <c r="AG656" s="24"/>
      <c r="AH656" s="24"/>
      <c r="AI656" s="24"/>
      <c r="AJ656" s="24"/>
      <c r="AK656" s="24" t="s">
        <v>178</v>
      </c>
      <c r="AL656" s="413" t="e">
        <f t="shared" si="20"/>
        <v>#VALUE!</v>
      </c>
      <c r="AM656" s="412">
        <f t="shared" si="21"/>
        <v>45811</v>
      </c>
    </row>
    <row r="657" spans="1:39" ht="21.6" customHeight="1">
      <c r="A657" s="24">
        <v>16</v>
      </c>
      <c r="B657" s="24" t="s">
        <v>212</v>
      </c>
      <c r="C657" s="24">
        <v>2025060340</v>
      </c>
      <c r="D657" s="24"/>
      <c r="E657" s="24"/>
      <c r="F657" s="24">
        <v>3770</v>
      </c>
      <c r="G657" s="24" t="s">
        <v>663</v>
      </c>
      <c r="H657" s="24" t="s">
        <v>645</v>
      </c>
      <c r="I657" s="24"/>
      <c r="J657" s="24"/>
      <c r="K657" s="24"/>
      <c r="L657" s="24"/>
      <c r="M657" s="25"/>
      <c r="N657" s="24"/>
      <c r="O657" s="25"/>
      <c r="P657" s="26"/>
      <c r="Q657" s="24" t="s">
        <v>664</v>
      </c>
      <c r="R657" s="24" t="s">
        <v>171</v>
      </c>
      <c r="S657" s="24" t="s">
        <v>110</v>
      </c>
      <c r="T657" s="24">
        <v>1</v>
      </c>
      <c r="U657" s="24" t="s">
        <v>172</v>
      </c>
      <c r="V657" s="24" t="s">
        <v>3184</v>
      </c>
      <c r="W657" s="24" t="s">
        <v>3185</v>
      </c>
      <c r="X657" s="418">
        <v>45811.618055555547</v>
      </c>
      <c r="Y657" s="24"/>
      <c r="Z657" s="24">
        <v>0.7</v>
      </c>
      <c r="AA657" s="24"/>
      <c r="AB657" s="24" t="s">
        <v>176</v>
      </c>
      <c r="AC657" s="26" t="s">
        <v>2130</v>
      </c>
      <c r="AD657" s="24" t="s">
        <v>178</v>
      </c>
      <c r="AE657" s="24"/>
      <c r="AF657" s="24"/>
      <c r="AG657" s="24"/>
      <c r="AH657" s="24"/>
      <c r="AI657" s="24"/>
      <c r="AJ657" s="24" t="s">
        <v>178</v>
      </c>
      <c r="AK657" s="24" t="s">
        <v>178</v>
      </c>
      <c r="AL657" s="413" t="e">
        <f t="shared" si="20"/>
        <v>#VALUE!</v>
      </c>
      <c r="AM657" s="412">
        <f t="shared" si="21"/>
        <v>45811</v>
      </c>
    </row>
    <row r="658" spans="1:39" ht="21.6" customHeight="1">
      <c r="A658" s="24">
        <v>17</v>
      </c>
      <c r="B658" s="24" t="s">
        <v>212</v>
      </c>
      <c r="C658" s="24">
        <v>2025060422</v>
      </c>
      <c r="D658" s="24"/>
      <c r="E658" s="24"/>
      <c r="F658" s="24">
        <v>4698</v>
      </c>
      <c r="G658" s="24" t="s">
        <v>1063</v>
      </c>
      <c r="H658" s="24" t="s">
        <v>162</v>
      </c>
      <c r="I658" s="24"/>
      <c r="J658" s="24"/>
      <c r="K658" s="24"/>
      <c r="L658" s="24"/>
      <c r="M658" s="25"/>
      <c r="N658" s="24"/>
      <c r="O658" s="25"/>
      <c r="P658" s="26"/>
      <c r="Q658" s="24" t="s">
        <v>1064</v>
      </c>
      <c r="R658" s="24" t="s">
        <v>171</v>
      </c>
      <c r="S658" s="24" t="s">
        <v>115</v>
      </c>
      <c r="T658" s="24">
        <v>1</v>
      </c>
      <c r="U658" s="24" t="s">
        <v>172</v>
      </c>
      <c r="V658" s="24" t="s">
        <v>3186</v>
      </c>
      <c r="W658" s="24" t="s">
        <v>3177</v>
      </c>
      <c r="X658" s="418">
        <v>45811.654861111107</v>
      </c>
      <c r="Y658" s="24"/>
      <c r="Z658" s="24">
        <v>0.7</v>
      </c>
      <c r="AA658" s="24"/>
      <c r="AB658" s="24" t="s">
        <v>176</v>
      </c>
      <c r="AC658" s="26" t="s">
        <v>2130</v>
      </c>
      <c r="AD658" s="24" t="s">
        <v>178</v>
      </c>
      <c r="AE658" s="24"/>
      <c r="AF658" s="24"/>
      <c r="AG658" s="24"/>
      <c r="AH658" s="24"/>
      <c r="AI658" s="24"/>
      <c r="AJ658" s="24" t="s">
        <v>178</v>
      </c>
      <c r="AK658" s="24" t="s">
        <v>178</v>
      </c>
      <c r="AL658" s="413" t="e">
        <f t="shared" si="20"/>
        <v>#VALUE!</v>
      </c>
      <c r="AM658" s="412">
        <f t="shared" si="21"/>
        <v>45811</v>
      </c>
    </row>
    <row r="659" spans="1:39" ht="21.6" customHeight="1">
      <c r="A659" s="24">
        <v>18</v>
      </c>
      <c r="B659" s="24" t="s">
        <v>212</v>
      </c>
      <c r="C659" s="24">
        <v>2025060423</v>
      </c>
      <c r="D659" s="24"/>
      <c r="E659" s="24"/>
      <c r="F659" s="24">
        <v>2325</v>
      </c>
      <c r="G659" s="24" t="s">
        <v>667</v>
      </c>
      <c r="H659" s="24" t="s">
        <v>645</v>
      </c>
      <c r="I659" s="24"/>
      <c r="J659" s="24"/>
      <c r="K659" s="24"/>
      <c r="L659" s="24"/>
      <c r="M659" s="25"/>
      <c r="N659" s="24"/>
      <c r="O659" s="25"/>
      <c r="P659" s="26"/>
      <c r="Q659" s="24" t="s">
        <v>668</v>
      </c>
      <c r="R659" s="24" t="s">
        <v>171</v>
      </c>
      <c r="S659" s="24" t="s">
        <v>110</v>
      </c>
      <c r="T659" s="24">
        <v>1</v>
      </c>
      <c r="U659" s="24" t="s">
        <v>172</v>
      </c>
      <c r="V659" s="24" t="s">
        <v>3187</v>
      </c>
      <c r="W659" s="24" t="s">
        <v>3177</v>
      </c>
      <c r="X659" s="418">
        <v>45811.659722222219</v>
      </c>
      <c r="Y659" s="24"/>
      <c r="Z659" s="24">
        <v>0.8</v>
      </c>
      <c r="AA659" s="24"/>
      <c r="AB659" s="24" t="s">
        <v>176</v>
      </c>
      <c r="AC659" s="26" t="s">
        <v>2130</v>
      </c>
      <c r="AD659" s="24" t="s">
        <v>178</v>
      </c>
      <c r="AE659" s="24"/>
      <c r="AF659" s="24"/>
      <c r="AG659" s="24"/>
      <c r="AH659" s="24"/>
      <c r="AI659" s="24"/>
      <c r="AJ659" s="24" t="s">
        <v>178</v>
      </c>
      <c r="AK659" s="24" t="s">
        <v>178</v>
      </c>
      <c r="AL659" s="413" t="e">
        <f t="shared" si="20"/>
        <v>#VALUE!</v>
      </c>
      <c r="AM659" s="412">
        <f t="shared" si="21"/>
        <v>45811</v>
      </c>
    </row>
    <row r="660" spans="1:39" ht="21.6" customHeight="1">
      <c r="A660" s="24">
        <v>2</v>
      </c>
      <c r="B660" s="24" t="s">
        <v>158</v>
      </c>
      <c r="C660" s="24">
        <v>2025053786</v>
      </c>
      <c r="D660" s="24" t="s">
        <v>3188</v>
      </c>
      <c r="E660" s="24" t="s">
        <v>160</v>
      </c>
      <c r="F660" s="24">
        <v>3999</v>
      </c>
      <c r="G660" s="24" t="s">
        <v>1415</v>
      </c>
      <c r="H660" s="24" t="s">
        <v>316</v>
      </c>
      <c r="I660" s="24" t="s">
        <v>3189</v>
      </c>
      <c r="J660" s="24" t="s">
        <v>225</v>
      </c>
      <c r="K660" s="24" t="s">
        <v>226</v>
      </c>
      <c r="L660" s="24" t="s">
        <v>193</v>
      </c>
      <c r="M660" s="25" t="s">
        <v>194</v>
      </c>
      <c r="N660" s="24" t="s">
        <v>195</v>
      </c>
      <c r="O660" s="25" t="s">
        <v>196</v>
      </c>
      <c r="P660" s="26" t="s">
        <v>3190</v>
      </c>
      <c r="Q660" s="24" t="s">
        <v>1416</v>
      </c>
      <c r="R660" s="24" t="s">
        <v>171</v>
      </c>
      <c r="S660" s="24" t="s">
        <v>110</v>
      </c>
      <c r="T660" s="24">
        <v>1</v>
      </c>
      <c r="U660" s="24" t="s">
        <v>172</v>
      </c>
      <c r="V660" s="24" t="s">
        <v>3191</v>
      </c>
      <c r="W660" s="24" t="s">
        <v>3163</v>
      </c>
      <c r="X660" s="418">
        <v>45810.604166666657</v>
      </c>
      <c r="Y660" s="24" t="s">
        <v>3158</v>
      </c>
      <c r="Z660" s="24">
        <v>0.5</v>
      </c>
      <c r="AA660" s="24"/>
      <c r="AB660" s="24" t="s">
        <v>176</v>
      </c>
      <c r="AC660" s="26" t="s">
        <v>3192</v>
      </c>
      <c r="AD660" s="24"/>
      <c r="AE660" s="24"/>
      <c r="AF660" s="24"/>
      <c r="AG660" s="24"/>
      <c r="AH660" s="24"/>
      <c r="AI660" s="24"/>
      <c r="AJ660" s="24"/>
      <c r="AK660" s="24" t="s">
        <v>178</v>
      </c>
      <c r="AL660" s="413">
        <f t="shared" si="20"/>
        <v>45807</v>
      </c>
      <c r="AM660" s="412">
        <f t="shared" si="21"/>
        <v>45810</v>
      </c>
    </row>
    <row r="661" spans="1:39" ht="21.6" customHeight="1">
      <c r="A661" s="24">
        <v>3</v>
      </c>
      <c r="B661" s="24" t="s">
        <v>158</v>
      </c>
      <c r="C661" s="24">
        <v>2025053787</v>
      </c>
      <c r="D661" s="24" t="s">
        <v>3193</v>
      </c>
      <c r="E661" s="24" t="s">
        <v>160</v>
      </c>
      <c r="F661" s="24">
        <v>3999</v>
      </c>
      <c r="G661" s="24" t="s">
        <v>1415</v>
      </c>
      <c r="H661" s="24" t="s">
        <v>316</v>
      </c>
      <c r="I661" s="24" t="s">
        <v>3194</v>
      </c>
      <c r="J661" s="24" t="s">
        <v>225</v>
      </c>
      <c r="K661" s="24" t="s">
        <v>226</v>
      </c>
      <c r="L661" s="24" t="s">
        <v>193</v>
      </c>
      <c r="M661" s="25" t="s">
        <v>194</v>
      </c>
      <c r="N661" s="24" t="s">
        <v>195</v>
      </c>
      <c r="O661" s="25" t="s">
        <v>196</v>
      </c>
      <c r="P661" s="26" t="s">
        <v>3195</v>
      </c>
      <c r="Q661" s="24" t="s">
        <v>1416</v>
      </c>
      <c r="R661" s="24" t="s">
        <v>171</v>
      </c>
      <c r="S661" s="24" t="s">
        <v>110</v>
      </c>
      <c r="T661" s="24">
        <v>1</v>
      </c>
      <c r="U661" s="24" t="s">
        <v>172</v>
      </c>
      <c r="V661" s="24" t="s">
        <v>3196</v>
      </c>
      <c r="W661" s="24" t="s">
        <v>3197</v>
      </c>
      <c r="X661" s="418">
        <v>45810.625</v>
      </c>
      <c r="Y661" s="24" t="s">
        <v>3158</v>
      </c>
      <c r="Z661" s="24">
        <v>0.5</v>
      </c>
      <c r="AA661" s="24"/>
      <c r="AB661" s="24" t="s">
        <v>176</v>
      </c>
      <c r="AC661" s="26" t="s">
        <v>3198</v>
      </c>
      <c r="AD661" s="24"/>
      <c r="AE661" s="24"/>
      <c r="AF661" s="24"/>
      <c r="AG661" s="24"/>
      <c r="AH661" s="24"/>
      <c r="AI661" s="24"/>
      <c r="AJ661" s="24"/>
      <c r="AK661" s="24" t="s">
        <v>178</v>
      </c>
      <c r="AL661" s="413">
        <f t="shared" si="20"/>
        <v>45807</v>
      </c>
      <c r="AM661" s="412">
        <f t="shared" si="21"/>
        <v>45810</v>
      </c>
    </row>
    <row r="662" spans="1:39" ht="21.6" customHeight="1">
      <c r="A662" s="24">
        <v>8</v>
      </c>
      <c r="B662" s="24" t="s">
        <v>158</v>
      </c>
      <c r="C662" s="24">
        <v>2025060136</v>
      </c>
      <c r="D662" s="24" t="s">
        <v>3199</v>
      </c>
      <c r="E662" s="24" t="s">
        <v>160</v>
      </c>
      <c r="F662" s="24" t="s">
        <v>60</v>
      </c>
      <c r="G662" s="24" t="s">
        <v>468</v>
      </c>
      <c r="H662" s="24" t="s">
        <v>162</v>
      </c>
      <c r="I662" s="24" t="s">
        <v>3200</v>
      </c>
      <c r="J662" s="24" t="s">
        <v>318</v>
      </c>
      <c r="K662" s="24" t="s">
        <v>165</v>
      </c>
      <c r="L662" s="24" t="s">
        <v>166</v>
      </c>
      <c r="M662" s="25" t="s">
        <v>167</v>
      </c>
      <c r="N662" s="24">
        <v>2303</v>
      </c>
      <c r="O662" s="25" t="s">
        <v>3201</v>
      </c>
      <c r="P662" s="26" t="s">
        <v>3202</v>
      </c>
      <c r="Q662" s="24" t="s">
        <v>469</v>
      </c>
      <c r="R662" s="24" t="s">
        <v>171</v>
      </c>
      <c r="S662" s="24" t="s">
        <v>115</v>
      </c>
      <c r="T662" s="24">
        <v>1</v>
      </c>
      <c r="U662" s="24" t="s">
        <v>172</v>
      </c>
      <c r="V662" s="24" t="s">
        <v>3203</v>
      </c>
      <c r="W662" s="24" t="s">
        <v>3204</v>
      </c>
      <c r="X662" s="418">
        <v>45811.464583333327</v>
      </c>
      <c r="Y662" s="24" t="s">
        <v>3205</v>
      </c>
      <c r="Z662" s="24">
        <v>0.5</v>
      </c>
      <c r="AA662" s="24"/>
      <c r="AB662" s="24" t="s">
        <v>176</v>
      </c>
      <c r="AC662" s="26" t="s">
        <v>3206</v>
      </c>
      <c r="AD662" s="24"/>
      <c r="AE662" s="24"/>
      <c r="AF662" s="24"/>
      <c r="AG662" s="24"/>
      <c r="AH662" s="24"/>
      <c r="AI662" s="24"/>
      <c r="AJ662" s="24"/>
      <c r="AK662" s="24" t="s">
        <v>178</v>
      </c>
      <c r="AL662" s="413">
        <f t="shared" si="20"/>
        <v>45810</v>
      </c>
      <c r="AM662" s="412">
        <f t="shared" si="21"/>
        <v>45811</v>
      </c>
    </row>
    <row r="663" spans="1:39" ht="21.6" customHeight="1">
      <c r="A663" s="24">
        <v>16</v>
      </c>
      <c r="B663" s="24" t="s">
        <v>158</v>
      </c>
      <c r="C663" s="24">
        <v>2025060339</v>
      </c>
      <c r="D663" s="24" t="s">
        <v>3207</v>
      </c>
      <c r="E663" s="24" t="s">
        <v>160</v>
      </c>
      <c r="F663" s="24">
        <v>5060</v>
      </c>
      <c r="G663" s="24" t="s">
        <v>1822</v>
      </c>
      <c r="H663" s="24" t="s">
        <v>214</v>
      </c>
      <c r="I663" s="24" t="s">
        <v>3208</v>
      </c>
      <c r="J663" s="24" t="s">
        <v>164</v>
      </c>
      <c r="K663" s="24" t="s">
        <v>165</v>
      </c>
      <c r="L663" s="24" t="s">
        <v>594</v>
      </c>
      <c r="M663" s="25" t="s">
        <v>595</v>
      </c>
      <c r="N663" s="24" t="s">
        <v>1426</v>
      </c>
      <c r="O663" s="25" t="s">
        <v>239</v>
      </c>
      <c r="P663" s="26" t="s">
        <v>3209</v>
      </c>
      <c r="Q663" s="24" t="s">
        <v>1823</v>
      </c>
      <c r="R663" s="24" t="s">
        <v>171</v>
      </c>
      <c r="S663" s="24" t="s">
        <v>115</v>
      </c>
      <c r="T663" s="24">
        <v>1</v>
      </c>
      <c r="U663" s="24" t="s">
        <v>172</v>
      </c>
      <c r="V663" s="24" t="s">
        <v>3210</v>
      </c>
      <c r="W663" s="24" t="s">
        <v>3211</v>
      </c>
      <c r="X663" s="418">
        <v>45812.472916666673</v>
      </c>
      <c r="Y663" s="24" t="s">
        <v>3212</v>
      </c>
      <c r="Z663" s="24">
        <v>0.5</v>
      </c>
      <c r="AA663" s="24"/>
      <c r="AB663" s="24" t="s">
        <v>176</v>
      </c>
      <c r="AC663" s="26" t="s">
        <v>3213</v>
      </c>
      <c r="AD663" s="24"/>
      <c r="AE663" s="24"/>
      <c r="AF663" s="24"/>
      <c r="AG663" s="24"/>
      <c r="AH663" s="24"/>
      <c r="AI663" s="24"/>
      <c r="AJ663" s="24"/>
      <c r="AK663" s="24" t="s">
        <v>178</v>
      </c>
      <c r="AL663" s="413">
        <f t="shared" si="20"/>
        <v>45811</v>
      </c>
      <c r="AM663" s="412">
        <f t="shared" si="21"/>
        <v>45812</v>
      </c>
    </row>
    <row r="664" spans="1:39" ht="21.6" customHeight="1">
      <c r="A664" s="24">
        <v>20</v>
      </c>
      <c r="B664" s="24" t="s">
        <v>158</v>
      </c>
      <c r="C664" s="24">
        <v>2025060521</v>
      </c>
      <c r="D664" s="24" t="s">
        <v>3214</v>
      </c>
      <c r="E664" s="24" t="s">
        <v>160</v>
      </c>
      <c r="F664" s="24">
        <v>5197</v>
      </c>
      <c r="G664" s="24" t="s">
        <v>742</v>
      </c>
      <c r="H664" s="24" t="s">
        <v>299</v>
      </c>
      <c r="I664" s="24" t="s">
        <v>3215</v>
      </c>
      <c r="J664" s="24" t="s">
        <v>192</v>
      </c>
      <c r="K664" s="24" t="s">
        <v>226</v>
      </c>
      <c r="L664" s="24" t="s">
        <v>166</v>
      </c>
      <c r="M664" s="25" t="s">
        <v>167</v>
      </c>
      <c r="N664" s="24">
        <v>2307</v>
      </c>
      <c r="O664" s="25" t="s">
        <v>335</v>
      </c>
      <c r="P664" s="26" t="s">
        <v>3216</v>
      </c>
      <c r="Q664" s="24" t="s">
        <v>743</v>
      </c>
      <c r="R664" s="24" t="s">
        <v>171</v>
      </c>
      <c r="S664" s="24" t="s">
        <v>115</v>
      </c>
      <c r="T664" s="24">
        <v>1</v>
      </c>
      <c r="U664" s="24" t="s">
        <v>172</v>
      </c>
      <c r="V664" s="24" t="s">
        <v>3217</v>
      </c>
      <c r="W664" s="24" t="s">
        <v>3218</v>
      </c>
      <c r="X664" s="418">
        <v>45812.676388888889</v>
      </c>
      <c r="Y664" s="24" t="s">
        <v>3219</v>
      </c>
      <c r="Z664" s="24">
        <v>0.5</v>
      </c>
      <c r="AA664" s="24"/>
      <c r="AB664" s="24" t="s">
        <v>176</v>
      </c>
      <c r="AC664" s="26" t="s">
        <v>3220</v>
      </c>
      <c r="AD664" s="24"/>
      <c r="AE664" s="24"/>
      <c r="AF664" s="24"/>
      <c r="AG664" s="24"/>
      <c r="AH664" s="24"/>
      <c r="AI664" s="24"/>
      <c r="AJ664" s="24"/>
      <c r="AK664" s="24" t="s">
        <v>178</v>
      </c>
      <c r="AL664" s="413">
        <f t="shared" si="20"/>
        <v>45812</v>
      </c>
      <c r="AM664" s="412">
        <f t="shared" si="21"/>
        <v>45812</v>
      </c>
    </row>
    <row r="665" spans="1:39" ht="21.6" customHeight="1">
      <c r="A665" s="24">
        <v>21</v>
      </c>
      <c r="B665" s="24" t="s">
        <v>212</v>
      </c>
      <c r="C665" s="24">
        <v>2025060563</v>
      </c>
      <c r="D665" s="24"/>
      <c r="E665" s="24"/>
      <c r="F665" s="24" t="s">
        <v>62</v>
      </c>
      <c r="G665" s="24" t="s">
        <v>1700</v>
      </c>
      <c r="H665" s="24" t="s">
        <v>798</v>
      </c>
      <c r="I665" s="24"/>
      <c r="J665" s="24"/>
      <c r="K665" s="24"/>
      <c r="L665" s="24"/>
      <c r="M665" s="25"/>
      <c r="N665" s="24"/>
      <c r="O665" s="25"/>
      <c r="P665" s="26"/>
      <c r="Q665" s="24" t="s">
        <v>1701</v>
      </c>
      <c r="R665" s="24" t="s">
        <v>171</v>
      </c>
      <c r="S665" s="24" t="s">
        <v>110</v>
      </c>
      <c r="T665" s="24">
        <v>1</v>
      </c>
      <c r="U665" s="24" t="s">
        <v>172</v>
      </c>
      <c r="V665" s="24" t="s">
        <v>3221</v>
      </c>
      <c r="W665" s="24" t="s">
        <v>3222</v>
      </c>
      <c r="X665" s="418">
        <v>45812.458333333343</v>
      </c>
      <c r="Y665" s="24"/>
      <c r="Z665" s="24">
        <v>0.3</v>
      </c>
      <c r="AA665" s="24"/>
      <c r="AB665" s="24" t="s">
        <v>176</v>
      </c>
      <c r="AC665" s="26" t="s">
        <v>2313</v>
      </c>
      <c r="AD665" s="24" t="s">
        <v>178</v>
      </c>
      <c r="AE665" s="24"/>
      <c r="AF665" s="24"/>
      <c r="AG665" s="24"/>
      <c r="AH665" s="24"/>
      <c r="AI665" s="24"/>
      <c r="AJ665" s="24" t="s">
        <v>178</v>
      </c>
      <c r="AK665" s="24" t="s">
        <v>178</v>
      </c>
      <c r="AL665" s="413" t="e">
        <f t="shared" si="20"/>
        <v>#VALUE!</v>
      </c>
      <c r="AM665" s="412">
        <f t="shared" si="21"/>
        <v>45812</v>
      </c>
    </row>
    <row r="666" spans="1:39" ht="21.6" customHeight="1">
      <c r="A666" s="24">
        <v>22</v>
      </c>
      <c r="B666" s="24" t="s">
        <v>212</v>
      </c>
      <c r="C666" s="24">
        <v>2025060568</v>
      </c>
      <c r="D666" s="24"/>
      <c r="E666" s="24"/>
      <c r="F666" s="24" t="s">
        <v>75</v>
      </c>
      <c r="G666" s="24" t="s">
        <v>1707</v>
      </c>
      <c r="H666" s="24" t="s">
        <v>798</v>
      </c>
      <c r="I666" s="24"/>
      <c r="J666" s="24"/>
      <c r="K666" s="24"/>
      <c r="L666" s="24"/>
      <c r="M666" s="25"/>
      <c r="N666" s="24"/>
      <c r="O666" s="25"/>
      <c r="P666" s="26"/>
      <c r="Q666" s="24" t="s">
        <v>1708</v>
      </c>
      <c r="R666" s="24" t="s">
        <v>171</v>
      </c>
      <c r="S666" s="24" t="s">
        <v>110</v>
      </c>
      <c r="T666" s="24">
        <v>1</v>
      </c>
      <c r="U666" s="24" t="s">
        <v>172</v>
      </c>
      <c r="V666" s="24" t="s">
        <v>3223</v>
      </c>
      <c r="W666" s="24" t="s">
        <v>3224</v>
      </c>
      <c r="X666" s="418">
        <v>45812.472222222219</v>
      </c>
      <c r="Y666" s="24"/>
      <c r="Z666" s="24">
        <v>0.3</v>
      </c>
      <c r="AA666" s="24"/>
      <c r="AB666" s="24" t="s">
        <v>176</v>
      </c>
      <c r="AC666" s="26" t="s">
        <v>2313</v>
      </c>
      <c r="AD666" s="24" t="s">
        <v>178</v>
      </c>
      <c r="AE666" s="24"/>
      <c r="AF666" s="24"/>
      <c r="AG666" s="24"/>
      <c r="AH666" s="24"/>
      <c r="AI666" s="24"/>
      <c r="AJ666" s="24" t="s">
        <v>178</v>
      </c>
      <c r="AK666" s="24" t="s">
        <v>178</v>
      </c>
      <c r="AL666" s="413" t="e">
        <f t="shared" si="20"/>
        <v>#VALUE!</v>
      </c>
      <c r="AM666" s="412">
        <f t="shared" si="21"/>
        <v>45812</v>
      </c>
    </row>
    <row r="667" spans="1:39" ht="21.6" customHeight="1">
      <c r="A667" s="24">
        <v>23</v>
      </c>
      <c r="B667" s="24" t="s">
        <v>158</v>
      </c>
      <c r="C667" s="24">
        <v>2025060626</v>
      </c>
      <c r="D667" s="24" t="s">
        <v>3225</v>
      </c>
      <c r="E667" s="24" t="s">
        <v>493</v>
      </c>
      <c r="F667" s="24">
        <v>3965</v>
      </c>
      <c r="G667" s="24" t="s">
        <v>1653</v>
      </c>
      <c r="H667" s="24" t="s">
        <v>266</v>
      </c>
      <c r="I667" s="24" t="s">
        <v>3226</v>
      </c>
      <c r="J667" s="24" t="s">
        <v>192</v>
      </c>
      <c r="K667" s="24" t="s">
        <v>165</v>
      </c>
      <c r="L667" s="24" t="s">
        <v>496</v>
      </c>
      <c r="M667" s="25" t="s">
        <v>497</v>
      </c>
      <c r="N667" s="24">
        <v>2405</v>
      </c>
      <c r="O667" s="25" t="s">
        <v>612</v>
      </c>
      <c r="P667" s="26" t="s">
        <v>3227</v>
      </c>
      <c r="Q667" s="24" t="s">
        <v>1656</v>
      </c>
      <c r="R667" s="24" t="s">
        <v>171</v>
      </c>
      <c r="S667" s="24" t="s">
        <v>274</v>
      </c>
      <c r="T667" s="24">
        <v>1</v>
      </c>
      <c r="U667" s="24" t="s">
        <v>172</v>
      </c>
      <c r="V667" s="24" t="s">
        <v>3228</v>
      </c>
      <c r="W667" s="24" t="s">
        <v>3229</v>
      </c>
      <c r="X667" s="418">
        <v>45812.743055555547</v>
      </c>
      <c r="Y667" s="24" t="s">
        <v>3230</v>
      </c>
      <c r="Z667" s="24">
        <v>2.2999999999999998</v>
      </c>
      <c r="AA667" s="24"/>
      <c r="AB667" s="24" t="s">
        <v>176</v>
      </c>
      <c r="AC667" s="26" t="s">
        <v>3231</v>
      </c>
      <c r="AD667" s="24"/>
      <c r="AE667" s="24"/>
      <c r="AF667" s="24"/>
      <c r="AG667" s="24"/>
      <c r="AH667" s="24"/>
      <c r="AI667" s="24"/>
      <c r="AJ667" s="24"/>
      <c r="AK667" s="24" t="s">
        <v>178</v>
      </c>
      <c r="AL667" s="413">
        <f t="shared" si="20"/>
        <v>45812</v>
      </c>
      <c r="AM667" s="412">
        <f t="shared" si="21"/>
        <v>45812</v>
      </c>
    </row>
    <row r="668" spans="1:39" ht="21.6" customHeight="1">
      <c r="A668" s="24">
        <v>24</v>
      </c>
      <c r="B668" s="24" t="s">
        <v>212</v>
      </c>
      <c r="C668" s="24">
        <v>2025060691</v>
      </c>
      <c r="D668" s="24"/>
      <c r="E668" s="24"/>
      <c r="F668" s="24">
        <v>3965</v>
      </c>
      <c r="G668" s="24" t="s">
        <v>1653</v>
      </c>
      <c r="H668" s="24" t="s">
        <v>266</v>
      </c>
      <c r="I668" s="24"/>
      <c r="J668" s="24"/>
      <c r="K668" s="24"/>
      <c r="L668" s="24"/>
      <c r="M668" s="25"/>
      <c r="N668" s="24"/>
      <c r="O668" s="25"/>
      <c r="P668" s="26"/>
      <c r="Q668" s="24" t="s">
        <v>1656</v>
      </c>
      <c r="R668" s="24" t="s">
        <v>171</v>
      </c>
      <c r="S668" s="24" t="s">
        <v>274</v>
      </c>
      <c r="T668" s="24">
        <v>1</v>
      </c>
      <c r="U668" s="24" t="s">
        <v>172</v>
      </c>
      <c r="V668" s="24" t="s">
        <v>3232</v>
      </c>
      <c r="W668" s="24" t="s">
        <v>3229</v>
      </c>
      <c r="X668" s="418">
        <v>45812.743055555547</v>
      </c>
      <c r="Y668" s="24"/>
      <c r="Z668" s="24">
        <v>2.2999999999999998</v>
      </c>
      <c r="AA668" s="24"/>
      <c r="AB668" s="24" t="s">
        <v>176</v>
      </c>
      <c r="AC668" s="26" t="s">
        <v>2130</v>
      </c>
      <c r="AD668" s="24" t="s">
        <v>178</v>
      </c>
      <c r="AE668" s="24"/>
      <c r="AF668" s="24"/>
      <c r="AG668" s="24"/>
      <c r="AH668" s="24"/>
      <c r="AI668" s="24"/>
      <c r="AJ668" s="24" t="s">
        <v>178</v>
      </c>
      <c r="AK668" s="24" t="s">
        <v>178</v>
      </c>
      <c r="AL668" s="413" t="e">
        <f t="shared" si="20"/>
        <v>#VALUE!</v>
      </c>
      <c r="AM668" s="412">
        <f t="shared" si="21"/>
        <v>45812</v>
      </c>
    </row>
    <row r="669" spans="1:39" ht="21.6" customHeight="1">
      <c r="A669" s="24">
        <v>25</v>
      </c>
      <c r="B669" s="24" t="s">
        <v>212</v>
      </c>
      <c r="C669" s="24">
        <v>2025060733</v>
      </c>
      <c r="D669" s="24"/>
      <c r="E669" s="24"/>
      <c r="F669" s="24">
        <v>3929</v>
      </c>
      <c r="G669" s="24" t="s">
        <v>810</v>
      </c>
      <c r="H669" s="24" t="s">
        <v>299</v>
      </c>
      <c r="I669" s="24"/>
      <c r="J669" s="24"/>
      <c r="K669" s="24"/>
      <c r="L669" s="24"/>
      <c r="M669" s="25"/>
      <c r="N669" s="24"/>
      <c r="O669" s="25"/>
      <c r="P669" s="26"/>
      <c r="Q669" s="24" t="s">
        <v>813</v>
      </c>
      <c r="R669" s="24" t="s">
        <v>171</v>
      </c>
      <c r="S669" s="24" t="s">
        <v>115</v>
      </c>
      <c r="T669" s="24">
        <v>1</v>
      </c>
      <c r="U669" s="24" t="s">
        <v>172</v>
      </c>
      <c r="V669" s="24" t="s">
        <v>3233</v>
      </c>
      <c r="W669" s="24" t="s">
        <v>3234</v>
      </c>
      <c r="X669" s="418">
        <v>45813.472222222219</v>
      </c>
      <c r="Y669" s="24"/>
      <c r="Z669" s="24">
        <v>0.3</v>
      </c>
      <c r="AA669" s="24"/>
      <c r="AB669" s="24" t="s">
        <v>176</v>
      </c>
      <c r="AC669" s="26" t="s">
        <v>2130</v>
      </c>
      <c r="AD669" s="24" t="s">
        <v>178</v>
      </c>
      <c r="AE669" s="24"/>
      <c r="AF669" s="24"/>
      <c r="AG669" s="24"/>
      <c r="AH669" s="24"/>
      <c r="AI669" s="24"/>
      <c r="AJ669" s="24" t="s">
        <v>178</v>
      </c>
      <c r="AK669" s="24" t="s">
        <v>178</v>
      </c>
      <c r="AL669" s="413" t="e">
        <f t="shared" si="20"/>
        <v>#VALUE!</v>
      </c>
      <c r="AM669" s="412">
        <f t="shared" si="21"/>
        <v>45813</v>
      </c>
    </row>
    <row r="670" spans="1:39" ht="21.6" customHeight="1">
      <c r="A670" s="24">
        <v>26</v>
      </c>
      <c r="B670" s="24" t="s">
        <v>212</v>
      </c>
      <c r="C670" s="24">
        <v>2025060770</v>
      </c>
      <c r="D670" s="24"/>
      <c r="E670" s="24"/>
      <c r="F670" s="24">
        <v>3452</v>
      </c>
      <c r="G670" s="24" t="s">
        <v>1543</v>
      </c>
      <c r="H670" s="24" t="s">
        <v>299</v>
      </c>
      <c r="I670" s="24"/>
      <c r="J670" s="24"/>
      <c r="K670" s="24"/>
      <c r="L670" s="24"/>
      <c r="M670" s="25"/>
      <c r="N670" s="24"/>
      <c r="O670" s="25"/>
      <c r="P670" s="26"/>
      <c r="Q670" s="24" t="s">
        <v>1544</v>
      </c>
      <c r="R670" s="24" t="s">
        <v>171</v>
      </c>
      <c r="S670" s="24" t="s">
        <v>115</v>
      </c>
      <c r="T670" s="24">
        <v>1</v>
      </c>
      <c r="U670" s="24" t="s">
        <v>172</v>
      </c>
      <c r="V670" s="24" t="s">
        <v>3235</v>
      </c>
      <c r="W670" s="24" t="s">
        <v>3236</v>
      </c>
      <c r="X670" s="418">
        <v>45813.529861111107</v>
      </c>
      <c r="Y670" s="24"/>
      <c r="Z670" s="24">
        <v>0.7</v>
      </c>
      <c r="AA670" s="24"/>
      <c r="AB670" s="24" t="s">
        <v>176</v>
      </c>
      <c r="AC670" s="26" t="s">
        <v>2130</v>
      </c>
      <c r="AD670" s="24" t="s">
        <v>178</v>
      </c>
      <c r="AE670" s="24"/>
      <c r="AF670" s="24"/>
      <c r="AG670" s="24"/>
      <c r="AH670" s="24"/>
      <c r="AI670" s="24"/>
      <c r="AJ670" s="24" t="s">
        <v>178</v>
      </c>
      <c r="AK670" s="24" t="s">
        <v>178</v>
      </c>
      <c r="AL670" s="413" t="e">
        <f t="shared" si="20"/>
        <v>#VALUE!</v>
      </c>
      <c r="AM670" s="412">
        <f t="shared" si="21"/>
        <v>45813</v>
      </c>
    </row>
    <row r="671" spans="1:39" ht="21.6" customHeight="1">
      <c r="A671" s="24">
        <v>27</v>
      </c>
      <c r="B671" s="24" t="s">
        <v>212</v>
      </c>
      <c r="C671" s="24">
        <v>2025060781</v>
      </c>
      <c r="D671" s="24"/>
      <c r="E671" s="24"/>
      <c r="F671" s="24">
        <v>4316</v>
      </c>
      <c r="G671" s="24" t="s">
        <v>987</v>
      </c>
      <c r="H671" s="24" t="s">
        <v>645</v>
      </c>
      <c r="I671" s="24"/>
      <c r="J671" s="24"/>
      <c r="K671" s="24"/>
      <c r="L671" s="24"/>
      <c r="M671" s="25"/>
      <c r="N671" s="24"/>
      <c r="O671" s="25"/>
      <c r="P671" s="26"/>
      <c r="Q671" s="24" t="s">
        <v>988</v>
      </c>
      <c r="R671" s="24" t="s">
        <v>171</v>
      </c>
      <c r="S671" s="24" t="s">
        <v>110</v>
      </c>
      <c r="T671" s="24">
        <v>1</v>
      </c>
      <c r="U671" s="24" t="s">
        <v>172</v>
      </c>
      <c r="V671" s="24" t="s">
        <v>3237</v>
      </c>
      <c r="W671" s="24" t="s">
        <v>3238</v>
      </c>
      <c r="X671" s="418">
        <v>45813.576388888891</v>
      </c>
      <c r="Y671" s="24"/>
      <c r="Z671" s="24">
        <v>0.3</v>
      </c>
      <c r="AA671" s="24"/>
      <c r="AB671" s="24" t="s">
        <v>176</v>
      </c>
      <c r="AC671" s="26" t="s">
        <v>2194</v>
      </c>
      <c r="AD671" s="24" t="s">
        <v>178</v>
      </c>
      <c r="AE671" s="24"/>
      <c r="AF671" s="24"/>
      <c r="AG671" s="24"/>
      <c r="AH671" s="24"/>
      <c r="AI671" s="24"/>
      <c r="AJ671" s="24" t="s">
        <v>178</v>
      </c>
      <c r="AK671" s="24" t="s">
        <v>178</v>
      </c>
      <c r="AL671" s="413" t="e">
        <f t="shared" si="20"/>
        <v>#VALUE!</v>
      </c>
      <c r="AM671" s="412">
        <f t="shared" si="21"/>
        <v>45813</v>
      </c>
    </row>
    <row r="672" spans="1:39" ht="21.6" customHeight="1">
      <c r="A672" s="24">
        <v>28</v>
      </c>
      <c r="B672" s="24" t="s">
        <v>212</v>
      </c>
      <c r="C672" s="24">
        <v>2025060792</v>
      </c>
      <c r="D672" s="24"/>
      <c r="E672" s="24"/>
      <c r="F672" s="24">
        <v>4218</v>
      </c>
      <c r="G672" s="24" t="s">
        <v>850</v>
      </c>
      <c r="H672" s="24" t="s">
        <v>299</v>
      </c>
      <c r="I672" s="24"/>
      <c r="J672" s="24"/>
      <c r="K672" s="24"/>
      <c r="L672" s="24"/>
      <c r="M672" s="25"/>
      <c r="N672" s="24"/>
      <c r="O672" s="25"/>
      <c r="P672" s="26"/>
      <c r="Q672" s="24" t="s">
        <v>853</v>
      </c>
      <c r="R672" s="24" t="s">
        <v>171</v>
      </c>
      <c r="S672" s="24" t="s">
        <v>115</v>
      </c>
      <c r="T672" s="24">
        <v>1</v>
      </c>
      <c r="U672" s="24" t="s">
        <v>172</v>
      </c>
      <c r="V672" s="24" t="s">
        <v>3239</v>
      </c>
      <c r="W672" s="24" t="s">
        <v>3240</v>
      </c>
      <c r="X672" s="418">
        <v>45813.5625</v>
      </c>
      <c r="Y672" s="24"/>
      <c r="Z672" s="24">
        <v>0.5</v>
      </c>
      <c r="AA672" s="24"/>
      <c r="AB672" s="24" t="s">
        <v>176</v>
      </c>
      <c r="AC672" s="26" t="s">
        <v>2130</v>
      </c>
      <c r="AD672" s="24" t="s">
        <v>178</v>
      </c>
      <c r="AE672" s="24"/>
      <c r="AF672" s="24"/>
      <c r="AG672" s="24"/>
      <c r="AH672" s="24"/>
      <c r="AI672" s="24"/>
      <c r="AJ672" s="24" t="s">
        <v>178</v>
      </c>
      <c r="AK672" s="24" t="s">
        <v>178</v>
      </c>
      <c r="AL672" s="413" t="e">
        <f t="shared" si="20"/>
        <v>#VALUE!</v>
      </c>
      <c r="AM672" s="412">
        <f t="shared" si="21"/>
        <v>45813</v>
      </c>
    </row>
    <row r="673" spans="1:39" ht="21.6" customHeight="1">
      <c r="A673" s="24">
        <v>29</v>
      </c>
      <c r="B673" s="24" t="s">
        <v>212</v>
      </c>
      <c r="C673" s="24">
        <v>2025060795</v>
      </c>
      <c r="D673" s="24"/>
      <c r="E673" s="24"/>
      <c r="F673" s="24" t="s">
        <v>76</v>
      </c>
      <c r="G673" s="24" t="s">
        <v>2041</v>
      </c>
      <c r="H673" s="24" t="s">
        <v>266</v>
      </c>
      <c r="I673" s="24"/>
      <c r="J673" s="24"/>
      <c r="K673" s="24"/>
      <c r="L673" s="24"/>
      <c r="M673" s="25"/>
      <c r="N673" s="24"/>
      <c r="O673" s="25"/>
      <c r="P673" s="26"/>
      <c r="Q673" s="24" t="s">
        <v>2042</v>
      </c>
      <c r="R673" s="24" t="s">
        <v>171</v>
      </c>
      <c r="S673" s="24" t="s">
        <v>274</v>
      </c>
      <c r="T673" s="24">
        <v>1</v>
      </c>
      <c r="U673" s="24" t="s">
        <v>172</v>
      </c>
      <c r="V673" s="24" t="s">
        <v>3241</v>
      </c>
      <c r="W673" s="24" t="s">
        <v>3242</v>
      </c>
      <c r="X673" s="418">
        <v>45813.597222222219</v>
      </c>
      <c r="Y673" s="24"/>
      <c r="Z673" s="24">
        <v>0.4</v>
      </c>
      <c r="AA673" s="24"/>
      <c r="AB673" s="24" t="s">
        <v>176</v>
      </c>
      <c r="AC673" s="26" t="s">
        <v>2194</v>
      </c>
      <c r="AD673" s="24" t="s">
        <v>178</v>
      </c>
      <c r="AE673" s="24"/>
      <c r="AF673" s="24"/>
      <c r="AG673" s="24"/>
      <c r="AH673" s="24"/>
      <c r="AI673" s="24"/>
      <c r="AJ673" s="24" t="s">
        <v>178</v>
      </c>
      <c r="AK673" s="24" t="s">
        <v>178</v>
      </c>
      <c r="AL673" s="413" t="e">
        <f t="shared" si="20"/>
        <v>#VALUE!</v>
      </c>
      <c r="AM673" s="412">
        <f t="shared" si="21"/>
        <v>45813</v>
      </c>
    </row>
    <row r="674" spans="1:39" ht="21.6" customHeight="1">
      <c r="A674" s="24">
        <v>30</v>
      </c>
      <c r="B674" s="24" t="s">
        <v>212</v>
      </c>
      <c r="C674" s="24">
        <v>2025060796</v>
      </c>
      <c r="D674" s="24"/>
      <c r="E674" s="24"/>
      <c r="F674" s="24">
        <v>2958</v>
      </c>
      <c r="G674" s="24" t="s">
        <v>1372</v>
      </c>
      <c r="H674" s="24" t="s">
        <v>299</v>
      </c>
      <c r="I674" s="24"/>
      <c r="J674" s="24"/>
      <c r="K674" s="24"/>
      <c r="L674" s="24"/>
      <c r="M674" s="25"/>
      <c r="N674" s="24"/>
      <c r="O674" s="25"/>
      <c r="P674" s="26"/>
      <c r="Q674" s="24" t="s">
        <v>1373</v>
      </c>
      <c r="R674" s="24" t="s">
        <v>171</v>
      </c>
      <c r="S674" s="24" t="s">
        <v>115</v>
      </c>
      <c r="T674" s="24">
        <v>1</v>
      </c>
      <c r="U674" s="24" t="s">
        <v>172</v>
      </c>
      <c r="V674" s="24" t="s">
        <v>3243</v>
      </c>
      <c r="W674" s="24" t="s">
        <v>3244</v>
      </c>
      <c r="X674" s="418">
        <v>45813.599999999999</v>
      </c>
      <c r="Y674" s="24"/>
      <c r="Z674" s="24">
        <v>0.6</v>
      </c>
      <c r="AA674" s="24"/>
      <c r="AB674" s="24" t="s">
        <v>176</v>
      </c>
      <c r="AC674" s="26" t="s">
        <v>2130</v>
      </c>
      <c r="AD674" s="24" t="s">
        <v>178</v>
      </c>
      <c r="AE674" s="24"/>
      <c r="AF674" s="24"/>
      <c r="AG674" s="24"/>
      <c r="AH674" s="24"/>
      <c r="AI674" s="24"/>
      <c r="AJ674" s="24" t="s">
        <v>178</v>
      </c>
      <c r="AK674" s="24" t="s">
        <v>178</v>
      </c>
      <c r="AL674" s="413" t="e">
        <f t="shared" si="20"/>
        <v>#VALUE!</v>
      </c>
      <c r="AM674" s="412">
        <f t="shared" si="21"/>
        <v>45813</v>
      </c>
    </row>
    <row r="675" spans="1:39" ht="21.6" customHeight="1">
      <c r="A675" s="24">
        <v>31</v>
      </c>
      <c r="B675" s="24" t="s">
        <v>212</v>
      </c>
      <c r="C675" s="24">
        <v>2025060799</v>
      </c>
      <c r="D675" s="24"/>
      <c r="E675" s="24"/>
      <c r="F675" s="24">
        <v>4801</v>
      </c>
      <c r="G675" s="24" t="s">
        <v>657</v>
      </c>
      <c r="H675" s="24" t="s">
        <v>645</v>
      </c>
      <c r="I675" s="24"/>
      <c r="J675" s="24"/>
      <c r="K675" s="24"/>
      <c r="L675" s="24"/>
      <c r="M675" s="25"/>
      <c r="N675" s="24"/>
      <c r="O675" s="25"/>
      <c r="P675" s="26"/>
      <c r="Q675" s="24" t="s">
        <v>658</v>
      </c>
      <c r="R675" s="24" t="s">
        <v>171</v>
      </c>
      <c r="S675" s="24" t="s">
        <v>110</v>
      </c>
      <c r="T675" s="24">
        <v>1</v>
      </c>
      <c r="U675" s="24" t="s">
        <v>172</v>
      </c>
      <c r="V675" s="24" t="s">
        <v>3245</v>
      </c>
      <c r="W675" s="24" t="s">
        <v>3246</v>
      </c>
      <c r="X675" s="418">
        <v>45813.611111111109</v>
      </c>
      <c r="Y675" s="24"/>
      <c r="Z675" s="24">
        <v>0.7</v>
      </c>
      <c r="AA675" s="24"/>
      <c r="AB675" s="24" t="s">
        <v>176</v>
      </c>
      <c r="AC675" s="26" t="s">
        <v>2130</v>
      </c>
      <c r="AD675" s="24" t="s">
        <v>178</v>
      </c>
      <c r="AE675" s="24"/>
      <c r="AF675" s="24"/>
      <c r="AG675" s="24"/>
      <c r="AH675" s="24"/>
      <c r="AI675" s="24"/>
      <c r="AJ675" s="24" t="s">
        <v>178</v>
      </c>
      <c r="AK675" s="24" t="s">
        <v>178</v>
      </c>
      <c r="AL675" s="413" t="e">
        <f t="shared" si="20"/>
        <v>#VALUE!</v>
      </c>
      <c r="AM675" s="412">
        <f t="shared" si="21"/>
        <v>45813</v>
      </c>
    </row>
    <row r="676" spans="1:39" ht="21.6" customHeight="1">
      <c r="A676" s="24">
        <v>32</v>
      </c>
      <c r="B676" s="24" t="s">
        <v>212</v>
      </c>
      <c r="C676" s="24">
        <v>2025060808</v>
      </c>
      <c r="D676" s="24"/>
      <c r="E676" s="24"/>
      <c r="F676" s="24">
        <v>3416</v>
      </c>
      <c r="G676" s="24" t="s">
        <v>2052</v>
      </c>
      <c r="H676" s="24" t="s">
        <v>266</v>
      </c>
      <c r="I676" s="24"/>
      <c r="J676" s="24"/>
      <c r="K676" s="24"/>
      <c r="L676" s="24"/>
      <c r="M676" s="25"/>
      <c r="N676" s="24"/>
      <c r="O676" s="25"/>
      <c r="P676" s="26"/>
      <c r="Q676" s="24" t="s">
        <v>2053</v>
      </c>
      <c r="R676" s="24" t="s">
        <v>171</v>
      </c>
      <c r="S676" s="24" t="s">
        <v>274</v>
      </c>
      <c r="T676" s="24">
        <v>1</v>
      </c>
      <c r="U676" s="24" t="s">
        <v>172</v>
      </c>
      <c r="V676" s="24" t="s">
        <v>3247</v>
      </c>
      <c r="W676" s="24" t="s">
        <v>3248</v>
      </c>
      <c r="X676" s="418">
        <v>45813.621527777781</v>
      </c>
      <c r="Y676" s="24"/>
      <c r="Z676" s="24">
        <v>0.4</v>
      </c>
      <c r="AA676" s="24"/>
      <c r="AB676" s="24" t="s">
        <v>176</v>
      </c>
      <c r="AC676" s="26" t="s">
        <v>2130</v>
      </c>
      <c r="AD676" s="24" t="s">
        <v>178</v>
      </c>
      <c r="AE676" s="24"/>
      <c r="AF676" s="24"/>
      <c r="AG676" s="24"/>
      <c r="AH676" s="24"/>
      <c r="AI676" s="24"/>
      <c r="AJ676" s="24" t="s">
        <v>178</v>
      </c>
      <c r="AK676" s="24" t="s">
        <v>178</v>
      </c>
      <c r="AL676" s="413" t="e">
        <f t="shared" si="20"/>
        <v>#VALUE!</v>
      </c>
      <c r="AM676" s="412">
        <f t="shared" si="21"/>
        <v>45813</v>
      </c>
    </row>
    <row r="677" spans="1:39" ht="21.6" customHeight="1">
      <c r="A677" s="24">
        <v>33</v>
      </c>
      <c r="B677" s="24" t="s">
        <v>212</v>
      </c>
      <c r="C677" s="24">
        <v>2025060816</v>
      </c>
      <c r="D677" s="24"/>
      <c r="E677" s="24"/>
      <c r="F677" s="24">
        <v>4609</v>
      </c>
      <c r="G677" s="24" t="s">
        <v>1368</v>
      </c>
      <c r="H677" s="24" t="s">
        <v>299</v>
      </c>
      <c r="I677" s="24"/>
      <c r="J677" s="24"/>
      <c r="K677" s="24"/>
      <c r="L677" s="24"/>
      <c r="M677" s="25"/>
      <c r="N677" s="24"/>
      <c r="O677" s="25"/>
      <c r="P677" s="26"/>
      <c r="Q677" s="24" t="s">
        <v>1369</v>
      </c>
      <c r="R677" s="24" t="s">
        <v>171</v>
      </c>
      <c r="S677" s="24" t="s">
        <v>115</v>
      </c>
      <c r="T677" s="24">
        <v>1</v>
      </c>
      <c r="U677" s="24" t="s">
        <v>172</v>
      </c>
      <c r="V677" s="24" t="s">
        <v>3249</v>
      </c>
      <c r="W677" s="24" t="s">
        <v>3250</v>
      </c>
      <c r="X677" s="418">
        <v>45813.643055555563</v>
      </c>
      <c r="Y677" s="24"/>
      <c r="Z677" s="24">
        <v>0.6</v>
      </c>
      <c r="AA677" s="24"/>
      <c r="AB677" s="24" t="s">
        <v>176</v>
      </c>
      <c r="AC677" s="26" t="s">
        <v>2130</v>
      </c>
      <c r="AD677" s="24" t="s">
        <v>178</v>
      </c>
      <c r="AE677" s="24"/>
      <c r="AF677" s="24"/>
      <c r="AG677" s="24"/>
      <c r="AH677" s="24"/>
      <c r="AI677" s="24"/>
      <c r="AJ677" s="24" t="s">
        <v>178</v>
      </c>
      <c r="AK677" s="24" t="s">
        <v>178</v>
      </c>
      <c r="AL677" s="413" t="e">
        <f t="shared" si="20"/>
        <v>#VALUE!</v>
      </c>
      <c r="AM677" s="412">
        <f t="shared" si="21"/>
        <v>45813</v>
      </c>
    </row>
    <row r="678" spans="1:39" ht="21.6" customHeight="1">
      <c r="A678" s="24">
        <v>34</v>
      </c>
      <c r="B678" s="24" t="s">
        <v>212</v>
      </c>
      <c r="C678" s="24">
        <v>2025060817</v>
      </c>
      <c r="D678" s="24"/>
      <c r="E678" s="24"/>
      <c r="F678" s="24">
        <v>4819</v>
      </c>
      <c r="G678" s="24" t="s">
        <v>653</v>
      </c>
      <c r="H678" s="24" t="s">
        <v>645</v>
      </c>
      <c r="I678" s="24"/>
      <c r="J678" s="24"/>
      <c r="K678" s="24"/>
      <c r="L678" s="24"/>
      <c r="M678" s="25"/>
      <c r="N678" s="24"/>
      <c r="O678" s="25"/>
      <c r="P678" s="26"/>
      <c r="Q678" s="24" t="s">
        <v>654</v>
      </c>
      <c r="R678" s="24" t="s">
        <v>171</v>
      </c>
      <c r="S678" s="24" t="s">
        <v>110</v>
      </c>
      <c r="T678" s="24">
        <v>1</v>
      </c>
      <c r="U678" s="24" t="s">
        <v>172</v>
      </c>
      <c r="V678" s="24" t="s">
        <v>3251</v>
      </c>
      <c r="W678" s="24" t="s">
        <v>3252</v>
      </c>
      <c r="X678" s="418">
        <v>45813.645833333343</v>
      </c>
      <c r="Y678" s="24"/>
      <c r="Z678" s="24">
        <v>0.7</v>
      </c>
      <c r="AA678" s="24"/>
      <c r="AB678" s="24" t="s">
        <v>176</v>
      </c>
      <c r="AC678" s="26" t="s">
        <v>2130</v>
      </c>
      <c r="AD678" s="24" t="s">
        <v>178</v>
      </c>
      <c r="AE678" s="24"/>
      <c r="AF678" s="24"/>
      <c r="AG678" s="24"/>
      <c r="AH678" s="24"/>
      <c r="AI678" s="24"/>
      <c r="AJ678" s="24" t="s">
        <v>178</v>
      </c>
      <c r="AK678" s="24" t="s">
        <v>178</v>
      </c>
      <c r="AL678" s="413" t="e">
        <f t="shared" si="20"/>
        <v>#VALUE!</v>
      </c>
      <c r="AM678" s="412">
        <f t="shared" si="21"/>
        <v>45813</v>
      </c>
    </row>
    <row r="679" spans="1:39" ht="21.6" customHeight="1">
      <c r="A679" s="24">
        <v>35</v>
      </c>
      <c r="B679" s="24" t="s">
        <v>212</v>
      </c>
      <c r="C679" s="24">
        <v>2025060867</v>
      </c>
      <c r="D679" s="24"/>
      <c r="E679" s="24"/>
      <c r="F679" s="24">
        <v>4125</v>
      </c>
      <c r="G679" s="24" t="s">
        <v>1357</v>
      </c>
      <c r="H679" s="24" t="s">
        <v>299</v>
      </c>
      <c r="I679" s="24"/>
      <c r="J679" s="24"/>
      <c r="K679" s="24"/>
      <c r="L679" s="24"/>
      <c r="M679" s="25"/>
      <c r="N679" s="24"/>
      <c r="O679" s="25"/>
      <c r="P679" s="26"/>
      <c r="Q679" s="24" t="s">
        <v>1358</v>
      </c>
      <c r="R679" s="24" t="s">
        <v>171</v>
      </c>
      <c r="S679" s="24" t="s">
        <v>115</v>
      </c>
      <c r="T679" s="24">
        <v>1</v>
      </c>
      <c r="U679" s="24" t="s">
        <v>172</v>
      </c>
      <c r="V679" s="24" t="s">
        <v>3253</v>
      </c>
      <c r="W679" s="24" t="s">
        <v>3254</v>
      </c>
      <c r="X679" s="418">
        <v>45813.708333333343</v>
      </c>
      <c r="Y679" s="24"/>
      <c r="Z679" s="24">
        <v>0.8</v>
      </c>
      <c r="AA679" s="24"/>
      <c r="AB679" s="24" t="s">
        <v>176</v>
      </c>
      <c r="AC679" s="26" t="s">
        <v>2130</v>
      </c>
      <c r="AD679" s="24" t="s">
        <v>178</v>
      </c>
      <c r="AE679" s="24"/>
      <c r="AF679" s="24"/>
      <c r="AG679" s="24"/>
      <c r="AH679" s="24"/>
      <c r="AI679" s="24"/>
      <c r="AJ679" s="24" t="s">
        <v>178</v>
      </c>
      <c r="AK679" s="24" t="s">
        <v>178</v>
      </c>
      <c r="AL679" s="413" t="e">
        <f t="shared" si="20"/>
        <v>#VALUE!</v>
      </c>
      <c r="AM679" s="412">
        <f t="shared" si="21"/>
        <v>45813</v>
      </c>
    </row>
    <row r="680" spans="1:39" ht="21.6" customHeight="1">
      <c r="A680" s="24">
        <v>25</v>
      </c>
      <c r="B680" s="24" t="s">
        <v>158</v>
      </c>
      <c r="C680" s="24">
        <v>2025060710</v>
      </c>
      <c r="D680" s="24" t="s">
        <v>3255</v>
      </c>
      <c r="E680" s="24" t="s">
        <v>160</v>
      </c>
      <c r="F680" s="24">
        <v>4259</v>
      </c>
      <c r="G680" s="24" t="s">
        <v>692</v>
      </c>
      <c r="H680" s="24" t="s">
        <v>636</v>
      </c>
      <c r="I680" s="24" t="s">
        <v>3256</v>
      </c>
      <c r="J680" s="24" t="s">
        <v>485</v>
      </c>
      <c r="K680" s="24" t="s">
        <v>226</v>
      </c>
      <c r="L680" s="24" t="s">
        <v>496</v>
      </c>
      <c r="M680" s="25" t="s">
        <v>497</v>
      </c>
      <c r="N680" s="24">
        <v>2405</v>
      </c>
      <c r="O680" s="25" t="s">
        <v>612</v>
      </c>
      <c r="P680" s="26" t="s">
        <v>3257</v>
      </c>
      <c r="Q680" s="24" t="s">
        <v>693</v>
      </c>
      <c r="R680" s="24" t="s">
        <v>171</v>
      </c>
      <c r="S680" s="24" t="s">
        <v>115</v>
      </c>
      <c r="T680" s="24">
        <v>1</v>
      </c>
      <c r="U680" s="24" t="s">
        <v>172</v>
      </c>
      <c r="V680" s="24" t="s">
        <v>3258</v>
      </c>
      <c r="W680" s="24" t="s">
        <v>3259</v>
      </c>
      <c r="X680" s="418">
        <v>45814.545138888891</v>
      </c>
      <c r="Y680" s="24" t="s">
        <v>3260</v>
      </c>
      <c r="Z680" s="24">
        <v>2.1</v>
      </c>
      <c r="AA680" s="24"/>
      <c r="AB680" s="24" t="s">
        <v>176</v>
      </c>
      <c r="AC680" s="26" t="s">
        <v>3065</v>
      </c>
      <c r="AD680" s="24"/>
      <c r="AE680" s="24"/>
      <c r="AF680" s="24"/>
      <c r="AG680" s="24"/>
      <c r="AH680" s="24"/>
      <c r="AI680" s="24"/>
      <c r="AJ680" s="24"/>
      <c r="AK680" s="24" t="s">
        <v>178</v>
      </c>
      <c r="AL680" s="413">
        <f t="shared" si="20"/>
        <v>45813</v>
      </c>
      <c r="AM680" s="412">
        <f t="shared" si="21"/>
        <v>45814</v>
      </c>
    </row>
    <row r="681" spans="1:39" ht="21.6" customHeight="1">
      <c r="A681" s="24">
        <v>37</v>
      </c>
      <c r="B681" s="24" t="s">
        <v>158</v>
      </c>
      <c r="C681" s="24">
        <v>2025061078</v>
      </c>
      <c r="D681" s="24" t="s">
        <v>3261</v>
      </c>
      <c r="E681" s="24" t="s">
        <v>160</v>
      </c>
      <c r="F681" s="24">
        <v>3840</v>
      </c>
      <c r="G681" s="24" t="s">
        <v>1494</v>
      </c>
      <c r="H681" s="24" t="s">
        <v>162</v>
      </c>
      <c r="I681" s="24" t="s">
        <v>3262</v>
      </c>
      <c r="J681" s="24" t="s">
        <v>225</v>
      </c>
      <c r="K681" s="24" t="s">
        <v>165</v>
      </c>
      <c r="L681" s="24" t="s">
        <v>594</v>
      </c>
      <c r="M681" s="25" t="s">
        <v>595</v>
      </c>
      <c r="N681" s="24" t="s">
        <v>1426</v>
      </c>
      <c r="O681" s="25" t="s">
        <v>239</v>
      </c>
      <c r="P681" s="26" t="s">
        <v>3263</v>
      </c>
      <c r="Q681" s="24" t="s">
        <v>1495</v>
      </c>
      <c r="R681" s="24" t="s">
        <v>171</v>
      </c>
      <c r="S681" s="24" t="s">
        <v>115</v>
      </c>
      <c r="T681" s="24">
        <v>1</v>
      </c>
      <c r="U681" s="24" t="s">
        <v>172</v>
      </c>
      <c r="V681" s="24" t="s">
        <v>3264</v>
      </c>
      <c r="W681" s="24" t="s">
        <v>3265</v>
      </c>
      <c r="X681" s="418">
        <v>45817.484027777777</v>
      </c>
      <c r="Y681" s="24" t="s">
        <v>3266</v>
      </c>
      <c r="Z681" s="24">
        <v>0.5</v>
      </c>
      <c r="AA681" s="24"/>
      <c r="AB681" s="24" t="s">
        <v>176</v>
      </c>
      <c r="AC681" s="26" t="s">
        <v>3267</v>
      </c>
      <c r="AD681" s="24"/>
      <c r="AE681" s="24"/>
      <c r="AF681" s="24"/>
      <c r="AG681" s="24"/>
      <c r="AH681" s="24"/>
      <c r="AI681" s="24"/>
      <c r="AJ681" s="24"/>
      <c r="AK681" s="24" t="s">
        <v>178</v>
      </c>
      <c r="AL681" s="413">
        <f t="shared" si="20"/>
        <v>45814</v>
      </c>
      <c r="AM681" s="412">
        <f t="shared" si="21"/>
        <v>45817</v>
      </c>
    </row>
    <row r="682" spans="1:39" ht="21.6" customHeight="1">
      <c r="A682" s="24">
        <v>38</v>
      </c>
      <c r="B682" s="24" t="s">
        <v>158</v>
      </c>
      <c r="C682" s="24">
        <v>2025061140</v>
      </c>
      <c r="D682" s="24" t="s">
        <v>3268</v>
      </c>
      <c r="E682" s="24" t="s">
        <v>160</v>
      </c>
      <c r="F682" s="24">
        <v>3785</v>
      </c>
      <c r="G682" s="24" t="s">
        <v>1059</v>
      </c>
      <c r="H682" s="24" t="s">
        <v>316</v>
      </c>
      <c r="I682" s="24" t="s">
        <v>3269</v>
      </c>
      <c r="J682" s="24" t="s">
        <v>225</v>
      </c>
      <c r="K682" s="24" t="s">
        <v>165</v>
      </c>
      <c r="L682" s="24" t="s">
        <v>181</v>
      </c>
      <c r="M682" s="25" t="s">
        <v>182</v>
      </c>
      <c r="N682" s="24">
        <v>5804</v>
      </c>
      <c r="O682" s="25" t="s">
        <v>239</v>
      </c>
      <c r="P682" s="26" t="s">
        <v>3270</v>
      </c>
      <c r="Q682" s="24" t="s">
        <v>1060</v>
      </c>
      <c r="R682" s="24" t="s">
        <v>171</v>
      </c>
      <c r="S682" s="24" t="s">
        <v>110</v>
      </c>
      <c r="T682" s="24">
        <v>1</v>
      </c>
      <c r="U682" s="24" t="s">
        <v>172</v>
      </c>
      <c r="V682" s="24" t="s">
        <v>3271</v>
      </c>
      <c r="W682" s="24" t="s">
        <v>3272</v>
      </c>
      <c r="X682" s="418">
        <v>45817.458333333343</v>
      </c>
      <c r="Y682" s="24" t="s">
        <v>3273</v>
      </c>
      <c r="Z682" s="24">
        <v>1</v>
      </c>
      <c r="AA682" s="24"/>
      <c r="AB682" s="24" t="s">
        <v>176</v>
      </c>
      <c r="AC682" s="26" t="s">
        <v>3274</v>
      </c>
      <c r="AD682" s="24"/>
      <c r="AE682" s="24"/>
      <c r="AF682" s="24"/>
      <c r="AG682" s="24"/>
      <c r="AH682" s="24"/>
      <c r="AI682" s="24"/>
      <c r="AJ682" s="24"/>
      <c r="AK682" s="24" t="s">
        <v>178</v>
      </c>
      <c r="AL682" s="413">
        <f t="shared" si="20"/>
        <v>45814</v>
      </c>
      <c r="AM682" s="412">
        <f t="shared" si="21"/>
        <v>45817</v>
      </c>
    </row>
    <row r="683" spans="1:39" ht="21.6" customHeight="1">
      <c r="A683" s="24">
        <v>39</v>
      </c>
      <c r="B683" s="24" t="s">
        <v>158</v>
      </c>
      <c r="C683" s="24">
        <v>2025061180</v>
      </c>
      <c r="D683" s="24" t="s">
        <v>3275</v>
      </c>
      <c r="E683" s="24" t="s">
        <v>160</v>
      </c>
      <c r="F683" s="24">
        <v>2222</v>
      </c>
      <c r="G683" s="24" t="s">
        <v>1470</v>
      </c>
      <c r="H683" s="24" t="s">
        <v>162</v>
      </c>
      <c r="I683" s="24" t="s">
        <v>3276</v>
      </c>
      <c r="J683" s="24" t="s">
        <v>579</v>
      </c>
      <c r="K683" s="24" t="s">
        <v>419</v>
      </c>
      <c r="L683" s="24" t="s">
        <v>268</v>
      </c>
      <c r="M683" s="25" t="s">
        <v>269</v>
      </c>
      <c r="N683" s="24" t="s">
        <v>621</v>
      </c>
      <c r="O683" s="25" t="s">
        <v>622</v>
      </c>
      <c r="P683" s="26" t="s">
        <v>3277</v>
      </c>
      <c r="Q683" s="24" t="s">
        <v>1471</v>
      </c>
      <c r="R683" s="24" t="s">
        <v>171</v>
      </c>
      <c r="S683" s="24" t="s">
        <v>115</v>
      </c>
      <c r="T683" s="24">
        <v>1</v>
      </c>
      <c r="U683" s="24" t="s">
        <v>172</v>
      </c>
      <c r="V683" s="24" t="s">
        <v>3278</v>
      </c>
      <c r="W683" s="24" t="s">
        <v>3279</v>
      </c>
      <c r="X683" s="418">
        <v>45817.539583333331</v>
      </c>
      <c r="Y683" s="24" t="s">
        <v>3280</v>
      </c>
      <c r="Z683" s="24">
        <v>1</v>
      </c>
      <c r="AA683" s="24"/>
      <c r="AB683" s="24" t="s">
        <v>176</v>
      </c>
      <c r="AC683" s="26" t="s">
        <v>3281</v>
      </c>
      <c r="AD683" s="24"/>
      <c r="AE683" s="24"/>
      <c r="AF683" s="24"/>
      <c r="AG683" s="24"/>
      <c r="AH683" s="24"/>
      <c r="AI683" s="24"/>
      <c r="AJ683" s="24"/>
      <c r="AK683" s="24" t="s">
        <v>178</v>
      </c>
      <c r="AL683" s="413">
        <f t="shared" si="20"/>
        <v>45815</v>
      </c>
      <c r="AM683" s="412">
        <f t="shared" si="21"/>
        <v>45817</v>
      </c>
    </row>
    <row r="684" spans="1:39" ht="21.6" customHeight="1">
      <c r="A684" s="24">
        <v>40</v>
      </c>
      <c r="B684" s="24" t="s">
        <v>158</v>
      </c>
      <c r="C684" s="24">
        <v>2025061184</v>
      </c>
      <c r="D684" s="24" t="s">
        <v>3282</v>
      </c>
      <c r="E684" s="24" t="s">
        <v>160</v>
      </c>
      <c r="F684" s="24">
        <v>3627</v>
      </c>
      <c r="G684" s="24" t="s">
        <v>428</v>
      </c>
      <c r="H684" s="24" t="s">
        <v>162</v>
      </c>
      <c r="I684" s="24" t="s">
        <v>3283</v>
      </c>
      <c r="J684" s="24" t="s">
        <v>579</v>
      </c>
      <c r="K684" s="24" t="s">
        <v>226</v>
      </c>
      <c r="L684" s="24" t="s">
        <v>181</v>
      </c>
      <c r="M684" s="25" t="s">
        <v>182</v>
      </c>
      <c r="N684" s="24">
        <v>5804</v>
      </c>
      <c r="O684" s="25" t="s">
        <v>239</v>
      </c>
      <c r="P684" s="26" t="s">
        <v>3284</v>
      </c>
      <c r="Q684" s="24" t="s">
        <v>429</v>
      </c>
      <c r="R684" s="24" t="s">
        <v>171</v>
      </c>
      <c r="S684" s="24" t="s">
        <v>115</v>
      </c>
      <c r="T684" s="24">
        <v>1</v>
      </c>
      <c r="U684" s="24" t="s">
        <v>172</v>
      </c>
      <c r="V684" s="24" t="s">
        <v>3285</v>
      </c>
      <c r="W684" s="24" t="s">
        <v>3286</v>
      </c>
      <c r="X684" s="418">
        <v>45817.430555555547</v>
      </c>
      <c r="Y684" s="24" t="s">
        <v>3280</v>
      </c>
      <c r="Z684" s="24">
        <v>0.5</v>
      </c>
      <c r="AA684" s="24"/>
      <c r="AB684" s="24" t="s">
        <v>176</v>
      </c>
      <c r="AC684" s="26" t="s">
        <v>3287</v>
      </c>
      <c r="AD684" s="24"/>
      <c r="AE684" s="24"/>
      <c r="AF684" s="24"/>
      <c r="AG684" s="24"/>
      <c r="AH684" s="24"/>
      <c r="AI684" s="24"/>
      <c r="AJ684" s="24"/>
      <c r="AK684" s="24" t="s">
        <v>178</v>
      </c>
      <c r="AL684" s="413">
        <f t="shared" si="20"/>
        <v>45815</v>
      </c>
      <c r="AM684" s="412">
        <f t="shared" si="21"/>
        <v>45817</v>
      </c>
    </row>
    <row r="685" spans="1:39" ht="21.6" customHeight="1">
      <c r="A685" s="24">
        <v>41</v>
      </c>
      <c r="B685" s="24" t="s">
        <v>158</v>
      </c>
      <c r="C685" s="24">
        <v>2025061207</v>
      </c>
      <c r="D685" s="24" t="s">
        <v>3288</v>
      </c>
      <c r="E685" s="24" t="s">
        <v>160</v>
      </c>
      <c r="F685" s="24">
        <v>4762</v>
      </c>
      <c r="G685" s="24" t="s">
        <v>1419</v>
      </c>
      <c r="H685" s="24" t="s">
        <v>316</v>
      </c>
      <c r="I685" s="24" t="s">
        <v>3289</v>
      </c>
      <c r="J685" s="24" t="s">
        <v>318</v>
      </c>
      <c r="K685" s="24" t="s">
        <v>226</v>
      </c>
      <c r="L685" s="24" t="s">
        <v>181</v>
      </c>
      <c r="M685" s="25" t="s">
        <v>182</v>
      </c>
      <c r="N685" s="24">
        <v>5804</v>
      </c>
      <c r="O685" s="25" t="s">
        <v>239</v>
      </c>
      <c r="P685" s="26" t="s">
        <v>3290</v>
      </c>
      <c r="Q685" s="24" t="s">
        <v>1420</v>
      </c>
      <c r="R685" s="24" t="s">
        <v>171</v>
      </c>
      <c r="S685" s="24" t="s">
        <v>110</v>
      </c>
      <c r="T685" s="24">
        <v>1</v>
      </c>
      <c r="U685" s="24" t="s">
        <v>172</v>
      </c>
      <c r="V685" s="24" t="s">
        <v>3291</v>
      </c>
      <c r="W685" s="24" t="s">
        <v>3292</v>
      </c>
      <c r="X685" s="418">
        <v>45817.496527777781</v>
      </c>
      <c r="Y685" s="24" t="s">
        <v>3293</v>
      </c>
      <c r="Z685" s="24">
        <v>0.5</v>
      </c>
      <c r="AA685" s="24"/>
      <c r="AB685" s="24" t="s">
        <v>176</v>
      </c>
      <c r="AC685" s="26" t="s">
        <v>3294</v>
      </c>
      <c r="AD685" s="24"/>
      <c r="AE685" s="24"/>
      <c r="AF685" s="24"/>
      <c r="AG685" s="24"/>
      <c r="AH685" s="24"/>
      <c r="AI685" s="24"/>
      <c r="AJ685" s="24"/>
      <c r="AK685" s="24" t="s">
        <v>178</v>
      </c>
      <c r="AL685" s="413">
        <f t="shared" si="20"/>
        <v>45817</v>
      </c>
      <c r="AM685" s="412">
        <f t="shared" si="21"/>
        <v>45817</v>
      </c>
    </row>
    <row r="686" spans="1:39" ht="21.6" customHeight="1">
      <c r="A686" s="24">
        <v>42</v>
      </c>
      <c r="B686" s="24" t="s">
        <v>212</v>
      </c>
      <c r="C686" s="24">
        <v>2025061246</v>
      </c>
      <c r="D686" s="24"/>
      <c r="E686" s="24"/>
      <c r="F686" s="24">
        <v>3785</v>
      </c>
      <c r="G686" s="24" t="s">
        <v>1059</v>
      </c>
      <c r="H686" s="24" t="s">
        <v>316</v>
      </c>
      <c r="I686" s="24"/>
      <c r="J686" s="24"/>
      <c r="K686" s="24"/>
      <c r="L686" s="24"/>
      <c r="M686" s="25"/>
      <c r="N686" s="24"/>
      <c r="O686" s="25"/>
      <c r="P686" s="26"/>
      <c r="Q686" s="24" t="s">
        <v>1060</v>
      </c>
      <c r="R686" s="24" t="s">
        <v>171</v>
      </c>
      <c r="S686" s="24" t="s">
        <v>110</v>
      </c>
      <c r="T686" s="24">
        <v>1</v>
      </c>
      <c r="U686" s="24" t="s">
        <v>172</v>
      </c>
      <c r="V686" s="24" t="s">
        <v>3295</v>
      </c>
      <c r="W686" s="24" t="s">
        <v>3296</v>
      </c>
      <c r="X686" s="418">
        <v>45817.472222222219</v>
      </c>
      <c r="Y686" s="24"/>
      <c r="Z686" s="24">
        <v>0.3</v>
      </c>
      <c r="AA686" s="24"/>
      <c r="AB686" s="24" t="s">
        <v>176</v>
      </c>
      <c r="AC686" s="26" t="s">
        <v>2194</v>
      </c>
      <c r="AD686" s="24" t="s">
        <v>178</v>
      </c>
      <c r="AE686" s="24"/>
      <c r="AF686" s="24"/>
      <c r="AG686" s="24"/>
      <c r="AH686" s="24"/>
      <c r="AI686" s="24"/>
      <c r="AJ686" s="24" t="s">
        <v>178</v>
      </c>
      <c r="AK686" s="24" t="s">
        <v>178</v>
      </c>
      <c r="AL686" s="413" t="e">
        <f t="shared" si="20"/>
        <v>#VALUE!</v>
      </c>
      <c r="AM686" s="412">
        <f t="shared" si="21"/>
        <v>45817</v>
      </c>
    </row>
    <row r="687" spans="1:39" ht="21.6" customHeight="1">
      <c r="A687" s="24">
        <v>43</v>
      </c>
      <c r="B687" s="24" t="s">
        <v>212</v>
      </c>
      <c r="C687" s="24">
        <v>2025061255</v>
      </c>
      <c r="D687" s="24"/>
      <c r="E687" s="24"/>
      <c r="F687" s="24">
        <v>3840</v>
      </c>
      <c r="G687" s="24" t="s">
        <v>1494</v>
      </c>
      <c r="H687" s="24" t="s">
        <v>162</v>
      </c>
      <c r="I687" s="24"/>
      <c r="J687" s="24"/>
      <c r="K687" s="24"/>
      <c r="L687" s="24"/>
      <c r="M687" s="25"/>
      <c r="N687" s="24"/>
      <c r="O687" s="25"/>
      <c r="P687" s="26"/>
      <c r="Q687" s="24" t="s">
        <v>1495</v>
      </c>
      <c r="R687" s="24" t="s">
        <v>171</v>
      </c>
      <c r="S687" s="24" t="s">
        <v>115</v>
      </c>
      <c r="T687" s="24">
        <v>1</v>
      </c>
      <c r="U687" s="24" t="s">
        <v>172</v>
      </c>
      <c r="V687" s="24" t="s">
        <v>3297</v>
      </c>
      <c r="W687" s="24" t="s">
        <v>3296</v>
      </c>
      <c r="X687" s="418">
        <v>45817.487500000003</v>
      </c>
      <c r="Y687" s="24"/>
      <c r="Z687" s="24">
        <v>0.7</v>
      </c>
      <c r="AA687" s="24"/>
      <c r="AB687" s="24" t="s">
        <v>176</v>
      </c>
      <c r="AC687" s="26" t="s">
        <v>2099</v>
      </c>
      <c r="AD687" s="24"/>
      <c r="AE687" s="24"/>
      <c r="AF687" s="24"/>
      <c r="AG687" s="24"/>
      <c r="AH687" s="24"/>
      <c r="AI687" s="24"/>
      <c r="AJ687" s="24" t="s">
        <v>178</v>
      </c>
      <c r="AK687" s="24" t="s">
        <v>178</v>
      </c>
      <c r="AL687" s="413" t="e">
        <f t="shared" si="20"/>
        <v>#VALUE!</v>
      </c>
      <c r="AM687" s="412">
        <f t="shared" si="21"/>
        <v>45817</v>
      </c>
    </row>
    <row r="688" spans="1:39" ht="21.6" customHeight="1">
      <c r="A688" s="24">
        <v>44</v>
      </c>
      <c r="B688" s="24" t="s">
        <v>212</v>
      </c>
      <c r="C688" s="24">
        <v>2025061263</v>
      </c>
      <c r="D688" s="24"/>
      <c r="E688" s="24"/>
      <c r="F688" s="24">
        <v>2222</v>
      </c>
      <c r="G688" s="24" t="s">
        <v>1470</v>
      </c>
      <c r="H688" s="24" t="s">
        <v>162</v>
      </c>
      <c r="I688" s="24"/>
      <c r="J688" s="24"/>
      <c r="K688" s="24"/>
      <c r="L688" s="24"/>
      <c r="M688" s="25"/>
      <c r="N688" s="24"/>
      <c r="O688" s="25"/>
      <c r="P688" s="26"/>
      <c r="Q688" s="24" t="s">
        <v>1471</v>
      </c>
      <c r="R688" s="24" t="s">
        <v>171</v>
      </c>
      <c r="S688" s="24" t="s">
        <v>115</v>
      </c>
      <c r="T688" s="24">
        <v>1</v>
      </c>
      <c r="U688" s="24" t="s">
        <v>172</v>
      </c>
      <c r="V688" s="24" t="s">
        <v>3298</v>
      </c>
      <c r="W688" s="24" t="s">
        <v>3279</v>
      </c>
      <c r="X688" s="418">
        <v>45817.541666666657</v>
      </c>
      <c r="Y688" s="24"/>
      <c r="Z688" s="24">
        <v>1</v>
      </c>
      <c r="AA688" s="24"/>
      <c r="AB688" s="24" t="s">
        <v>176</v>
      </c>
      <c r="AC688" s="26" t="s">
        <v>2130</v>
      </c>
      <c r="AD688" s="24" t="s">
        <v>178</v>
      </c>
      <c r="AE688" s="24"/>
      <c r="AF688" s="24"/>
      <c r="AG688" s="24"/>
      <c r="AH688" s="24"/>
      <c r="AI688" s="24"/>
      <c r="AJ688" s="24" t="s">
        <v>178</v>
      </c>
      <c r="AK688" s="24" t="s">
        <v>178</v>
      </c>
      <c r="AL688" s="413" t="e">
        <f t="shared" si="20"/>
        <v>#VALUE!</v>
      </c>
      <c r="AM688" s="412">
        <f t="shared" si="21"/>
        <v>45817</v>
      </c>
    </row>
    <row r="689" spans="1:39" ht="21.6" customHeight="1">
      <c r="A689" s="24">
        <v>45</v>
      </c>
      <c r="B689" s="24" t="s">
        <v>212</v>
      </c>
      <c r="C689" s="24">
        <v>2025061274</v>
      </c>
      <c r="D689" s="24"/>
      <c r="E689" s="24"/>
      <c r="F689" s="24">
        <v>4194</v>
      </c>
      <c r="G689" s="24" t="s">
        <v>1127</v>
      </c>
      <c r="H689" s="24" t="s">
        <v>316</v>
      </c>
      <c r="I689" s="24"/>
      <c r="J689" s="24"/>
      <c r="K689" s="24"/>
      <c r="L689" s="24"/>
      <c r="M689" s="25"/>
      <c r="N689" s="24"/>
      <c r="O689" s="25"/>
      <c r="P689" s="26"/>
      <c r="Q689" s="24" t="s">
        <v>1132</v>
      </c>
      <c r="R689" s="24" t="s">
        <v>171</v>
      </c>
      <c r="S689" s="24" t="s">
        <v>110</v>
      </c>
      <c r="T689" s="24">
        <v>1</v>
      </c>
      <c r="U689" s="24" t="s">
        <v>172</v>
      </c>
      <c r="V689" s="24" t="s">
        <v>3299</v>
      </c>
      <c r="W689" s="24" t="s">
        <v>3300</v>
      </c>
      <c r="X689" s="418">
        <v>45817.572916666657</v>
      </c>
      <c r="Y689" s="24"/>
      <c r="Z689" s="24">
        <v>0.8</v>
      </c>
      <c r="AA689" s="24"/>
      <c r="AB689" s="24" t="s">
        <v>176</v>
      </c>
      <c r="AC689" s="26" t="s">
        <v>2130</v>
      </c>
      <c r="AD689" s="24" t="s">
        <v>178</v>
      </c>
      <c r="AE689" s="24"/>
      <c r="AF689" s="24"/>
      <c r="AG689" s="24"/>
      <c r="AH689" s="24"/>
      <c r="AI689" s="24"/>
      <c r="AJ689" s="24" t="s">
        <v>178</v>
      </c>
      <c r="AK689" s="24" t="s">
        <v>178</v>
      </c>
      <c r="AL689" s="413" t="e">
        <f t="shared" si="20"/>
        <v>#VALUE!</v>
      </c>
      <c r="AM689" s="412">
        <f t="shared" si="21"/>
        <v>45817</v>
      </c>
    </row>
    <row r="690" spans="1:39" ht="21.6" customHeight="1">
      <c r="A690" s="24">
        <v>46</v>
      </c>
      <c r="B690" s="24" t="s">
        <v>212</v>
      </c>
      <c r="C690" s="24">
        <v>2025061283</v>
      </c>
      <c r="D690" s="24"/>
      <c r="E690" s="24"/>
      <c r="F690" s="24">
        <v>4144</v>
      </c>
      <c r="G690" s="24" t="s">
        <v>931</v>
      </c>
      <c r="H690" s="24" t="s">
        <v>316</v>
      </c>
      <c r="I690" s="24"/>
      <c r="J690" s="24"/>
      <c r="K690" s="24"/>
      <c r="L690" s="24"/>
      <c r="M690" s="25"/>
      <c r="N690" s="24"/>
      <c r="O690" s="25"/>
      <c r="P690" s="26"/>
      <c r="Q690" s="24" t="s">
        <v>934</v>
      </c>
      <c r="R690" s="24" t="s">
        <v>171</v>
      </c>
      <c r="S690" s="24" t="s">
        <v>110</v>
      </c>
      <c r="T690" s="24">
        <v>1</v>
      </c>
      <c r="U690" s="24" t="s">
        <v>172</v>
      </c>
      <c r="V690" s="24" t="s">
        <v>3301</v>
      </c>
      <c r="W690" s="24" t="s">
        <v>3302</v>
      </c>
      <c r="X690" s="418">
        <v>45817.614583333343</v>
      </c>
      <c r="Y690" s="24"/>
      <c r="Z690" s="24">
        <v>0.8</v>
      </c>
      <c r="AA690" s="24"/>
      <c r="AB690" s="24" t="s">
        <v>176</v>
      </c>
      <c r="AC690" s="26" t="s">
        <v>2130</v>
      </c>
      <c r="AD690" s="24" t="s">
        <v>178</v>
      </c>
      <c r="AE690" s="24"/>
      <c r="AF690" s="24"/>
      <c r="AG690" s="24"/>
      <c r="AH690" s="24"/>
      <c r="AI690" s="24"/>
      <c r="AJ690" s="24" t="s">
        <v>178</v>
      </c>
      <c r="AK690" s="24" t="s">
        <v>178</v>
      </c>
      <c r="AL690" s="413" t="e">
        <f t="shared" si="20"/>
        <v>#VALUE!</v>
      </c>
      <c r="AM690" s="412">
        <f t="shared" si="21"/>
        <v>45817</v>
      </c>
    </row>
    <row r="691" spans="1:39" ht="21.6" customHeight="1">
      <c r="A691" s="24">
        <v>47</v>
      </c>
      <c r="B691" s="24" t="s">
        <v>212</v>
      </c>
      <c r="C691" s="24">
        <v>2025061289</v>
      </c>
      <c r="D691" s="24"/>
      <c r="E691" s="24"/>
      <c r="F691" s="24">
        <v>4194</v>
      </c>
      <c r="G691" s="24" t="s">
        <v>1127</v>
      </c>
      <c r="H691" s="24" t="s">
        <v>316</v>
      </c>
      <c r="I691" s="24"/>
      <c r="J691" s="24"/>
      <c r="K691" s="24"/>
      <c r="L691" s="24"/>
      <c r="M691" s="25"/>
      <c r="N691" s="24"/>
      <c r="O691" s="25"/>
      <c r="P691" s="26"/>
      <c r="Q691" s="24" t="s">
        <v>1132</v>
      </c>
      <c r="R691" s="24" t="s">
        <v>171</v>
      </c>
      <c r="S691" s="24" t="s">
        <v>110</v>
      </c>
      <c r="T691" s="24">
        <v>1</v>
      </c>
      <c r="U691" s="24" t="s">
        <v>172</v>
      </c>
      <c r="V691" s="24" t="s">
        <v>3303</v>
      </c>
      <c r="W691" s="24" t="s">
        <v>3304</v>
      </c>
      <c r="X691" s="418">
        <v>45817.618750000001</v>
      </c>
      <c r="Y691" s="24"/>
      <c r="Z691" s="24">
        <v>0.3</v>
      </c>
      <c r="AA691" s="24"/>
      <c r="AB691" s="24" t="s">
        <v>176</v>
      </c>
      <c r="AC691" s="26" t="s">
        <v>3305</v>
      </c>
      <c r="AD691" s="24" t="s">
        <v>178</v>
      </c>
      <c r="AE691" s="24"/>
      <c r="AF691" s="24"/>
      <c r="AG691" s="24"/>
      <c r="AH691" s="24"/>
      <c r="AI691" s="24"/>
      <c r="AJ691" s="24" t="s">
        <v>178</v>
      </c>
      <c r="AK691" s="24" t="s">
        <v>178</v>
      </c>
      <c r="AL691" s="413" t="e">
        <f t="shared" si="20"/>
        <v>#VALUE!</v>
      </c>
      <c r="AM691" s="412">
        <f t="shared" si="21"/>
        <v>45817</v>
      </c>
    </row>
    <row r="692" spans="1:39" ht="21.6" customHeight="1">
      <c r="A692" s="24">
        <v>41</v>
      </c>
      <c r="B692" s="24" t="s">
        <v>158</v>
      </c>
      <c r="C692" s="24">
        <v>2025061187</v>
      </c>
      <c r="D692" s="24" t="s">
        <v>3306</v>
      </c>
      <c r="E692" s="24" t="s">
        <v>160</v>
      </c>
      <c r="F692" s="24">
        <v>3890</v>
      </c>
      <c r="G692" s="24" t="s">
        <v>204</v>
      </c>
      <c r="H692" s="24" t="s">
        <v>162</v>
      </c>
      <c r="I692" s="24" t="s">
        <v>3307</v>
      </c>
      <c r="J692" s="24" t="s">
        <v>579</v>
      </c>
      <c r="K692" s="24" t="s">
        <v>165</v>
      </c>
      <c r="L692" s="24" t="s">
        <v>166</v>
      </c>
      <c r="M692" s="25" t="s">
        <v>167</v>
      </c>
      <c r="N692" s="24">
        <v>2307</v>
      </c>
      <c r="O692" s="25" t="s">
        <v>335</v>
      </c>
      <c r="P692" s="26" t="s">
        <v>3308</v>
      </c>
      <c r="Q692" s="24" t="s">
        <v>208</v>
      </c>
      <c r="R692" s="24" t="s">
        <v>171</v>
      </c>
      <c r="S692" s="24" t="s">
        <v>115</v>
      </c>
      <c r="T692" s="24">
        <v>1</v>
      </c>
      <c r="U692" s="24" t="s">
        <v>172</v>
      </c>
      <c r="V692" s="24" t="s">
        <v>3309</v>
      </c>
      <c r="W692" s="24" t="s">
        <v>3310</v>
      </c>
      <c r="X692" s="418">
        <v>45818.454861111109</v>
      </c>
      <c r="Y692" s="24" t="s">
        <v>3280</v>
      </c>
      <c r="Z692" s="24">
        <v>0.5</v>
      </c>
      <c r="AA692" s="24"/>
      <c r="AB692" s="24" t="s">
        <v>176</v>
      </c>
      <c r="AC692" s="26" t="s">
        <v>3311</v>
      </c>
      <c r="AD692" s="24"/>
      <c r="AE692" s="24"/>
      <c r="AF692" s="24"/>
      <c r="AG692" s="24"/>
      <c r="AH692" s="24"/>
      <c r="AI692" s="24"/>
      <c r="AJ692" s="24"/>
      <c r="AK692" s="24" t="s">
        <v>178</v>
      </c>
      <c r="AL692" s="413">
        <f t="shared" si="20"/>
        <v>45815</v>
      </c>
      <c r="AM692" s="412">
        <f t="shared" si="21"/>
        <v>45818</v>
      </c>
    </row>
    <row r="693" spans="1:39" ht="21.6" customHeight="1">
      <c r="A693" s="24">
        <v>46</v>
      </c>
      <c r="B693" s="24" t="s">
        <v>158</v>
      </c>
      <c r="C693" s="24">
        <v>2025061272</v>
      </c>
      <c r="D693" s="24" t="s">
        <v>3312</v>
      </c>
      <c r="E693" s="24" t="s">
        <v>160</v>
      </c>
      <c r="F693" s="24">
        <v>3840</v>
      </c>
      <c r="G693" s="24" t="s">
        <v>1494</v>
      </c>
      <c r="H693" s="24" t="s">
        <v>162</v>
      </c>
      <c r="I693" s="24" t="s">
        <v>3313</v>
      </c>
      <c r="J693" s="24" t="s">
        <v>318</v>
      </c>
      <c r="K693" s="24" t="s">
        <v>165</v>
      </c>
      <c r="L693" s="24" t="s">
        <v>594</v>
      </c>
      <c r="M693" s="25" t="s">
        <v>595</v>
      </c>
      <c r="N693" s="24" t="s">
        <v>1426</v>
      </c>
      <c r="O693" s="25" t="s">
        <v>239</v>
      </c>
      <c r="P693" s="26" t="s">
        <v>3314</v>
      </c>
      <c r="Q693" s="24" t="s">
        <v>1495</v>
      </c>
      <c r="R693" s="24" t="s">
        <v>171</v>
      </c>
      <c r="S693" s="24" t="s">
        <v>115</v>
      </c>
      <c r="T693" s="24">
        <v>1</v>
      </c>
      <c r="U693" s="24" t="s">
        <v>172</v>
      </c>
      <c r="V693" s="24" t="s">
        <v>3315</v>
      </c>
      <c r="W693" s="24" t="s">
        <v>3316</v>
      </c>
      <c r="X693" s="418">
        <v>45818.495833333327</v>
      </c>
      <c r="Y693" s="24" t="s">
        <v>3317</v>
      </c>
      <c r="Z693" s="24">
        <v>0.5</v>
      </c>
      <c r="AA693" s="24"/>
      <c r="AB693" s="24" t="s">
        <v>176</v>
      </c>
      <c r="AC693" s="26" t="s">
        <v>3318</v>
      </c>
      <c r="AD693" s="24"/>
      <c r="AE693" s="24"/>
      <c r="AF693" s="24"/>
      <c r="AG693" s="24"/>
      <c r="AH693" s="24"/>
      <c r="AI693" s="24"/>
      <c r="AJ693" s="24"/>
      <c r="AK693" s="24" t="s">
        <v>178</v>
      </c>
      <c r="AL693" s="413">
        <f t="shared" si="20"/>
        <v>45817</v>
      </c>
      <c r="AM693" s="412">
        <f t="shared" si="21"/>
        <v>45818</v>
      </c>
    </row>
    <row r="694" spans="1:39" ht="21.6" customHeight="1">
      <c r="A694" s="24">
        <v>48</v>
      </c>
      <c r="B694" s="24" t="s">
        <v>158</v>
      </c>
      <c r="C694" s="24">
        <v>2025061276</v>
      </c>
      <c r="D694" s="24" t="s">
        <v>3319</v>
      </c>
      <c r="E694" s="24" t="s">
        <v>160</v>
      </c>
      <c r="F694" s="24">
        <v>2209</v>
      </c>
      <c r="G694" s="24" t="s">
        <v>505</v>
      </c>
      <c r="H694" s="24" t="s">
        <v>162</v>
      </c>
      <c r="I694" s="24" t="s">
        <v>3320</v>
      </c>
      <c r="J694" s="24" t="s">
        <v>318</v>
      </c>
      <c r="K694" s="24" t="s">
        <v>165</v>
      </c>
      <c r="L694" s="24" t="s">
        <v>496</v>
      </c>
      <c r="M694" s="25" t="s">
        <v>497</v>
      </c>
      <c r="N694" s="24">
        <v>2402</v>
      </c>
      <c r="O694" s="25" t="s">
        <v>1385</v>
      </c>
      <c r="P694" s="26" t="s">
        <v>3321</v>
      </c>
      <c r="Q694" s="24" t="s">
        <v>506</v>
      </c>
      <c r="R694" s="24" t="s">
        <v>171</v>
      </c>
      <c r="S694" s="24" t="s">
        <v>115</v>
      </c>
      <c r="T694" s="24">
        <v>1</v>
      </c>
      <c r="U694" s="24" t="s">
        <v>172</v>
      </c>
      <c r="V694" s="24" t="s">
        <v>3322</v>
      </c>
      <c r="W694" s="24" t="s">
        <v>3323</v>
      </c>
      <c r="X694" s="418">
        <v>45818.534722222219</v>
      </c>
      <c r="Y694" s="24" t="s">
        <v>3324</v>
      </c>
      <c r="Z694" s="24">
        <v>0.5</v>
      </c>
      <c r="AA694" s="24"/>
      <c r="AB694" s="24" t="s">
        <v>176</v>
      </c>
      <c r="AC694" s="26" t="s">
        <v>3058</v>
      </c>
      <c r="AD694" s="24"/>
      <c r="AE694" s="24"/>
      <c r="AF694" s="24"/>
      <c r="AG694" s="24"/>
      <c r="AH694" s="24"/>
      <c r="AI694" s="24"/>
      <c r="AJ694" s="24"/>
      <c r="AK694" s="24" t="s">
        <v>178</v>
      </c>
      <c r="AL694" s="413">
        <f t="shared" si="20"/>
        <v>45817</v>
      </c>
      <c r="AM694" s="412">
        <f t="shared" si="21"/>
        <v>45818</v>
      </c>
    </row>
    <row r="695" spans="1:39" ht="21.6" customHeight="1">
      <c r="A695" s="24">
        <v>51</v>
      </c>
      <c r="B695" s="24" t="s">
        <v>212</v>
      </c>
      <c r="C695" s="24">
        <v>2025061477</v>
      </c>
      <c r="D695" s="24"/>
      <c r="E695" s="24"/>
      <c r="F695" s="24">
        <v>2209</v>
      </c>
      <c r="G695" s="24" t="s">
        <v>0</v>
      </c>
      <c r="H695" s="24" t="s">
        <v>162</v>
      </c>
      <c r="I695" s="24"/>
      <c r="J695" s="24"/>
      <c r="K695" s="24"/>
      <c r="L695" s="24"/>
      <c r="M695" s="25"/>
      <c r="N695" s="24"/>
      <c r="O695" s="25"/>
      <c r="P695" s="26"/>
      <c r="Q695" s="24" t="s">
        <v>506</v>
      </c>
      <c r="R695" s="24" t="s">
        <v>171</v>
      </c>
      <c r="S695" s="24" t="s">
        <v>115</v>
      </c>
      <c r="T695" s="24">
        <v>1</v>
      </c>
      <c r="U695" s="24" t="s">
        <v>172</v>
      </c>
      <c r="V695" s="24" t="s">
        <v>3325</v>
      </c>
      <c r="W695" s="24" t="s">
        <v>3326</v>
      </c>
      <c r="X695" s="418">
        <v>45818.540277777778</v>
      </c>
      <c r="Y695" s="24"/>
      <c r="Z695" s="24">
        <v>0.8</v>
      </c>
      <c r="AA695" s="24"/>
      <c r="AB695" s="24" t="s">
        <v>176</v>
      </c>
      <c r="AC695" s="26" t="s">
        <v>2099</v>
      </c>
      <c r="AD695" s="24"/>
      <c r="AE695" s="24"/>
      <c r="AF695" s="24"/>
      <c r="AG695" s="24"/>
      <c r="AH695" s="24"/>
      <c r="AI695" s="24"/>
      <c r="AJ695" s="24" t="s">
        <v>178</v>
      </c>
      <c r="AK695" s="24" t="s">
        <v>178</v>
      </c>
      <c r="AL695" s="413" t="e">
        <f t="shared" si="20"/>
        <v>#VALUE!</v>
      </c>
      <c r="AM695" s="412">
        <f t="shared" si="21"/>
        <v>45818</v>
      </c>
    </row>
    <row r="696" spans="1:39" ht="21.6" customHeight="1">
      <c r="A696" s="24">
        <v>52</v>
      </c>
      <c r="B696" s="24" t="s">
        <v>212</v>
      </c>
      <c r="C696" s="24">
        <v>2025061496</v>
      </c>
      <c r="D696" s="24"/>
      <c r="E696" s="24"/>
      <c r="F696" s="24">
        <v>5364</v>
      </c>
      <c r="G696" s="24" t="s">
        <v>3327</v>
      </c>
      <c r="H696" s="24" t="s">
        <v>798</v>
      </c>
      <c r="I696" s="24"/>
      <c r="J696" s="24"/>
      <c r="K696" s="24"/>
      <c r="L696" s="24"/>
      <c r="M696" s="25"/>
      <c r="N696" s="24"/>
      <c r="O696" s="25"/>
      <c r="P696" s="26"/>
      <c r="Q696" s="24" t="s">
        <v>3328</v>
      </c>
      <c r="R696" s="24" t="s">
        <v>171</v>
      </c>
      <c r="S696" s="24" t="s">
        <v>110</v>
      </c>
      <c r="T696" s="24">
        <v>1</v>
      </c>
      <c r="U696" s="24" t="s">
        <v>172</v>
      </c>
      <c r="V696" s="24" t="s">
        <v>3329</v>
      </c>
      <c r="W696" s="24" t="s">
        <v>3330</v>
      </c>
      <c r="X696" s="418">
        <v>45818.5625</v>
      </c>
      <c r="Y696" s="24"/>
      <c r="Z696" s="24">
        <v>3.5</v>
      </c>
      <c r="AA696" s="24"/>
      <c r="AB696" s="24" t="s">
        <v>176</v>
      </c>
      <c r="AC696" s="26" t="s">
        <v>1587</v>
      </c>
      <c r="AD696" s="24"/>
      <c r="AE696" s="24" t="s">
        <v>178</v>
      </c>
      <c r="AF696" s="24"/>
      <c r="AG696" s="24"/>
      <c r="AH696" s="24"/>
      <c r="AI696" s="24"/>
      <c r="AJ696" s="24"/>
      <c r="AK696" s="24" t="s">
        <v>178</v>
      </c>
      <c r="AL696" s="413" t="e">
        <f t="shared" si="20"/>
        <v>#VALUE!</v>
      </c>
      <c r="AM696" s="412">
        <f t="shared" si="21"/>
        <v>45818</v>
      </c>
    </row>
    <row r="697" spans="1:39" ht="21.6" customHeight="1">
      <c r="A697" s="24">
        <v>53</v>
      </c>
      <c r="B697" s="24" t="s">
        <v>212</v>
      </c>
      <c r="C697" s="24">
        <v>2025061656</v>
      </c>
      <c r="D697" s="24"/>
      <c r="E697" s="24"/>
      <c r="F697" s="24">
        <v>4154</v>
      </c>
      <c r="G697" s="24" t="s">
        <v>1704</v>
      </c>
      <c r="H697" s="24" t="s">
        <v>798</v>
      </c>
      <c r="I697" s="24"/>
      <c r="J697" s="24"/>
      <c r="K697" s="24"/>
      <c r="L697" s="24"/>
      <c r="M697" s="25"/>
      <c r="N697" s="24"/>
      <c r="O697" s="25"/>
      <c r="P697" s="26"/>
      <c r="Q697" s="24" t="s">
        <v>1705</v>
      </c>
      <c r="R697" s="24" t="s">
        <v>171</v>
      </c>
      <c r="S697" s="24" t="s">
        <v>110</v>
      </c>
      <c r="T697" s="24">
        <v>1</v>
      </c>
      <c r="U697" s="24" t="s">
        <v>172</v>
      </c>
      <c r="V697" s="24" t="s">
        <v>3331</v>
      </c>
      <c r="W697" s="24" t="s">
        <v>3332</v>
      </c>
      <c r="X697" s="418">
        <v>45819.444444444453</v>
      </c>
      <c r="Y697" s="24"/>
      <c r="Z697" s="24">
        <v>0.7</v>
      </c>
      <c r="AA697" s="24"/>
      <c r="AB697" s="24" t="s">
        <v>176</v>
      </c>
      <c r="AC697" s="26" t="s">
        <v>2130</v>
      </c>
      <c r="AD697" s="24" t="s">
        <v>178</v>
      </c>
      <c r="AE697" s="24"/>
      <c r="AF697" s="24"/>
      <c r="AG697" s="24"/>
      <c r="AH697" s="24"/>
      <c r="AI697" s="24"/>
      <c r="AJ697" s="24" t="s">
        <v>178</v>
      </c>
      <c r="AK697" s="24" t="s">
        <v>178</v>
      </c>
      <c r="AL697" s="413" t="e">
        <f t="shared" si="20"/>
        <v>#VALUE!</v>
      </c>
      <c r="AM697" s="412">
        <f t="shared" si="21"/>
        <v>45819</v>
      </c>
    </row>
    <row r="698" spans="1:39" ht="21.6" customHeight="1">
      <c r="A698" s="24">
        <v>54</v>
      </c>
      <c r="B698" s="24" t="s">
        <v>212</v>
      </c>
      <c r="C698" s="24">
        <v>2025061668</v>
      </c>
      <c r="D698" s="24"/>
      <c r="E698" s="24"/>
      <c r="F698" s="24">
        <v>3243</v>
      </c>
      <c r="G698" s="24" t="s">
        <v>1723</v>
      </c>
      <c r="H698" s="24" t="s">
        <v>798</v>
      </c>
      <c r="I698" s="24"/>
      <c r="J698" s="24"/>
      <c r="K698" s="24"/>
      <c r="L698" s="24"/>
      <c r="M698" s="25"/>
      <c r="N698" s="24"/>
      <c r="O698" s="25"/>
      <c r="P698" s="26"/>
      <c r="Q698" s="24" t="s">
        <v>1724</v>
      </c>
      <c r="R698" s="24" t="s">
        <v>171</v>
      </c>
      <c r="S698" s="24" t="s">
        <v>110</v>
      </c>
      <c r="T698" s="24">
        <v>1</v>
      </c>
      <c r="U698" s="24" t="s">
        <v>172</v>
      </c>
      <c r="V698" s="24" t="s">
        <v>3333</v>
      </c>
      <c r="W698" s="24" t="s">
        <v>3334</v>
      </c>
      <c r="X698" s="418">
        <v>45819.479166666657</v>
      </c>
      <c r="Y698" s="24"/>
      <c r="Z698" s="24">
        <v>0.7</v>
      </c>
      <c r="AA698" s="24"/>
      <c r="AB698" s="24" t="s">
        <v>176</v>
      </c>
      <c r="AC698" s="26" t="s">
        <v>49</v>
      </c>
      <c r="AD698" s="24"/>
      <c r="AE698" s="24"/>
      <c r="AF698" s="24"/>
      <c r="AG698" s="24"/>
      <c r="AH698" s="24"/>
      <c r="AI698" s="24"/>
      <c r="AJ698" s="24" t="s">
        <v>178</v>
      </c>
      <c r="AK698" s="24" t="s">
        <v>178</v>
      </c>
      <c r="AL698" s="413" t="e">
        <f t="shared" si="20"/>
        <v>#VALUE!</v>
      </c>
      <c r="AM698" s="412">
        <f t="shared" si="21"/>
        <v>45819</v>
      </c>
    </row>
    <row r="699" spans="1:39" ht="21.6" customHeight="1">
      <c r="A699" s="24">
        <v>55</v>
      </c>
      <c r="B699" s="24" t="s">
        <v>212</v>
      </c>
      <c r="C699" s="24">
        <v>2025061676</v>
      </c>
      <c r="D699" s="24"/>
      <c r="E699" s="24"/>
      <c r="F699" s="24">
        <v>3796</v>
      </c>
      <c r="G699" s="24" t="s">
        <v>1502</v>
      </c>
      <c r="H699" s="24" t="s">
        <v>162</v>
      </c>
      <c r="I699" s="24"/>
      <c r="J699" s="24"/>
      <c r="K699" s="24"/>
      <c r="L699" s="24"/>
      <c r="M699" s="25"/>
      <c r="N699" s="24"/>
      <c r="O699" s="25"/>
      <c r="P699" s="26"/>
      <c r="Q699" s="24" t="s">
        <v>1503</v>
      </c>
      <c r="R699" s="24" t="s">
        <v>171</v>
      </c>
      <c r="S699" s="24" t="s">
        <v>115</v>
      </c>
      <c r="T699" s="24">
        <v>1</v>
      </c>
      <c r="U699" s="24" t="s">
        <v>172</v>
      </c>
      <c r="V699" s="24" t="s">
        <v>3335</v>
      </c>
      <c r="W699" s="24" t="s">
        <v>3336</v>
      </c>
      <c r="X699" s="418">
        <v>45819.5</v>
      </c>
      <c r="Y699" s="24"/>
      <c r="Z699" s="24">
        <v>1</v>
      </c>
      <c r="AA699" s="24"/>
      <c r="AB699" s="24" t="s">
        <v>176</v>
      </c>
      <c r="AC699" s="26" t="s">
        <v>2130</v>
      </c>
      <c r="AD699" s="24" t="s">
        <v>178</v>
      </c>
      <c r="AE699" s="24"/>
      <c r="AF699" s="24"/>
      <c r="AG699" s="24"/>
      <c r="AH699" s="24"/>
      <c r="AI699" s="24"/>
      <c r="AJ699" s="24" t="s">
        <v>178</v>
      </c>
      <c r="AK699" s="24" t="s">
        <v>178</v>
      </c>
      <c r="AL699" s="413" t="e">
        <f t="shared" si="20"/>
        <v>#VALUE!</v>
      </c>
      <c r="AM699" s="412">
        <f t="shared" si="21"/>
        <v>45819</v>
      </c>
    </row>
    <row r="700" spans="1:39" ht="21.6" customHeight="1">
      <c r="A700" s="24">
        <v>56</v>
      </c>
      <c r="B700" s="24" t="s">
        <v>212</v>
      </c>
      <c r="C700" s="24">
        <v>2025061682</v>
      </c>
      <c r="D700" s="24"/>
      <c r="E700" s="24"/>
      <c r="F700" s="24" t="s">
        <v>77</v>
      </c>
      <c r="G700" s="24" t="s">
        <v>1927</v>
      </c>
      <c r="H700" s="24" t="s">
        <v>266</v>
      </c>
      <c r="I700" s="24"/>
      <c r="J700" s="24"/>
      <c r="K700" s="24"/>
      <c r="L700" s="24"/>
      <c r="M700" s="25"/>
      <c r="N700" s="24"/>
      <c r="O700" s="25"/>
      <c r="P700" s="26"/>
      <c r="Q700" s="24" t="s">
        <v>1928</v>
      </c>
      <c r="R700" s="24" t="s">
        <v>171</v>
      </c>
      <c r="S700" s="24" t="s">
        <v>274</v>
      </c>
      <c r="T700" s="24">
        <v>1</v>
      </c>
      <c r="U700" s="24" t="s">
        <v>172</v>
      </c>
      <c r="V700" s="24" t="s">
        <v>3337</v>
      </c>
      <c r="W700" s="24" t="s">
        <v>3338</v>
      </c>
      <c r="X700" s="418">
        <v>45819.526388888888</v>
      </c>
      <c r="Y700" s="24"/>
      <c r="Z700" s="24">
        <v>0.6</v>
      </c>
      <c r="AA700" s="24"/>
      <c r="AB700" s="24" t="s">
        <v>176</v>
      </c>
      <c r="AC700" s="26" t="s">
        <v>2130</v>
      </c>
      <c r="AD700" s="24" t="s">
        <v>178</v>
      </c>
      <c r="AE700" s="24"/>
      <c r="AF700" s="24"/>
      <c r="AG700" s="24"/>
      <c r="AH700" s="24"/>
      <c r="AI700" s="24"/>
      <c r="AJ700" s="24" t="s">
        <v>178</v>
      </c>
      <c r="AK700" s="24" t="s">
        <v>178</v>
      </c>
      <c r="AL700" s="413" t="e">
        <f t="shared" si="20"/>
        <v>#VALUE!</v>
      </c>
      <c r="AM700" s="412">
        <f t="shared" si="21"/>
        <v>45819</v>
      </c>
    </row>
    <row r="701" spans="1:39" ht="21.6" customHeight="1">
      <c r="A701" s="24">
        <v>57</v>
      </c>
      <c r="B701" s="24" t="s">
        <v>212</v>
      </c>
      <c r="C701" s="24">
        <v>2025061684</v>
      </c>
      <c r="D701" s="24"/>
      <c r="E701" s="24"/>
      <c r="F701" s="24">
        <v>3811</v>
      </c>
      <c r="G701" s="24" t="s">
        <v>1424</v>
      </c>
      <c r="H701" s="24" t="s">
        <v>162</v>
      </c>
      <c r="I701" s="24"/>
      <c r="J701" s="24"/>
      <c r="K701" s="24"/>
      <c r="L701" s="24"/>
      <c r="M701" s="25"/>
      <c r="N701" s="24"/>
      <c r="O701" s="25"/>
      <c r="P701" s="26"/>
      <c r="Q701" s="24" t="s">
        <v>1428</v>
      </c>
      <c r="R701" s="24" t="s">
        <v>171</v>
      </c>
      <c r="S701" s="24" t="s">
        <v>115</v>
      </c>
      <c r="T701" s="24">
        <v>1</v>
      </c>
      <c r="U701" s="24" t="s">
        <v>172</v>
      </c>
      <c r="V701" s="24" t="s">
        <v>3339</v>
      </c>
      <c r="W701" s="24" t="s">
        <v>3340</v>
      </c>
      <c r="X701" s="418">
        <v>45819.54791666667</v>
      </c>
      <c r="Y701" s="24"/>
      <c r="Z701" s="24">
        <v>1</v>
      </c>
      <c r="AA701" s="24"/>
      <c r="AB701" s="24" t="s">
        <v>176</v>
      </c>
      <c r="AC701" s="26" t="s">
        <v>2130</v>
      </c>
      <c r="AD701" s="24" t="s">
        <v>178</v>
      </c>
      <c r="AE701" s="24"/>
      <c r="AF701" s="24"/>
      <c r="AG701" s="24"/>
      <c r="AH701" s="24"/>
      <c r="AI701" s="24"/>
      <c r="AJ701" s="24" t="s">
        <v>178</v>
      </c>
      <c r="AK701" s="24" t="s">
        <v>178</v>
      </c>
      <c r="AL701" s="413" t="e">
        <f t="shared" si="20"/>
        <v>#VALUE!</v>
      </c>
      <c r="AM701" s="412">
        <f t="shared" si="21"/>
        <v>45819</v>
      </c>
    </row>
    <row r="702" spans="1:39" ht="21.6" customHeight="1">
      <c r="A702" s="24">
        <v>58</v>
      </c>
      <c r="B702" s="24" t="s">
        <v>212</v>
      </c>
      <c r="C702" s="24">
        <v>2025061685</v>
      </c>
      <c r="D702" s="24"/>
      <c r="E702" s="24"/>
      <c r="F702" s="24">
        <v>4422</v>
      </c>
      <c r="G702" s="24" t="s">
        <v>2082</v>
      </c>
      <c r="H702" s="24" t="s">
        <v>266</v>
      </c>
      <c r="I702" s="24"/>
      <c r="J702" s="24"/>
      <c r="K702" s="24"/>
      <c r="L702" s="24"/>
      <c r="M702" s="25"/>
      <c r="N702" s="24"/>
      <c r="O702" s="25"/>
      <c r="P702" s="26"/>
      <c r="Q702" s="24" t="s">
        <v>2083</v>
      </c>
      <c r="R702" s="24" t="s">
        <v>171</v>
      </c>
      <c r="S702" s="24" t="s">
        <v>274</v>
      </c>
      <c r="T702" s="24">
        <v>1</v>
      </c>
      <c r="U702" s="24" t="s">
        <v>172</v>
      </c>
      <c r="V702" s="24" t="s">
        <v>3341</v>
      </c>
      <c r="W702" s="24" t="s">
        <v>3342</v>
      </c>
      <c r="X702" s="418">
        <v>45819.552083333343</v>
      </c>
      <c r="Y702" s="24"/>
      <c r="Z702" s="24">
        <v>0.3</v>
      </c>
      <c r="AA702" s="24"/>
      <c r="AB702" s="24" t="s">
        <v>176</v>
      </c>
      <c r="AC702" s="26" t="s">
        <v>2194</v>
      </c>
      <c r="AD702" s="24" t="s">
        <v>178</v>
      </c>
      <c r="AE702" s="24"/>
      <c r="AF702" s="24"/>
      <c r="AG702" s="24"/>
      <c r="AH702" s="24"/>
      <c r="AI702" s="24"/>
      <c r="AJ702" s="24" t="s">
        <v>178</v>
      </c>
      <c r="AK702" s="24" t="s">
        <v>178</v>
      </c>
      <c r="AL702" s="413" t="e">
        <f t="shared" si="20"/>
        <v>#VALUE!</v>
      </c>
      <c r="AM702" s="412">
        <f t="shared" si="21"/>
        <v>45819</v>
      </c>
    </row>
    <row r="703" spans="1:39" ht="21.6" customHeight="1">
      <c r="A703" s="24">
        <v>59</v>
      </c>
      <c r="B703" s="24" t="s">
        <v>212</v>
      </c>
      <c r="C703" s="24">
        <v>2025061822</v>
      </c>
      <c r="D703" s="24"/>
      <c r="E703" s="24"/>
      <c r="F703" s="24">
        <v>3601</v>
      </c>
      <c r="G703" s="24" t="s">
        <v>1485</v>
      </c>
      <c r="H703" s="24" t="s">
        <v>162</v>
      </c>
      <c r="I703" s="24"/>
      <c r="J703" s="24"/>
      <c r="K703" s="24"/>
      <c r="L703" s="24"/>
      <c r="M703" s="25"/>
      <c r="N703" s="24"/>
      <c r="O703" s="25"/>
      <c r="P703" s="26"/>
      <c r="Q703" s="24" t="s">
        <v>1488</v>
      </c>
      <c r="R703" s="24" t="s">
        <v>171</v>
      </c>
      <c r="S703" s="24" t="s">
        <v>115</v>
      </c>
      <c r="T703" s="24">
        <v>1</v>
      </c>
      <c r="U703" s="24" t="s">
        <v>172</v>
      </c>
      <c r="V703" s="24" t="s">
        <v>3343</v>
      </c>
      <c r="W703" s="24" t="s">
        <v>3344</v>
      </c>
      <c r="X703" s="418">
        <v>45819.673611111109</v>
      </c>
      <c r="Y703" s="24"/>
      <c r="Z703" s="24">
        <v>0.8</v>
      </c>
      <c r="AA703" s="24"/>
      <c r="AB703" s="24" t="s">
        <v>176</v>
      </c>
      <c r="AC703" s="26" t="s">
        <v>2130</v>
      </c>
      <c r="AD703" s="24" t="s">
        <v>178</v>
      </c>
      <c r="AE703" s="24"/>
      <c r="AF703" s="24"/>
      <c r="AG703" s="24"/>
      <c r="AH703" s="24"/>
      <c r="AI703" s="24"/>
      <c r="AJ703" s="24" t="s">
        <v>178</v>
      </c>
      <c r="AK703" s="24" t="s">
        <v>178</v>
      </c>
      <c r="AL703" s="413" t="e">
        <f t="shared" si="20"/>
        <v>#VALUE!</v>
      </c>
      <c r="AM703" s="412">
        <f t="shared" si="21"/>
        <v>45819</v>
      </c>
    </row>
    <row r="704" spans="1:39" ht="21.6" customHeight="1">
      <c r="A704" s="24">
        <v>60</v>
      </c>
      <c r="B704" s="24" t="s">
        <v>158</v>
      </c>
      <c r="C704" s="24">
        <v>2025061882</v>
      </c>
      <c r="D704" s="24" t="s">
        <v>3345</v>
      </c>
      <c r="E704" s="24" t="s">
        <v>160</v>
      </c>
      <c r="F704" s="24">
        <v>4923</v>
      </c>
      <c r="G704" s="24" t="s">
        <v>1302</v>
      </c>
      <c r="H704" s="24" t="s">
        <v>299</v>
      </c>
      <c r="I704" s="24" t="s">
        <v>3346</v>
      </c>
      <c r="J704" s="24" t="s">
        <v>485</v>
      </c>
      <c r="K704" s="24" t="s">
        <v>226</v>
      </c>
      <c r="L704" s="24" t="s">
        <v>268</v>
      </c>
      <c r="M704" s="25" t="s">
        <v>269</v>
      </c>
      <c r="N704" s="24" t="s">
        <v>3347</v>
      </c>
      <c r="O704" s="25" t="s">
        <v>3348</v>
      </c>
      <c r="P704" s="26" t="s">
        <v>3349</v>
      </c>
      <c r="Q704" s="24" t="s">
        <v>1305</v>
      </c>
      <c r="R704" s="24" t="s">
        <v>171</v>
      </c>
      <c r="S704" s="24" t="s">
        <v>115</v>
      </c>
      <c r="T704" s="24">
        <v>1</v>
      </c>
      <c r="U704" s="24" t="s">
        <v>172</v>
      </c>
      <c r="V704" s="24" t="s">
        <v>3350</v>
      </c>
      <c r="W704" s="24" t="s">
        <v>3351</v>
      </c>
      <c r="X704" s="418">
        <v>45821.476388888892</v>
      </c>
      <c r="Y704" s="24" t="s">
        <v>3352</v>
      </c>
      <c r="Z704" s="24">
        <v>0.9</v>
      </c>
      <c r="AA704" s="24"/>
      <c r="AB704" s="24" t="s">
        <v>176</v>
      </c>
      <c r="AC704" s="26" t="s">
        <v>3353</v>
      </c>
      <c r="AD704" s="24"/>
      <c r="AE704" s="24"/>
      <c r="AF704" s="24"/>
      <c r="AG704" s="24"/>
      <c r="AH704" s="24"/>
      <c r="AI704" s="24"/>
      <c r="AJ704" s="24"/>
      <c r="AK704" s="24" t="s">
        <v>178</v>
      </c>
      <c r="AL704" s="413">
        <f t="shared" si="20"/>
        <v>45820</v>
      </c>
      <c r="AM704" s="412">
        <f t="shared" si="21"/>
        <v>45821</v>
      </c>
    </row>
    <row r="705" spans="1:39" ht="21.6" customHeight="1">
      <c r="A705" s="24">
        <v>61</v>
      </c>
      <c r="B705" s="24" t="s">
        <v>212</v>
      </c>
      <c r="C705" s="24">
        <v>2025061888</v>
      </c>
      <c r="D705" s="24"/>
      <c r="E705" s="24"/>
      <c r="F705" s="24" t="s">
        <v>78</v>
      </c>
      <c r="G705" s="24" t="s">
        <v>1330</v>
      </c>
      <c r="H705" s="24" t="s">
        <v>162</v>
      </c>
      <c r="I705" s="24"/>
      <c r="J705" s="24"/>
      <c r="K705" s="24"/>
      <c r="L705" s="24"/>
      <c r="M705" s="25"/>
      <c r="N705" s="24"/>
      <c r="O705" s="25"/>
      <c r="P705" s="26"/>
      <c r="Q705" s="24" t="s">
        <v>1331</v>
      </c>
      <c r="R705" s="24" t="s">
        <v>171</v>
      </c>
      <c r="S705" s="24" t="s">
        <v>115</v>
      </c>
      <c r="T705" s="24">
        <v>1</v>
      </c>
      <c r="U705" s="24" t="s">
        <v>172</v>
      </c>
      <c r="V705" s="24" t="s">
        <v>3354</v>
      </c>
      <c r="W705" s="24" t="s">
        <v>3355</v>
      </c>
      <c r="X705" s="418">
        <v>45820.491666666669</v>
      </c>
      <c r="Y705" s="24"/>
      <c r="Z705" s="24">
        <v>1</v>
      </c>
      <c r="AA705" s="24"/>
      <c r="AB705" s="24" t="s">
        <v>176</v>
      </c>
      <c r="AC705" s="26" t="s">
        <v>2130</v>
      </c>
      <c r="AD705" s="24" t="s">
        <v>178</v>
      </c>
      <c r="AE705" s="24"/>
      <c r="AF705" s="24"/>
      <c r="AG705" s="24"/>
      <c r="AH705" s="24"/>
      <c r="AI705" s="24"/>
      <c r="AJ705" s="24" t="s">
        <v>178</v>
      </c>
      <c r="AK705" s="24" t="s">
        <v>178</v>
      </c>
      <c r="AL705" s="413" t="e">
        <f t="shared" si="20"/>
        <v>#VALUE!</v>
      </c>
      <c r="AM705" s="412">
        <f t="shared" si="21"/>
        <v>45820</v>
      </c>
    </row>
    <row r="706" spans="1:39" ht="21.6" customHeight="1">
      <c r="A706" s="24">
        <v>62</v>
      </c>
      <c r="B706" s="24" t="s">
        <v>212</v>
      </c>
      <c r="C706" s="24">
        <v>2025061891</v>
      </c>
      <c r="D706" s="24"/>
      <c r="E706" s="24"/>
      <c r="F706" s="24">
        <v>5364</v>
      </c>
      <c r="G706" s="24" t="s">
        <v>3327</v>
      </c>
      <c r="H706" s="24" t="s">
        <v>798</v>
      </c>
      <c r="I706" s="24"/>
      <c r="J706" s="24"/>
      <c r="K706" s="24"/>
      <c r="L706" s="24"/>
      <c r="M706" s="25"/>
      <c r="N706" s="24"/>
      <c r="O706" s="25"/>
      <c r="P706" s="26"/>
      <c r="Q706" s="24" t="s">
        <v>3328</v>
      </c>
      <c r="R706" s="24" t="s">
        <v>171</v>
      </c>
      <c r="S706" s="24" t="s">
        <v>110</v>
      </c>
      <c r="T706" s="24">
        <v>1</v>
      </c>
      <c r="U706" s="24" t="s">
        <v>172</v>
      </c>
      <c r="V706" s="24" t="s">
        <v>3356</v>
      </c>
      <c r="W706" s="24" t="s">
        <v>3357</v>
      </c>
      <c r="X706" s="418">
        <v>45820.493055555547</v>
      </c>
      <c r="Y706" s="24"/>
      <c r="Z706" s="24">
        <v>0.3</v>
      </c>
      <c r="AA706" s="24"/>
      <c r="AB706" s="24" t="s">
        <v>176</v>
      </c>
      <c r="AC706" s="26" t="s">
        <v>3358</v>
      </c>
      <c r="AD706" s="24"/>
      <c r="AE706" s="24"/>
      <c r="AF706" s="24"/>
      <c r="AG706" s="24"/>
      <c r="AH706" s="24"/>
      <c r="AI706" s="24"/>
      <c r="AJ706" s="24" t="s">
        <v>178</v>
      </c>
      <c r="AK706" s="24" t="s">
        <v>178</v>
      </c>
      <c r="AL706" s="413" t="e">
        <f t="shared" ref="AL706:AL769" si="22">DATEVALUE(TEXT(I706, "yyyy/mm/dd"))</f>
        <v>#VALUE!</v>
      </c>
      <c r="AM706" s="412">
        <f t="shared" ref="AM706:AM769" si="23">DATEVALUE(TEXT(X706, "yyyy/mm/dd"))</f>
        <v>45820</v>
      </c>
    </row>
    <row r="707" spans="1:39" ht="21.6" customHeight="1">
      <c r="A707" s="24">
        <v>63</v>
      </c>
      <c r="B707" s="24" t="s">
        <v>212</v>
      </c>
      <c r="C707" s="24">
        <v>2025061929</v>
      </c>
      <c r="D707" s="24"/>
      <c r="E707" s="24"/>
      <c r="F707" s="24">
        <v>2390</v>
      </c>
      <c r="G707" s="24" t="s">
        <v>649</v>
      </c>
      <c r="H707" s="24" t="s">
        <v>645</v>
      </c>
      <c r="I707" s="24"/>
      <c r="J707" s="24"/>
      <c r="K707" s="24"/>
      <c r="L707" s="24"/>
      <c r="M707" s="25"/>
      <c r="N707" s="24"/>
      <c r="O707" s="25"/>
      <c r="P707" s="26"/>
      <c r="Q707" s="24" t="s">
        <v>650</v>
      </c>
      <c r="R707" s="24" t="s">
        <v>171</v>
      </c>
      <c r="S707" s="24" t="s">
        <v>110</v>
      </c>
      <c r="T707" s="24">
        <v>1</v>
      </c>
      <c r="U707" s="24" t="s">
        <v>172</v>
      </c>
      <c r="V707" s="24" t="s">
        <v>3359</v>
      </c>
      <c r="W707" s="24" t="s">
        <v>3360</v>
      </c>
      <c r="X707" s="418">
        <v>45820.631944444453</v>
      </c>
      <c r="Y707" s="24"/>
      <c r="Z707" s="24">
        <v>0.5</v>
      </c>
      <c r="AA707" s="24"/>
      <c r="AB707" s="24" t="s">
        <v>176</v>
      </c>
      <c r="AC707" s="26" t="s">
        <v>49</v>
      </c>
      <c r="AD707" s="24"/>
      <c r="AE707" s="24"/>
      <c r="AF707" s="24"/>
      <c r="AG707" s="24"/>
      <c r="AH707" s="24"/>
      <c r="AI707" s="24"/>
      <c r="AJ707" s="24" t="s">
        <v>178</v>
      </c>
      <c r="AK707" s="24" t="s">
        <v>178</v>
      </c>
      <c r="AL707" s="413" t="e">
        <f t="shared" si="22"/>
        <v>#VALUE!</v>
      </c>
      <c r="AM707" s="412">
        <f t="shared" si="23"/>
        <v>45820</v>
      </c>
    </row>
    <row r="708" spans="1:39" ht="21.6" customHeight="1">
      <c r="A708" s="24">
        <v>64</v>
      </c>
      <c r="B708" s="24" t="s">
        <v>158</v>
      </c>
      <c r="C708" s="24">
        <v>2025061931</v>
      </c>
      <c r="D708" s="24" t="s">
        <v>3361</v>
      </c>
      <c r="E708" s="24" t="s">
        <v>160</v>
      </c>
      <c r="F708" s="24" t="s">
        <v>64</v>
      </c>
      <c r="G708" s="24" t="s">
        <v>1589</v>
      </c>
      <c r="H708" s="24" t="s">
        <v>266</v>
      </c>
      <c r="I708" s="24" t="s">
        <v>3362</v>
      </c>
      <c r="J708" s="24" t="s">
        <v>485</v>
      </c>
      <c r="K708" s="24" t="s">
        <v>165</v>
      </c>
      <c r="L708" s="24" t="s">
        <v>166</v>
      </c>
      <c r="M708" s="25" t="s">
        <v>167</v>
      </c>
      <c r="N708" s="24">
        <v>2305</v>
      </c>
      <c r="O708" s="25" t="s">
        <v>685</v>
      </c>
      <c r="P708" s="26" t="s">
        <v>3363</v>
      </c>
      <c r="Q708" s="24" t="s">
        <v>1593</v>
      </c>
      <c r="R708" s="24" t="s">
        <v>171</v>
      </c>
      <c r="S708" s="24" t="s">
        <v>274</v>
      </c>
      <c r="T708" s="24">
        <v>1</v>
      </c>
      <c r="U708" s="24" t="s">
        <v>172</v>
      </c>
      <c r="V708" s="24" t="s">
        <v>3364</v>
      </c>
      <c r="W708" s="24" t="s">
        <v>3365</v>
      </c>
      <c r="X708" s="418">
        <v>45821.600694444453</v>
      </c>
      <c r="Y708" s="24" t="s">
        <v>3366</v>
      </c>
      <c r="Z708" s="24">
        <v>0.5</v>
      </c>
      <c r="AA708" s="24"/>
      <c r="AB708" s="24" t="s">
        <v>176</v>
      </c>
      <c r="AC708" s="26" t="s">
        <v>3367</v>
      </c>
      <c r="AD708" s="24"/>
      <c r="AE708" s="24"/>
      <c r="AF708" s="24"/>
      <c r="AG708" s="24"/>
      <c r="AH708" s="24"/>
      <c r="AI708" s="24"/>
      <c r="AJ708" s="24"/>
      <c r="AK708" s="24" t="s">
        <v>178</v>
      </c>
      <c r="AL708" s="413">
        <f t="shared" si="22"/>
        <v>45820</v>
      </c>
      <c r="AM708" s="412">
        <f t="shared" si="23"/>
        <v>45821</v>
      </c>
    </row>
    <row r="709" spans="1:39" ht="21.6" customHeight="1">
      <c r="A709" s="24">
        <v>65</v>
      </c>
      <c r="B709" s="24" t="s">
        <v>212</v>
      </c>
      <c r="C709" s="24">
        <v>2025061933</v>
      </c>
      <c r="D709" s="24"/>
      <c r="E709" s="24"/>
      <c r="F709" s="24">
        <v>2691</v>
      </c>
      <c r="G709" s="24" t="s">
        <v>644</v>
      </c>
      <c r="H709" s="24" t="s">
        <v>645</v>
      </c>
      <c r="I709" s="24"/>
      <c r="J709" s="24"/>
      <c r="K709" s="24"/>
      <c r="L709" s="24"/>
      <c r="M709" s="25"/>
      <c r="N709" s="24"/>
      <c r="O709" s="25"/>
      <c r="P709" s="26"/>
      <c r="Q709" s="24" t="s">
        <v>646</v>
      </c>
      <c r="R709" s="24" t="s">
        <v>171</v>
      </c>
      <c r="S709" s="24" t="s">
        <v>110</v>
      </c>
      <c r="T709" s="24">
        <v>1</v>
      </c>
      <c r="U709" s="24" t="s">
        <v>172</v>
      </c>
      <c r="V709" s="24" t="s">
        <v>3368</v>
      </c>
      <c r="W709" s="24" t="s">
        <v>3369</v>
      </c>
      <c r="X709" s="418">
        <v>45820.663194444453</v>
      </c>
      <c r="Y709" s="24"/>
      <c r="Z709" s="24">
        <v>0.6</v>
      </c>
      <c r="AA709" s="24"/>
      <c r="AB709" s="24" t="s">
        <v>176</v>
      </c>
      <c r="AC709" s="26" t="s">
        <v>49</v>
      </c>
      <c r="AD709" s="24"/>
      <c r="AE709" s="24"/>
      <c r="AF709" s="24"/>
      <c r="AG709" s="24"/>
      <c r="AH709" s="24"/>
      <c r="AI709" s="24"/>
      <c r="AJ709" s="24" t="s">
        <v>178</v>
      </c>
      <c r="AK709" s="24" t="s">
        <v>178</v>
      </c>
      <c r="AL709" s="413" t="e">
        <f t="shared" si="22"/>
        <v>#VALUE!</v>
      </c>
      <c r="AM709" s="412">
        <f t="shared" si="23"/>
        <v>45820</v>
      </c>
    </row>
    <row r="710" spans="1:39" ht="21.6" customHeight="1">
      <c r="A710" s="24">
        <v>66</v>
      </c>
      <c r="B710" s="24" t="s">
        <v>158</v>
      </c>
      <c r="C710" s="24">
        <v>2025061936</v>
      </c>
      <c r="D710" s="24" t="s">
        <v>3370</v>
      </c>
      <c r="E710" s="24" t="s">
        <v>160</v>
      </c>
      <c r="F710" s="24">
        <v>3623</v>
      </c>
      <c r="G710" s="24" t="s">
        <v>1243</v>
      </c>
      <c r="H710" s="24" t="s">
        <v>162</v>
      </c>
      <c r="I710" s="24" t="s">
        <v>3371</v>
      </c>
      <c r="J710" s="24" t="s">
        <v>485</v>
      </c>
      <c r="K710" s="24" t="s">
        <v>165</v>
      </c>
      <c r="L710" s="24" t="s">
        <v>181</v>
      </c>
      <c r="M710" s="25" t="s">
        <v>182</v>
      </c>
      <c r="N710" s="24">
        <v>5802</v>
      </c>
      <c r="O710" s="25" t="s">
        <v>2926</v>
      </c>
      <c r="P710" s="26" t="s">
        <v>3372</v>
      </c>
      <c r="Q710" s="24" t="s">
        <v>1244</v>
      </c>
      <c r="R710" s="24" t="s">
        <v>171</v>
      </c>
      <c r="S710" s="24" t="s">
        <v>115</v>
      </c>
      <c r="T710" s="24">
        <v>1</v>
      </c>
      <c r="U710" s="24" t="s">
        <v>172</v>
      </c>
      <c r="V710" s="24" t="s">
        <v>3373</v>
      </c>
      <c r="W710" s="24" t="s">
        <v>3374</v>
      </c>
      <c r="X710" s="418">
        <v>45820.703472222223</v>
      </c>
      <c r="Y710" s="24" t="s">
        <v>3375</v>
      </c>
      <c r="Z710" s="24">
        <v>0.5</v>
      </c>
      <c r="AA710" s="24"/>
      <c r="AB710" s="24" t="s">
        <v>176</v>
      </c>
      <c r="AC710" s="26" t="s">
        <v>3376</v>
      </c>
      <c r="AD710" s="24"/>
      <c r="AE710" s="24"/>
      <c r="AF710" s="24"/>
      <c r="AG710" s="24"/>
      <c r="AH710" s="24"/>
      <c r="AI710" s="24"/>
      <c r="AJ710" s="24"/>
      <c r="AK710" s="24" t="s">
        <v>178</v>
      </c>
      <c r="AL710" s="413">
        <f t="shared" si="22"/>
        <v>45820</v>
      </c>
      <c r="AM710" s="412">
        <f t="shared" si="23"/>
        <v>45820</v>
      </c>
    </row>
    <row r="711" spans="1:39" ht="21.6" customHeight="1">
      <c r="A711" s="24">
        <v>67</v>
      </c>
      <c r="B711" s="24" t="s">
        <v>212</v>
      </c>
      <c r="C711" s="24">
        <v>2025061942</v>
      </c>
      <c r="D711" s="24"/>
      <c r="E711" s="24"/>
      <c r="F711" s="24">
        <v>2535</v>
      </c>
      <c r="G711" s="24" t="s">
        <v>2113</v>
      </c>
      <c r="H711" s="24" t="s">
        <v>645</v>
      </c>
      <c r="I711" s="24"/>
      <c r="J711" s="24"/>
      <c r="K711" s="24"/>
      <c r="L711" s="24"/>
      <c r="M711" s="25"/>
      <c r="N711" s="24"/>
      <c r="O711" s="25"/>
      <c r="P711" s="26"/>
      <c r="Q711" s="24" t="s">
        <v>2114</v>
      </c>
      <c r="R711" s="24" t="s">
        <v>171</v>
      </c>
      <c r="S711" s="24" t="s">
        <v>110</v>
      </c>
      <c r="T711" s="24">
        <v>1</v>
      </c>
      <c r="U711" s="24" t="s">
        <v>172</v>
      </c>
      <c r="V711" s="24" t="s">
        <v>3377</v>
      </c>
      <c r="W711" s="24" t="s">
        <v>3378</v>
      </c>
      <c r="X711" s="418">
        <v>45820.6875</v>
      </c>
      <c r="Y711" s="24"/>
      <c r="Z711" s="24">
        <v>0.5</v>
      </c>
      <c r="AA711" s="24"/>
      <c r="AB711" s="24" t="s">
        <v>176</v>
      </c>
      <c r="AC711" s="26" t="s">
        <v>2130</v>
      </c>
      <c r="AD711" s="24" t="s">
        <v>178</v>
      </c>
      <c r="AE711" s="24"/>
      <c r="AF711" s="24"/>
      <c r="AG711" s="24"/>
      <c r="AH711" s="24"/>
      <c r="AI711" s="24"/>
      <c r="AJ711" s="24" t="s">
        <v>178</v>
      </c>
      <c r="AK711" s="24" t="s">
        <v>178</v>
      </c>
      <c r="AL711" s="413" t="e">
        <f t="shared" si="22"/>
        <v>#VALUE!</v>
      </c>
      <c r="AM711" s="412">
        <f t="shared" si="23"/>
        <v>45820</v>
      </c>
    </row>
    <row r="712" spans="1:39" ht="21.6" customHeight="1">
      <c r="A712" s="24">
        <v>68</v>
      </c>
      <c r="B712" s="24" t="s">
        <v>212</v>
      </c>
      <c r="C712" s="24">
        <v>2025061995</v>
      </c>
      <c r="D712" s="24"/>
      <c r="E712" s="24"/>
      <c r="F712" s="24">
        <v>4923</v>
      </c>
      <c r="G712" s="24" t="s">
        <v>1302</v>
      </c>
      <c r="H712" s="24" t="s">
        <v>299</v>
      </c>
      <c r="I712" s="24"/>
      <c r="J712" s="24"/>
      <c r="K712" s="24"/>
      <c r="L712" s="24"/>
      <c r="M712" s="25"/>
      <c r="N712" s="24"/>
      <c r="O712" s="25"/>
      <c r="P712" s="26"/>
      <c r="Q712" s="24" t="s">
        <v>1305</v>
      </c>
      <c r="R712" s="24" t="s">
        <v>171</v>
      </c>
      <c r="S712" s="24" t="s">
        <v>115</v>
      </c>
      <c r="T712" s="24">
        <v>1</v>
      </c>
      <c r="U712" s="24" t="s">
        <v>172</v>
      </c>
      <c r="V712" s="24" t="s">
        <v>3379</v>
      </c>
      <c r="W712" s="24" t="s">
        <v>3351</v>
      </c>
      <c r="X712" s="418">
        <v>45821.478472222218</v>
      </c>
      <c r="Y712" s="24"/>
      <c r="Z712" s="24">
        <v>1</v>
      </c>
      <c r="AA712" s="24"/>
      <c r="AB712" s="24" t="s">
        <v>176</v>
      </c>
      <c r="AC712" s="26" t="s">
        <v>2099</v>
      </c>
      <c r="AD712" s="24"/>
      <c r="AE712" s="24"/>
      <c r="AF712" s="24"/>
      <c r="AG712" s="24"/>
      <c r="AH712" s="24"/>
      <c r="AI712" s="24"/>
      <c r="AJ712" s="24" t="s">
        <v>178</v>
      </c>
      <c r="AK712" s="24" t="s">
        <v>178</v>
      </c>
      <c r="AL712" s="413" t="e">
        <f t="shared" si="22"/>
        <v>#VALUE!</v>
      </c>
      <c r="AM712" s="412">
        <f t="shared" si="23"/>
        <v>45821</v>
      </c>
    </row>
    <row r="713" spans="1:39" ht="21.6" customHeight="1">
      <c r="A713" s="24">
        <v>69</v>
      </c>
      <c r="B713" s="24" t="s">
        <v>212</v>
      </c>
      <c r="C713" s="24">
        <v>2025062003</v>
      </c>
      <c r="D713" s="24"/>
      <c r="E713" s="24"/>
      <c r="F713" s="24">
        <v>2109</v>
      </c>
      <c r="G713" s="24" t="s">
        <v>1041</v>
      </c>
      <c r="H713" s="24" t="s">
        <v>316</v>
      </c>
      <c r="I713" s="24"/>
      <c r="J713" s="24"/>
      <c r="K713" s="24"/>
      <c r="L713" s="24"/>
      <c r="M713" s="25"/>
      <c r="N713" s="24"/>
      <c r="O713" s="25"/>
      <c r="P713" s="26"/>
      <c r="Q713" s="24" t="s">
        <v>1042</v>
      </c>
      <c r="R713" s="24" t="s">
        <v>171</v>
      </c>
      <c r="S713" s="24" t="s">
        <v>110</v>
      </c>
      <c r="T713" s="24">
        <v>1</v>
      </c>
      <c r="U713" s="24" t="s">
        <v>172</v>
      </c>
      <c r="V713" s="24" t="s">
        <v>3380</v>
      </c>
      <c r="W713" s="24" t="s">
        <v>3381</v>
      </c>
      <c r="X713" s="418">
        <v>45821.583333333343</v>
      </c>
      <c r="Y713" s="24"/>
      <c r="Z713" s="24">
        <v>1</v>
      </c>
      <c r="AA713" s="24"/>
      <c r="AB713" s="24" t="s">
        <v>176</v>
      </c>
      <c r="AC713" s="26" t="s">
        <v>49</v>
      </c>
      <c r="AD713" s="24"/>
      <c r="AE713" s="24"/>
      <c r="AF713" s="24"/>
      <c r="AG713" s="24"/>
      <c r="AH713" s="24"/>
      <c r="AI713" s="24"/>
      <c r="AJ713" s="24" t="s">
        <v>178</v>
      </c>
      <c r="AK713" s="24" t="s">
        <v>178</v>
      </c>
      <c r="AL713" s="413" t="e">
        <f t="shared" si="22"/>
        <v>#VALUE!</v>
      </c>
      <c r="AM713" s="412">
        <f t="shared" si="23"/>
        <v>45821</v>
      </c>
    </row>
    <row r="714" spans="1:39" ht="21.6" customHeight="1">
      <c r="A714" s="24">
        <v>70</v>
      </c>
      <c r="B714" s="24" t="s">
        <v>212</v>
      </c>
      <c r="C714" s="24">
        <v>2025062033</v>
      </c>
      <c r="D714" s="24"/>
      <c r="E714" s="24"/>
      <c r="F714" s="24">
        <v>2743</v>
      </c>
      <c r="G714" s="24" t="s">
        <v>1055</v>
      </c>
      <c r="H714" s="24" t="s">
        <v>316</v>
      </c>
      <c r="I714" s="24"/>
      <c r="J714" s="24"/>
      <c r="K714" s="24"/>
      <c r="L714" s="24"/>
      <c r="M714" s="25"/>
      <c r="N714" s="24"/>
      <c r="O714" s="25"/>
      <c r="P714" s="26"/>
      <c r="Q714" s="24" t="s">
        <v>1056</v>
      </c>
      <c r="R714" s="24" t="s">
        <v>171</v>
      </c>
      <c r="S714" s="24" t="s">
        <v>110</v>
      </c>
      <c r="T714" s="24">
        <v>1</v>
      </c>
      <c r="U714" s="24" t="s">
        <v>172</v>
      </c>
      <c r="V714" s="24" t="s">
        <v>3382</v>
      </c>
      <c r="W714" s="24" t="s">
        <v>3383</v>
      </c>
      <c r="X714" s="418">
        <v>45821.611111111109</v>
      </c>
      <c r="Y714" s="24"/>
      <c r="Z714" s="24">
        <v>0.5</v>
      </c>
      <c r="AA714" s="24"/>
      <c r="AB714" s="24" t="s">
        <v>176</v>
      </c>
      <c r="AC714" s="26" t="s">
        <v>49</v>
      </c>
      <c r="AD714" s="24"/>
      <c r="AE714" s="24"/>
      <c r="AF714" s="24"/>
      <c r="AG714" s="24"/>
      <c r="AH714" s="24"/>
      <c r="AI714" s="24"/>
      <c r="AJ714" s="24" t="s">
        <v>178</v>
      </c>
      <c r="AK714" s="24" t="s">
        <v>178</v>
      </c>
      <c r="AL714" s="413" t="e">
        <f t="shared" si="22"/>
        <v>#VALUE!</v>
      </c>
      <c r="AM714" s="412">
        <f t="shared" si="23"/>
        <v>45821</v>
      </c>
    </row>
    <row r="715" spans="1:39" ht="21.6" customHeight="1">
      <c r="A715" s="24">
        <v>71</v>
      </c>
      <c r="B715" s="24" t="s">
        <v>212</v>
      </c>
      <c r="C715" s="24">
        <v>2025062038</v>
      </c>
      <c r="D715" s="24"/>
      <c r="E715" s="24"/>
      <c r="F715" s="24" t="s">
        <v>59</v>
      </c>
      <c r="G715" s="24" t="s">
        <v>2037</v>
      </c>
      <c r="H715" s="24" t="s">
        <v>266</v>
      </c>
      <c r="I715" s="24"/>
      <c r="J715" s="24"/>
      <c r="K715" s="24"/>
      <c r="L715" s="24"/>
      <c r="M715" s="25"/>
      <c r="N715" s="24"/>
      <c r="O715" s="25"/>
      <c r="P715" s="26"/>
      <c r="Q715" s="24" t="s">
        <v>2038</v>
      </c>
      <c r="R715" s="24" t="s">
        <v>171</v>
      </c>
      <c r="S715" s="24" t="s">
        <v>274</v>
      </c>
      <c r="T715" s="24">
        <v>1</v>
      </c>
      <c r="U715" s="24" t="s">
        <v>172</v>
      </c>
      <c r="V715" s="24" t="s">
        <v>3384</v>
      </c>
      <c r="W715" s="24" t="s">
        <v>3385</v>
      </c>
      <c r="X715" s="418">
        <v>45821.628472222219</v>
      </c>
      <c r="Y715" s="24"/>
      <c r="Z715" s="24">
        <v>0.5</v>
      </c>
      <c r="AA715" s="24"/>
      <c r="AB715" s="24" t="s">
        <v>176</v>
      </c>
      <c r="AC715" s="26" t="s">
        <v>2130</v>
      </c>
      <c r="AD715" s="24" t="s">
        <v>178</v>
      </c>
      <c r="AE715" s="24"/>
      <c r="AF715" s="24"/>
      <c r="AG715" s="24"/>
      <c r="AH715" s="24"/>
      <c r="AI715" s="24"/>
      <c r="AJ715" s="24" t="s">
        <v>178</v>
      </c>
      <c r="AK715" s="24" t="s">
        <v>178</v>
      </c>
      <c r="AL715" s="413" t="e">
        <f t="shared" si="22"/>
        <v>#VALUE!</v>
      </c>
      <c r="AM715" s="412">
        <f t="shared" si="23"/>
        <v>45821</v>
      </c>
    </row>
    <row r="716" spans="1:39" ht="21.6" customHeight="1">
      <c r="A716" s="24">
        <v>72</v>
      </c>
      <c r="B716" s="24" t="s">
        <v>212</v>
      </c>
      <c r="C716" s="24">
        <v>2025062041</v>
      </c>
      <c r="D716" s="24"/>
      <c r="E716" s="24"/>
      <c r="F716" s="24">
        <v>3853</v>
      </c>
      <c r="G716" s="24" t="s">
        <v>758</v>
      </c>
      <c r="H716" s="24" t="s">
        <v>266</v>
      </c>
      <c r="I716" s="24"/>
      <c r="J716" s="24"/>
      <c r="K716" s="24"/>
      <c r="L716" s="24"/>
      <c r="M716" s="25"/>
      <c r="N716" s="24"/>
      <c r="O716" s="25"/>
      <c r="P716" s="26"/>
      <c r="Q716" s="24" t="s">
        <v>763</v>
      </c>
      <c r="R716" s="24" t="s">
        <v>171</v>
      </c>
      <c r="S716" s="24" t="s">
        <v>274</v>
      </c>
      <c r="T716" s="24">
        <v>1</v>
      </c>
      <c r="U716" s="24" t="s">
        <v>172</v>
      </c>
      <c r="V716" s="24" t="s">
        <v>3386</v>
      </c>
      <c r="W716" s="24" t="s">
        <v>3387</v>
      </c>
      <c r="X716" s="418">
        <v>45821.65625</v>
      </c>
      <c r="Y716" s="24"/>
      <c r="Z716" s="24">
        <v>0.4</v>
      </c>
      <c r="AA716" s="24"/>
      <c r="AB716" s="24" t="s">
        <v>176</v>
      </c>
      <c r="AC716" s="26" t="s">
        <v>2194</v>
      </c>
      <c r="AD716" s="24" t="s">
        <v>178</v>
      </c>
      <c r="AE716" s="24"/>
      <c r="AF716" s="24"/>
      <c r="AG716" s="24"/>
      <c r="AH716" s="24"/>
      <c r="AI716" s="24"/>
      <c r="AJ716" s="24" t="s">
        <v>178</v>
      </c>
      <c r="AK716" s="24" t="s">
        <v>178</v>
      </c>
      <c r="AL716" s="413" t="e">
        <f t="shared" si="22"/>
        <v>#VALUE!</v>
      </c>
      <c r="AM716" s="412">
        <f t="shared" si="23"/>
        <v>45821</v>
      </c>
    </row>
    <row r="717" spans="1:39" ht="21.6" customHeight="1">
      <c r="A717" s="24">
        <v>73</v>
      </c>
      <c r="B717" s="24" t="s">
        <v>158</v>
      </c>
      <c r="C717" s="24">
        <v>2025062090</v>
      </c>
      <c r="D717" s="24" t="s">
        <v>3388</v>
      </c>
      <c r="E717" s="24" t="s">
        <v>160</v>
      </c>
      <c r="F717" s="24">
        <v>4093</v>
      </c>
      <c r="G717" s="24" t="s">
        <v>1441</v>
      </c>
      <c r="H717" s="24" t="s">
        <v>214</v>
      </c>
      <c r="I717" s="24" t="s">
        <v>3389</v>
      </c>
      <c r="J717" s="24" t="s">
        <v>301</v>
      </c>
      <c r="K717" s="24" t="s">
        <v>226</v>
      </c>
      <c r="L717" s="24" t="s">
        <v>268</v>
      </c>
      <c r="M717" s="25" t="s">
        <v>269</v>
      </c>
      <c r="N717" s="24" t="s">
        <v>1172</v>
      </c>
      <c r="O717" s="25" t="s">
        <v>802</v>
      </c>
      <c r="P717" s="26" t="s">
        <v>3390</v>
      </c>
      <c r="Q717" s="24" t="s">
        <v>1444</v>
      </c>
      <c r="R717" s="24" t="s">
        <v>171</v>
      </c>
      <c r="S717" s="24" t="s">
        <v>115</v>
      </c>
      <c r="T717" s="24">
        <v>1</v>
      </c>
      <c r="U717" s="24" t="s">
        <v>172</v>
      </c>
      <c r="V717" s="24" t="s">
        <v>3391</v>
      </c>
      <c r="W717" s="24" t="s">
        <v>3392</v>
      </c>
      <c r="X717" s="418">
        <v>45824.527777777781</v>
      </c>
      <c r="Y717" s="24" t="s">
        <v>3393</v>
      </c>
      <c r="Z717" s="24">
        <v>0.5</v>
      </c>
      <c r="AA717" s="24"/>
      <c r="AB717" s="24" t="s">
        <v>176</v>
      </c>
      <c r="AC717" s="26" t="s">
        <v>3394</v>
      </c>
      <c r="AD717" s="24"/>
      <c r="AE717" s="24"/>
      <c r="AF717" s="24"/>
      <c r="AG717" s="24"/>
      <c r="AH717" s="24"/>
      <c r="AI717" s="24"/>
      <c r="AJ717" s="24"/>
      <c r="AK717" s="24" t="s">
        <v>178</v>
      </c>
      <c r="AL717" s="413">
        <f t="shared" si="22"/>
        <v>45823</v>
      </c>
      <c r="AM717" s="412">
        <f t="shared" si="23"/>
        <v>45824</v>
      </c>
    </row>
    <row r="718" spans="1:39" ht="21.6" customHeight="1">
      <c r="A718" s="24">
        <v>74</v>
      </c>
      <c r="B718" s="24" t="s">
        <v>158</v>
      </c>
      <c r="C718" s="24">
        <v>2025062091</v>
      </c>
      <c r="D718" s="24" t="s">
        <v>3395</v>
      </c>
      <c r="E718" s="24" t="s">
        <v>160</v>
      </c>
      <c r="F718" s="24">
        <v>5074</v>
      </c>
      <c r="G718" s="24" t="s">
        <v>701</v>
      </c>
      <c r="H718" s="24" t="s">
        <v>636</v>
      </c>
      <c r="I718" s="24" t="s">
        <v>3396</v>
      </c>
      <c r="J718" s="24" t="s">
        <v>301</v>
      </c>
      <c r="K718" s="24" t="s">
        <v>165</v>
      </c>
      <c r="L718" s="24" t="s">
        <v>193</v>
      </c>
      <c r="M718" s="25" t="s">
        <v>194</v>
      </c>
      <c r="N718" s="24" t="s">
        <v>195</v>
      </c>
      <c r="O718" s="25" t="s">
        <v>196</v>
      </c>
      <c r="P718" s="26" t="s">
        <v>3397</v>
      </c>
      <c r="Q718" s="24" t="s">
        <v>702</v>
      </c>
      <c r="R718" s="24" t="s">
        <v>171</v>
      </c>
      <c r="S718" s="24" t="s">
        <v>115</v>
      </c>
      <c r="T718" s="24">
        <v>1</v>
      </c>
      <c r="U718" s="24" t="s">
        <v>172</v>
      </c>
      <c r="V718" s="24" t="s">
        <v>3398</v>
      </c>
      <c r="W718" s="24" t="s">
        <v>3399</v>
      </c>
      <c r="X718" s="418">
        <v>45824.458333333343</v>
      </c>
      <c r="Y718" s="24" t="s">
        <v>3393</v>
      </c>
      <c r="Z718" s="24">
        <v>0.5</v>
      </c>
      <c r="AA718" s="24"/>
      <c r="AB718" s="24" t="s">
        <v>176</v>
      </c>
      <c r="AC718" s="26" t="s">
        <v>3400</v>
      </c>
      <c r="AD718" s="24"/>
      <c r="AE718" s="24"/>
      <c r="AF718" s="24"/>
      <c r="AG718" s="24"/>
      <c r="AH718" s="24"/>
      <c r="AI718" s="24"/>
      <c r="AJ718" s="24"/>
      <c r="AK718" s="24" t="s">
        <v>178</v>
      </c>
      <c r="AL718" s="413">
        <f t="shared" si="22"/>
        <v>45823</v>
      </c>
      <c r="AM718" s="412">
        <f t="shared" si="23"/>
        <v>45824</v>
      </c>
    </row>
    <row r="719" spans="1:39" ht="21.6" customHeight="1">
      <c r="A719" s="24">
        <v>75</v>
      </c>
      <c r="B719" s="24" t="s">
        <v>158</v>
      </c>
      <c r="C719" s="24">
        <v>2025062097</v>
      </c>
      <c r="D719" s="24" t="s">
        <v>3401</v>
      </c>
      <c r="E719" s="24" t="s">
        <v>160</v>
      </c>
      <c r="F719" s="24">
        <v>4680</v>
      </c>
      <c r="G719" s="24" t="s">
        <v>265</v>
      </c>
      <c r="H719" s="24" t="s">
        <v>266</v>
      </c>
      <c r="I719" s="24" t="s">
        <v>3402</v>
      </c>
      <c r="J719" s="24" t="s">
        <v>318</v>
      </c>
      <c r="K719" s="24" t="s">
        <v>226</v>
      </c>
      <c r="L719" s="24" t="s">
        <v>166</v>
      </c>
      <c r="M719" s="25" t="s">
        <v>167</v>
      </c>
      <c r="N719" s="24">
        <v>2305</v>
      </c>
      <c r="O719" s="25" t="s">
        <v>685</v>
      </c>
      <c r="P719" s="26" t="s">
        <v>3403</v>
      </c>
      <c r="Q719" s="24" t="s">
        <v>273</v>
      </c>
      <c r="R719" s="24" t="s">
        <v>171</v>
      </c>
      <c r="S719" s="24" t="s">
        <v>274</v>
      </c>
      <c r="T719" s="24">
        <v>1</v>
      </c>
      <c r="U719" s="24" t="s">
        <v>172</v>
      </c>
      <c r="V719" s="24" t="s">
        <v>3404</v>
      </c>
      <c r="W719" s="24" t="s">
        <v>3405</v>
      </c>
      <c r="X719" s="418">
        <v>45824.659722222219</v>
      </c>
      <c r="Y719" s="24" t="s">
        <v>3406</v>
      </c>
      <c r="Z719" s="24">
        <v>0.5</v>
      </c>
      <c r="AA719" s="24"/>
      <c r="AB719" s="24" t="s">
        <v>176</v>
      </c>
      <c r="AC719" s="26" t="s">
        <v>3407</v>
      </c>
      <c r="AD719" s="24"/>
      <c r="AE719" s="24"/>
      <c r="AF719" s="24"/>
      <c r="AG719" s="24"/>
      <c r="AH719" s="24"/>
      <c r="AI719" s="24"/>
      <c r="AJ719" s="24"/>
      <c r="AK719" s="24" t="s">
        <v>178</v>
      </c>
      <c r="AL719" s="413">
        <f t="shared" si="22"/>
        <v>45824</v>
      </c>
      <c r="AM719" s="412">
        <f t="shared" si="23"/>
        <v>45824</v>
      </c>
    </row>
    <row r="720" spans="1:39" ht="21.6" customHeight="1">
      <c r="A720" s="24">
        <v>76</v>
      </c>
      <c r="B720" s="24" t="s">
        <v>158</v>
      </c>
      <c r="C720" s="24">
        <v>2025062098</v>
      </c>
      <c r="D720" s="24" t="s">
        <v>3408</v>
      </c>
      <c r="E720" s="24" t="s">
        <v>160</v>
      </c>
      <c r="F720" s="24">
        <v>4680</v>
      </c>
      <c r="G720" s="24" t="s">
        <v>265</v>
      </c>
      <c r="H720" s="24" t="s">
        <v>266</v>
      </c>
      <c r="I720" s="24" t="s">
        <v>3409</v>
      </c>
      <c r="J720" s="24" t="s">
        <v>318</v>
      </c>
      <c r="K720" s="24" t="s">
        <v>226</v>
      </c>
      <c r="L720" s="24" t="s">
        <v>166</v>
      </c>
      <c r="M720" s="25" t="s">
        <v>167</v>
      </c>
      <c r="N720" s="24">
        <v>2305</v>
      </c>
      <c r="O720" s="25" t="s">
        <v>685</v>
      </c>
      <c r="P720" s="26" t="s">
        <v>3410</v>
      </c>
      <c r="Q720" s="24" t="s">
        <v>273</v>
      </c>
      <c r="R720" s="24" t="s">
        <v>171</v>
      </c>
      <c r="S720" s="24" t="s">
        <v>274</v>
      </c>
      <c r="T720" s="24">
        <v>1</v>
      </c>
      <c r="U720" s="24" t="s">
        <v>172</v>
      </c>
      <c r="V720" s="24" t="s">
        <v>3411</v>
      </c>
      <c r="W720" s="24" t="s">
        <v>3405</v>
      </c>
      <c r="X720" s="418">
        <v>45824.659722222219</v>
      </c>
      <c r="Y720" s="24" t="s">
        <v>3412</v>
      </c>
      <c r="Z720" s="24">
        <v>0.5</v>
      </c>
      <c r="AA720" s="24"/>
      <c r="AB720" s="24" t="s">
        <v>176</v>
      </c>
      <c r="AC720" s="26" t="s">
        <v>3413</v>
      </c>
      <c r="AD720" s="24"/>
      <c r="AE720" s="24"/>
      <c r="AF720" s="24"/>
      <c r="AG720" s="24"/>
      <c r="AH720" s="24"/>
      <c r="AI720" s="24"/>
      <c r="AJ720" s="24"/>
      <c r="AK720" s="24" t="s">
        <v>178</v>
      </c>
      <c r="AL720" s="413">
        <f t="shared" si="22"/>
        <v>45824</v>
      </c>
      <c r="AM720" s="412">
        <f t="shared" si="23"/>
        <v>45824</v>
      </c>
    </row>
    <row r="721" spans="1:39" ht="21.6" customHeight="1">
      <c r="A721" s="24">
        <v>77</v>
      </c>
      <c r="B721" s="24" t="s">
        <v>212</v>
      </c>
      <c r="C721" s="24">
        <v>2025062144</v>
      </c>
      <c r="D721" s="24"/>
      <c r="E721" s="24"/>
      <c r="F721" s="24">
        <v>5057</v>
      </c>
      <c r="G721" s="24" t="s">
        <v>1826</v>
      </c>
      <c r="H721" s="24" t="s">
        <v>316</v>
      </c>
      <c r="I721" s="24"/>
      <c r="J721" s="24"/>
      <c r="K721" s="24"/>
      <c r="L721" s="24"/>
      <c r="M721" s="25"/>
      <c r="N721" s="24"/>
      <c r="O721" s="25"/>
      <c r="P721" s="26"/>
      <c r="Q721" s="24" t="s">
        <v>1827</v>
      </c>
      <c r="R721" s="24" t="s">
        <v>171</v>
      </c>
      <c r="S721" s="24" t="s">
        <v>110</v>
      </c>
      <c r="T721" s="24">
        <v>1</v>
      </c>
      <c r="U721" s="24" t="s">
        <v>172</v>
      </c>
      <c r="V721" s="24" t="s">
        <v>3414</v>
      </c>
      <c r="W721" s="24" t="s">
        <v>3415</v>
      </c>
      <c r="X721" s="418">
        <v>45824.572916666657</v>
      </c>
      <c r="Y721" s="24"/>
      <c r="Z721" s="24">
        <v>0.8</v>
      </c>
      <c r="AA721" s="24"/>
      <c r="AB721" s="24" t="s">
        <v>176</v>
      </c>
      <c r="AC721" s="26" t="s">
        <v>49</v>
      </c>
      <c r="AD721" s="24"/>
      <c r="AE721" s="24"/>
      <c r="AF721" s="24"/>
      <c r="AG721" s="24"/>
      <c r="AH721" s="24"/>
      <c r="AI721" s="24"/>
      <c r="AJ721" s="24" t="s">
        <v>178</v>
      </c>
      <c r="AK721" s="24" t="s">
        <v>178</v>
      </c>
      <c r="AL721" s="413" t="e">
        <f t="shared" si="22"/>
        <v>#VALUE!</v>
      </c>
      <c r="AM721" s="412">
        <f t="shared" si="23"/>
        <v>45824</v>
      </c>
    </row>
    <row r="722" spans="1:39" ht="21.6" customHeight="1">
      <c r="A722" s="24">
        <v>78</v>
      </c>
      <c r="B722" s="24" t="s">
        <v>212</v>
      </c>
      <c r="C722" s="24">
        <v>2025062155</v>
      </c>
      <c r="D722" s="24"/>
      <c r="E722" s="24"/>
      <c r="F722" s="24">
        <v>3052</v>
      </c>
      <c r="G722" s="24" t="s">
        <v>348</v>
      </c>
      <c r="H722" s="24" t="s">
        <v>316</v>
      </c>
      <c r="I722" s="24"/>
      <c r="J722" s="24"/>
      <c r="K722" s="24"/>
      <c r="L722" s="24"/>
      <c r="M722" s="25"/>
      <c r="N722" s="24"/>
      <c r="O722" s="25"/>
      <c r="P722" s="26"/>
      <c r="Q722" s="24" t="s">
        <v>349</v>
      </c>
      <c r="R722" s="24" t="s">
        <v>171</v>
      </c>
      <c r="S722" s="24" t="s">
        <v>110</v>
      </c>
      <c r="T722" s="24">
        <v>1</v>
      </c>
      <c r="U722" s="24" t="s">
        <v>172</v>
      </c>
      <c r="V722" s="24" t="s">
        <v>3416</v>
      </c>
      <c r="W722" s="24" t="s">
        <v>3417</v>
      </c>
      <c r="X722" s="418">
        <v>45824.600694444453</v>
      </c>
      <c r="Y722" s="24"/>
      <c r="Z722" s="24">
        <v>0.5</v>
      </c>
      <c r="AA722" s="24"/>
      <c r="AB722" s="24" t="s">
        <v>176</v>
      </c>
      <c r="AC722" s="26" t="s">
        <v>49</v>
      </c>
      <c r="AD722" s="24"/>
      <c r="AE722" s="24"/>
      <c r="AF722" s="24"/>
      <c r="AG722" s="24"/>
      <c r="AH722" s="24"/>
      <c r="AI722" s="24"/>
      <c r="AJ722" s="24" t="s">
        <v>178</v>
      </c>
      <c r="AK722" s="24" t="s">
        <v>178</v>
      </c>
      <c r="AL722" s="413" t="e">
        <f t="shared" si="22"/>
        <v>#VALUE!</v>
      </c>
      <c r="AM722" s="412">
        <f t="shared" si="23"/>
        <v>45824</v>
      </c>
    </row>
    <row r="723" spans="1:39" ht="21.6" customHeight="1">
      <c r="A723" s="24">
        <v>79</v>
      </c>
      <c r="B723" s="24" t="s">
        <v>212</v>
      </c>
      <c r="C723" s="24">
        <v>2025062158</v>
      </c>
      <c r="D723" s="24"/>
      <c r="E723" s="24"/>
      <c r="F723" s="24" t="s">
        <v>79</v>
      </c>
      <c r="G723" s="24" t="s">
        <v>1535</v>
      </c>
      <c r="H723" s="24" t="s">
        <v>162</v>
      </c>
      <c r="I723" s="24"/>
      <c r="J723" s="24"/>
      <c r="K723" s="24"/>
      <c r="L723" s="24"/>
      <c r="M723" s="25"/>
      <c r="N723" s="24"/>
      <c r="O723" s="25"/>
      <c r="P723" s="26"/>
      <c r="Q723" s="24" t="s">
        <v>1536</v>
      </c>
      <c r="R723" s="24" t="s">
        <v>171</v>
      </c>
      <c r="S723" s="24" t="s">
        <v>115</v>
      </c>
      <c r="T723" s="24">
        <v>1</v>
      </c>
      <c r="U723" s="24" t="s">
        <v>172</v>
      </c>
      <c r="V723" s="24" t="s">
        <v>3418</v>
      </c>
      <c r="W723" s="24" t="s">
        <v>3419</v>
      </c>
      <c r="X723" s="418">
        <v>45824.602083333331</v>
      </c>
      <c r="Y723" s="24"/>
      <c r="Z723" s="24">
        <v>0.8</v>
      </c>
      <c r="AA723" s="24"/>
      <c r="AB723" s="24" t="s">
        <v>176</v>
      </c>
      <c r="AC723" s="26" t="s">
        <v>2130</v>
      </c>
      <c r="AD723" s="24" t="s">
        <v>178</v>
      </c>
      <c r="AE723" s="24"/>
      <c r="AF723" s="24"/>
      <c r="AG723" s="24"/>
      <c r="AH723" s="24"/>
      <c r="AI723" s="24"/>
      <c r="AJ723" s="24" t="s">
        <v>178</v>
      </c>
      <c r="AK723" s="24" t="s">
        <v>178</v>
      </c>
      <c r="AL723" s="413" t="e">
        <f t="shared" si="22"/>
        <v>#VALUE!</v>
      </c>
      <c r="AM723" s="412">
        <f t="shared" si="23"/>
        <v>45824</v>
      </c>
    </row>
    <row r="724" spans="1:39" ht="21.6" customHeight="1">
      <c r="A724" s="24">
        <v>80</v>
      </c>
      <c r="B724" s="24" t="s">
        <v>212</v>
      </c>
      <c r="C724" s="24">
        <v>2025062181</v>
      </c>
      <c r="D724" s="24"/>
      <c r="E724" s="24"/>
      <c r="F724" s="24">
        <v>3772</v>
      </c>
      <c r="G724" s="24" t="s">
        <v>1474</v>
      </c>
      <c r="H724" s="24" t="s">
        <v>162</v>
      </c>
      <c r="I724" s="24"/>
      <c r="J724" s="24"/>
      <c r="K724" s="24"/>
      <c r="L724" s="24"/>
      <c r="M724" s="25"/>
      <c r="N724" s="24"/>
      <c r="O724" s="25"/>
      <c r="P724" s="26"/>
      <c r="Q724" s="24" t="s">
        <v>725</v>
      </c>
      <c r="R724" s="24" t="s">
        <v>171</v>
      </c>
      <c r="S724" s="24" t="s">
        <v>115</v>
      </c>
      <c r="T724" s="24">
        <v>1</v>
      </c>
      <c r="U724" s="24" t="s">
        <v>172</v>
      </c>
      <c r="V724" s="24" t="s">
        <v>3420</v>
      </c>
      <c r="W724" s="24" t="s">
        <v>3421</v>
      </c>
      <c r="X724" s="418">
        <v>45824.65625</v>
      </c>
      <c r="Y724" s="24"/>
      <c r="Z724" s="24">
        <v>0.8</v>
      </c>
      <c r="AA724" s="24"/>
      <c r="AB724" s="24" t="s">
        <v>176</v>
      </c>
      <c r="AC724" s="26" t="s">
        <v>2194</v>
      </c>
      <c r="AD724" s="24" t="s">
        <v>178</v>
      </c>
      <c r="AE724" s="24"/>
      <c r="AF724" s="24"/>
      <c r="AG724" s="24"/>
      <c r="AH724" s="24"/>
      <c r="AI724" s="24"/>
      <c r="AJ724" s="24"/>
      <c r="AK724" s="24" t="s">
        <v>178</v>
      </c>
      <c r="AL724" s="413" t="e">
        <f t="shared" si="22"/>
        <v>#VALUE!</v>
      </c>
      <c r="AM724" s="412">
        <f t="shared" si="23"/>
        <v>45824</v>
      </c>
    </row>
    <row r="725" spans="1:39" ht="21.6" customHeight="1">
      <c r="A725" s="24">
        <v>81</v>
      </c>
      <c r="B725" s="24" t="s">
        <v>212</v>
      </c>
      <c r="C725" s="24">
        <v>2025062183</v>
      </c>
      <c r="D725" s="24"/>
      <c r="E725" s="24"/>
      <c r="F725" s="24">
        <v>4680</v>
      </c>
      <c r="G725" s="24" t="s">
        <v>265</v>
      </c>
      <c r="H725" s="24" t="s">
        <v>266</v>
      </c>
      <c r="I725" s="24"/>
      <c r="J725" s="24"/>
      <c r="K725" s="24"/>
      <c r="L725" s="24"/>
      <c r="M725" s="25"/>
      <c r="N725" s="24"/>
      <c r="O725" s="25"/>
      <c r="P725" s="26"/>
      <c r="Q725" s="24" t="s">
        <v>273</v>
      </c>
      <c r="R725" s="24" t="s">
        <v>171</v>
      </c>
      <c r="S725" s="24" t="s">
        <v>274</v>
      </c>
      <c r="T725" s="24">
        <v>1</v>
      </c>
      <c r="U725" s="24" t="s">
        <v>172</v>
      </c>
      <c r="V725" s="24" t="s">
        <v>3422</v>
      </c>
      <c r="W725" s="24" t="s">
        <v>3405</v>
      </c>
      <c r="X725" s="418">
        <v>45824.659722222219</v>
      </c>
      <c r="Y725" s="24"/>
      <c r="Z725" s="24">
        <v>0.5</v>
      </c>
      <c r="AA725" s="24"/>
      <c r="AB725" s="24" t="s">
        <v>176</v>
      </c>
      <c r="AC725" s="26" t="s">
        <v>2194</v>
      </c>
      <c r="AD725" s="24" t="s">
        <v>178</v>
      </c>
      <c r="AE725" s="24"/>
      <c r="AF725" s="24"/>
      <c r="AG725" s="24"/>
      <c r="AH725" s="24"/>
      <c r="AI725" s="24"/>
      <c r="AJ725" s="24" t="s">
        <v>178</v>
      </c>
      <c r="AK725" s="24" t="s">
        <v>178</v>
      </c>
      <c r="AL725" s="413" t="e">
        <f t="shared" si="22"/>
        <v>#VALUE!</v>
      </c>
      <c r="AM725" s="412">
        <f t="shared" si="23"/>
        <v>45824</v>
      </c>
    </row>
    <row r="726" spans="1:39" ht="21.6" customHeight="1">
      <c r="A726" s="24">
        <v>82</v>
      </c>
      <c r="B726" s="24" t="s">
        <v>212</v>
      </c>
      <c r="C726" s="24">
        <v>2025062190</v>
      </c>
      <c r="D726" s="24"/>
      <c r="E726" s="24"/>
      <c r="F726" s="24">
        <v>2746</v>
      </c>
      <c r="G726" s="24" t="s">
        <v>1719</v>
      </c>
      <c r="H726" s="24" t="s">
        <v>266</v>
      </c>
      <c r="I726" s="24"/>
      <c r="J726" s="24"/>
      <c r="K726" s="24"/>
      <c r="L726" s="24"/>
      <c r="M726" s="25"/>
      <c r="N726" s="24"/>
      <c r="O726" s="25"/>
      <c r="P726" s="26"/>
      <c r="Q726" s="24" t="s">
        <v>1720</v>
      </c>
      <c r="R726" s="24" t="s">
        <v>171</v>
      </c>
      <c r="S726" s="24" t="s">
        <v>274</v>
      </c>
      <c r="T726" s="24">
        <v>1</v>
      </c>
      <c r="U726" s="24" t="s">
        <v>172</v>
      </c>
      <c r="V726" s="24" t="s">
        <v>3423</v>
      </c>
      <c r="W726" s="24" t="s">
        <v>3424</v>
      </c>
      <c r="X726" s="418">
        <v>45824.690972222219</v>
      </c>
      <c r="Y726" s="24"/>
      <c r="Z726" s="24">
        <v>0.6</v>
      </c>
      <c r="AA726" s="24"/>
      <c r="AB726" s="24" t="s">
        <v>176</v>
      </c>
      <c r="AC726" s="26" t="s">
        <v>2130</v>
      </c>
      <c r="AD726" s="24" t="s">
        <v>178</v>
      </c>
      <c r="AE726" s="24"/>
      <c r="AF726" s="24"/>
      <c r="AG726" s="24"/>
      <c r="AH726" s="24"/>
      <c r="AI726" s="24"/>
      <c r="AJ726" s="24" t="s">
        <v>178</v>
      </c>
      <c r="AK726" s="24" t="s">
        <v>178</v>
      </c>
      <c r="AL726" s="413" t="e">
        <f t="shared" si="22"/>
        <v>#VALUE!</v>
      </c>
      <c r="AM726" s="412">
        <f t="shared" si="23"/>
        <v>45824</v>
      </c>
    </row>
    <row r="727" spans="1:39" ht="21.6" customHeight="1">
      <c r="A727" s="24">
        <v>83</v>
      </c>
      <c r="B727" s="24" t="s">
        <v>212</v>
      </c>
      <c r="C727" s="24">
        <v>2025062191</v>
      </c>
      <c r="D727" s="24"/>
      <c r="E727" s="24"/>
      <c r="F727" s="24">
        <v>3957</v>
      </c>
      <c r="G727" s="24" t="s">
        <v>1539</v>
      </c>
      <c r="H727" s="24" t="s">
        <v>162</v>
      </c>
      <c r="I727" s="24"/>
      <c r="J727" s="24"/>
      <c r="K727" s="24"/>
      <c r="L727" s="24"/>
      <c r="M727" s="25"/>
      <c r="N727" s="24"/>
      <c r="O727" s="25"/>
      <c r="P727" s="26"/>
      <c r="Q727" s="24" t="s">
        <v>1540</v>
      </c>
      <c r="R727" s="24" t="s">
        <v>171</v>
      </c>
      <c r="S727" s="24" t="s">
        <v>115</v>
      </c>
      <c r="T727" s="24">
        <v>1</v>
      </c>
      <c r="U727" s="24" t="s">
        <v>172</v>
      </c>
      <c r="V727" s="24" t="s">
        <v>3425</v>
      </c>
      <c r="W727" s="24" t="s">
        <v>3424</v>
      </c>
      <c r="X727" s="418">
        <v>45824.693055555559</v>
      </c>
      <c r="Y727" s="24"/>
      <c r="Z727" s="24">
        <v>0.6</v>
      </c>
      <c r="AA727" s="24"/>
      <c r="AB727" s="24" t="s">
        <v>176</v>
      </c>
      <c r="AC727" s="26" t="s">
        <v>2130</v>
      </c>
      <c r="AD727" s="24" t="s">
        <v>178</v>
      </c>
      <c r="AE727" s="24"/>
      <c r="AF727" s="24"/>
      <c r="AG727" s="24"/>
      <c r="AH727" s="24"/>
      <c r="AI727" s="24"/>
      <c r="AJ727" s="24" t="s">
        <v>178</v>
      </c>
      <c r="AK727" s="24" t="s">
        <v>178</v>
      </c>
      <c r="AL727" s="413" t="e">
        <f t="shared" si="22"/>
        <v>#VALUE!</v>
      </c>
      <c r="AM727" s="412">
        <f t="shared" si="23"/>
        <v>45824</v>
      </c>
    </row>
    <row r="728" spans="1:39" ht="21.6" customHeight="1">
      <c r="A728" s="24">
        <v>84</v>
      </c>
      <c r="B728" s="24" t="s">
        <v>158</v>
      </c>
      <c r="C728" s="24">
        <v>2025062220</v>
      </c>
      <c r="D728" s="24" t="s">
        <v>3426</v>
      </c>
      <c r="E728" s="24" t="s">
        <v>160</v>
      </c>
      <c r="F728" s="24">
        <v>4316</v>
      </c>
      <c r="G728" s="24" t="s">
        <v>987</v>
      </c>
      <c r="H728" s="24" t="s">
        <v>645</v>
      </c>
      <c r="I728" s="24" t="s">
        <v>3427</v>
      </c>
      <c r="J728" s="24" t="s">
        <v>164</v>
      </c>
      <c r="K728" s="24" t="s">
        <v>419</v>
      </c>
      <c r="L728" s="24" t="s">
        <v>1905</v>
      </c>
      <c r="M728" s="25" t="s">
        <v>1906</v>
      </c>
      <c r="N728" s="24">
        <v>2803</v>
      </c>
      <c r="O728" s="25" t="s">
        <v>3428</v>
      </c>
      <c r="P728" s="26" t="s">
        <v>3429</v>
      </c>
      <c r="Q728" s="24" t="s">
        <v>988</v>
      </c>
      <c r="R728" s="24" t="s">
        <v>171</v>
      </c>
      <c r="S728" s="24" t="s">
        <v>110</v>
      </c>
      <c r="T728" s="24">
        <v>1</v>
      </c>
      <c r="U728" s="24" t="s">
        <v>172</v>
      </c>
      <c r="V728" s="24" t="s">
        <v>3430</v>
      </c>
      <c r="W728" s="24" t="s">
        <v>3431</v>
      </c>
      <c r="X728" s="418">
        <v>45826.4375</v>
      </c>
      <c r="Y728" s="24" t="s">
        <v>3432</v>
      </c>
      <c r="Z728" s="24">
        <v>1</v>
      </c>
      <c r="AA728" s="24"/>
      <c r="AB728" s="24" t="s">
        <v>176</v>
      </c>
      <c r="AC728" s="26" t="s">
        <v>3433</v>
      </c>
      <c r="AD728" s="24"/>
      <c r="AE728" s="24"/>
      <c r="AF728" s="24"/>
      <c r="AG728" s="24"/>
      <c r="AH728" s="24"/>
      <c r="AI728" s="24"/>
      <c r="AJ728" s="24"/>
      <c r="AK728" s="24" t="s">
        <v>178</v>
      </c>
      <c r="AL728" s="413">
        <f t="shared" si="22"/>
        <v>45825</v>
      </c>
      <c r="AM728" s="412">
        <f t="shared" si="23"/>
        <v>45826</v>
      </c>
    </row>
    <row r="729" spans="1:39" ht="21.6" customHeight="1">
      <c r="A729" s="24">
        <v>85</v>
      </c>
      <c r="B729" s="24" t="s">
        <v>158</v>
      </c>
      <c r="C729" s="24">
        <v>2025062222</v>
      </c>
      <c r="D729" s="24" t="s">
        <v>3434</v>
      </c>
      <c r="E729" s="24" t="s">
        <v>160</v>
      </c>
      <c r="F729" s="24">
        <v>2759</v>
      </c>
      <c r="G729" s="24" t="s">
        <v>452</v>
      </c>
      <c r="H729" s="24" t="s">
        <v>162</v>
      </c>
      <c r="I729" s="24" t="s">
        <v>3435</v>
      </c>
      <c r="J729" s="24" t="s">
        <v>164</v>
      </c>
      <c r="K729" s="24" t="s">
        <v>226</v>
      </c>
      <c r="L729" s="24" t="s">
        <v>181</v>
      </c>
      <c r="M729" s="25" t="s">
        <v>182</v>
      </c>
      <c r="N729" s="24">
        <v>5804</v>
      </c>
      <c r="O729" s="25" t="s">
        <v>239</v>
      </c>
      <c r="P729" s="26" t="s">
        <v>3436</v>
      </c>
      <c r="Q729" s="24" t="s">
        <v>453</v>
      </c>
      <c r="R729" s="24" t="s">
        <v>171</v>
      </c>
      <c r="S729" s="24" t="s">
        <v>115</v>
      </c>
      <c r="T729" s="24">
        <v>1</v>
      </c>
      <c r="U729" s="24" t="s">
        <v>172</v>
      </c>
      <c r="V729" s="24" t="s">
        <v>3437</v>
      </c>
      <c r="W729" s="24" t="s">
        <v>3438</v>
      </c>
      <c r="X729" s="418">
        <v>45825.605555555558</v>
      </c>
      <c r="Y729" s="24" t="s">
        <v>3439</v>
      </c>
      <c r="Z729" s="24">
        <v>0.5</v>
      </c>
      <c r="AA729" s="24"/>
      <c r="AB729" s="24" t="s">
        <v>176</v>
      </c>
      <c r="AC729" s="26" t="s">
        <v>3440</v>
      </c>
      <c r="AD729" s="24"/>
      <c r="AE729" s="24"/>
      <c r="AF729" s="24"/>
      <c r="AG729" s="24"/>
      <c r="AH729" s="24"/>
      <c r="AI729" s="24"/>
      <c r="AJ729" s="24"/>
      <c r="AK729" s="24" t="s">
        <v>178</v>
      </c>
      <c r="AL729" s="413">
        <f t="shared" si="22"/>
        <v>45825</v>
      </c>
      <c r="AM729" s="412">
        <f t="shared" si="23"/>
        <v>45825</v>
      </c>
    </row>
    <row r="730" spans="1:39" ht="21.6" customHeight="1">
      <c r="A730" s="24">
        <v>86</v>
      </c>
      <c r="B730" s="24" t="s">
        <v>158</v>
      </c>
      <c r="C730" s="24">
        <v>2025062231</v>
      </c>
      <c r="D730" s="24" t="s">
        <v>3441</v>
      </c>
      <c r="E730" s="24" t="s">
        <v>160</v>
      </c>
      <c r="F730" s="24" t="s">
        <v>72</v>
      </c>
      <c r="G730" s="24" t="s">
        <v>342</v>
      </c>
      <c r="H730" s="24" t="s">
        <v>266</v>
      </c>
      <c r="I730" s="24" t="s">
        <v>3442</v>
      </c>
      <c r="J730" s="24" t="s">
        <v>164</v>
      </c>
      <c r="K730" s="24" t="s">
        <v>226</v>
      </c>
      <c r="L730" s="24" t="s">
        <v>181</v>
      </c>
      <c r="M730" s="25" t="s">
        <v>182</v>
      </c>
      <c r="N730" s="24">
        <v>5804</v>
      </c>
      <c r="O730" s="25" t="s">
        <v>239</v>
      </c>
      <c r="P730" s="26" t="s">
        <v>3443</v>
      </c>
      <c r="Q730" s="24" t="s">
        <v>343</v>
      </c>
      <c r="R730" s="24" t="s">
        <v>171</v>
      </c>
      <c r="S730" s="24" t="s">
        <v>274</v>
      </c>
      <c r="T730" s="24">
        <v>1</v>
      </c>
      <c r="U730" s="24" t="s">
        <v>172</v>
      </c>
      <c r="V730" s="24" t="s">
        <v>3444</v>
      </c>
      <c r="W730" s="24" t="s">
        <v>3445</v>
      </c>
      <c r="X730" s="418">
        <v>45826.48541666667</v>
      </c>
      <c r="Y730" s="24" t="s">
        <v>3446</v>
      </c>
      <c r="Z730" s="24">
        <v>0.4</v>
      </c>
      <c r="AA730" s="24"/>
      <c r="AB730" s="24" t="s">
        <v>176</v>
      </c>
      <c r="AC730" s="26" t="s">
        <v>3447</v>
      </c>
      <c r="AD730" s="24"/>
      <c r="AE730" s="24"/>
      <c r="AF730" s="24"/>
      <c r="AG730" s="24"/>
      <c r="AH730" s="24"/>
      <c r="AI730" s="24"/>
      <c r="AJ730" s="24"/>
      <c r="AK730" s="24" t="s">
        <v>178</v>
      </c>
      <c r="AL730" s="413">
        <f t="shared" si="22"/>
        <v>45825</v>
      </c>
      <c r="AM730" s="412">
        <f t="shared" si="23"/>
        <v>45826</v>
      </c>
    </row>
    <row r="731" spans="1:39" ht="21.6" customHeight="1">
      <c r="A731" s="24">
        <v>87</v>
      </c>
      <c r="B731" s="24" t="s">
        <v>158</v>
      </c>
      <c r="C731" s="24">
        <v>2025062232</v>
      </c>
      <c r="D731" s="24" t="s">
        <v>3448</v>
      </c>
      <c r="E731" s="24" t="s">
        <v>160</v>
      </c>
      <c r="F731" s="24">
        <v>2399</v>
      </c>
      <c r="G731" s="24" t="s">
        <v>746</v>
      </c>
      <c r="H731" s="24" t="s">
        <v>162</v>
      </c>
      <c r="I731" s="24" t="s">
        <v>3449</v>
      </c>
      <c r="J731" s="24" t="s">
        <v>164</v>
      </c>
      <c r="K731" s="24" t="s">
        <v>226</v>
      </c>
      <c r="L731" s="24" t="s">
        <v>181</v>
      </c>
      <c r="M731" s="25" t="s">
        <v>182</v>
      </c>
      <c r="N731" s="24">
        <v>5804</v>
      </c>
      <c r="O731" s="25" t="s">
        <v>239</v>
      </c>
      <c r="P731" s="26" t="s">
        <v>3450</v>
      </c>
      <c r="Q731" s="24" t="s">
        <v>747</v>
      </c>
      <c r="R731" s="24" t="s">
        <v>171</v>
      </c>
      <c r="S731" s="24" t="s">
        <v>115</v>
      </c>
      <c r="T731" s="24">
        <v>1</v>
      </c>
      <c r="U731" s="24" t="s">
        <v>172</v>
      </c>
      <c r="V731" s="24" t="s">
        <v>3451</v>
      </c>
      <c r="W731" s="24" t="s">
        <v>3452</v>
      </c>
      <c r="X731" s="418">
        <v>45825.629166666673</v>
      </c>
      <c r="Y731" s="24" t="s">
        <v>3453</v>
      </c>
      <c r="Z731" s="24">
        <v>0.5</v>
      </c>
      <c r="AA731" s="24"/>
      <c r="AB731" s="24" t="s">
        <v>176</v>
      </c>
      <c r="AC731" s="26" t="s">
        <v>3440</v>
      </c>
      <c r="AD731" s="24"/>
      <c r="AE731" s="24"/>
      <c r="AF731" s="24"/>
      <c r="AG731" s="24"/>
      <c r="AH731" s="24"/>
      <c r="AI731" s="24"/>
      <c r="AJ731" s="24"/>
      <c r="AK731" s="24" t="s">
        <v>178</v>
      </c>
      <c r="AL731" s="413">
        <f t="shared" si="22"/>
        <v>45825</v>
      </c>
      <c r="AM731" s="412">
        <f t="shared" si="23"/>
        <v>45825</v>
      </c>
    </row>
    <row r="732" spans="1:39" ht="21.6" customHeight="1">
      <c r="A732" s="24">
        <v>88</v>
      </c>
      <c r="B732" s="24" t="s">
        <v>158</v>
      </c>
      <c r="C732" s="24">
        <v>2025062234</v>
      </c>
      <c r="D732" s="24" t="s">
        <v>3454</v>
      </c>
      <c r="E732" s="24" t="s">
        <v>160</v>
      </c>
      <c r="F732" s="24">
        <v>3890</v>
      </c>
      <c r="G732" s="24" t="s">
        <v>204</v>
      </c>
      <c r="H732" s="24" t="s">
        <v>162</v>
      </c>
      <c r="I732" s="24" t="s">
        <v>3455</v>
      </c>
      <c r="J732" s="24" t="s">
        <v>164</v>
      </c>
      <c r="K732" s="24" t="s">
        <v>226</v>
      </c>
      <c r="L732" s="24" t="s">
        <v>166</v>
      </c>
      <c r="M732" s="25" t="s">
        <v>167</v>
      </c>
      <c r="N732" s="24">
        <v>2301</v>
      </c>
      <c r="O732" s="25" t="s">
        <v>1591</v>
      </c>
      <c r="P732" s="26" t="s">
        <v>3456</v>
      </c>
      <c r="Q732" s="24" t="s">
        <v>208</v>
      </c>
      <c r="R732" s="24" t="s">
        <v>171</v>
      </c>
      <c r="S732" s="24" t="s">
        <v>115</v>
      </c>
      <c r="T732" s="24">
        <v>1</v>
      </c>
      <c r="U732" s="24" t="s">
        <v>172</v>
      </c>
      <c r="V732" s="24" t="s">
        <v>3457</v>
      </c>
      <c r="W732" s="24" t="s">
        <v>3458</v>
      </c>
      <c r="X732" s="418">
        <v>45826.555555555547</v>
      </c>
      <c r="Y732" s="24" t="s">
        <v>3459</v>
      </c>
      <c r="Z732" s="24">
        <v>2.8</v>
      </c>
      <c r="AA732" s="24"/>
      <c r="AB732" s="24" t="s">
        <v>176</v>
      </c>
      <c r="AC732" s="26" t="s">
        <v>3460</v>
      </c>
      <c r="AD732" s="24"/>
      <c r="AE732" s="24"/>
      <c r="AF732" s="24"/>
      <c r="AG732" s="24"/>
      <c r="AH732" s="24"/>
      <c r="AI732" s="24"/>
      <c r="AJ732" s="24"/>
      <c r="AK732" s="24" t="s">
        <v>178</v>
      </c>
      <c r="AL732" s="413">
        <f t="shared" si="22"/>
        <v>45825</v>
      </c>
      <c r="AM732" s="412">
        <f t="shared" si="23"/>
        <v>45826</v>
      </c>
    </row>
    <row r="733" spans="1:39" ht="21.6" customHeight="1">
      <c r="A733" s="24">
        <v>89</v>
      </c>
      <c r="B733" s="24" t="s">
        <v>158</v>
      </c>
      <c r="C733" s="24">
        <v>2025062243</v>
      </c>
      <c r="D733" s="24" t="s">
        <v>3461</v>
      </c>
      <c r="E733" s="24" t="s">
        <v>160</v>
      </c>
      <c r="F733" s="24">
        <v>3601</v>
      </c>
      <c r="G733" s="24" t="s">
        <v>1485</v>
      </c>
      <c r="H733" s="24" t="s">
        <v>162</v>
      </c>
      <c r="I733" s="24" t="s">
        <v>3462</v>
      </c>
      <c r="J733" s="24" t="s">
        <v>164</v>
      </c>
      <c r="K733" s="24" t="s">
        <v>226</v>
      </c>
      <c r="L733" s="24" t="s">
        <v>181</v>
      </c>
      <c r="M733" s="25" t="s">
        <v>182</v>
      </c>
      <c r="N733" s="24">
        <v>5804</v>
      </c>
      <c r="O733" s="25" t="s">
        <v>239</v>
      </c>
      <c r="P733" s="26" t="s">
        <v>3463</v>
      </c>
      <c r="Q733" s="24" t="s">
        <v>1488</v>
      </c>
      <c r="R733" s="24" t="s">
        <v>171</v>
      </c>
      <c r="S733" s="24" t="s">
        <v>115</v>
      </c>
      <c r="T733" s="24">
        <v>1</v>
      </c>
      <c r="U733" s="24" t="s">
        <v>172</v>
      </c>
      <c r="V733" s="24" t="s">
        <v>3464</v>
      </c>
      <c r="W733" s="24" t="s">
        <v>3465</v>
      </c>
      <c r="X733" s="418">
        <v>45825.59652777778</v>
      </c>
      <c r="Y733" s="24" t="s">
        <v>3466</v>
      </c>
      <c r="Z733" s="24">
        <v>0.5</v>
      </c>
      <c r="AA733" s="24"/>
      <c r="AB733" s="24" t="s">
        <v>176</v>
      </c>
      <c r="AC733" s="26" t="s">
        <v>3467</v>
      </c>
      <c r="AD733" s="24"/>
      <c r="AE733" s="24"/>
      <c r="AF733" s="24"/>
      <c r="AG733" s="24"/>
      <c r="AH733" s="24"/>
      <c r="AI733" s="24"/>
      <c r="AJ733" s="24"/>
      <c r="AK733" s="24" t="s">
        <v>178</v>
      </c>
      <c r="AL733" s="413">
        <f t="shared" si="22"/>
        <v>45825</v>
      </c>
      <c r="AM733" s="412">
        <f t="shared" si="23"/>
        <v>45825</v>
      </c>
    </row>
    <row r="734" spans="1:39" ht="21.6" customHeight="1">
      <c r="A734" s="24">
        <v>90</v>
      </c>
      <c r="B734" s="24" t="s">
        <v>158</v>
      </c>
      <c r="C734" s="24">
        <v>2025062359</v>
      </c>
      <c r="D734" s="24" t="s">
        <v>3468</v>
      </c>
      <c r="E734" s="24" t="s">
        <v>160</v>
      </c>
      <c r="F734" s="24">
        <v>4101</v>
      </c>
      <c r="G734" s="24" t="s">
        <v>879</v>
      </c>
      <c r="H734" s="24" t="s">
        <v>162</v>
      </c>
      <c r="I734" s="24" t="s">
        <v>3469</v>
      </c>
      <c r="J734" s="24" t="s">
        <v>192</v>
      </c>
      <c r="K734" s="24" t="s">
        <v>226</v>
      </c>
      <c r="L734" s="24" t="s">
        <v>181</v>
      </c>
      <c r="M734" s="25" t="s">
        <v>182</v>
      </c>
      <c r="N734" s="24">
        <v>5804</v>
      </c>
      <c r="O734" s="25" t="s">
        <v>239</v>
      </c>
      <c r="P734" s="26" t="s">
        <v>3470</v>
      </c>
      <c r="Q734" s="24" t="s">
        <v>882</v>
      </c>
      <c r="R734" s="24" t="s">
        <v>171</v>
      </c>
      <c r="S734" s="24" t="s">
        <v>115</v>
      </c>
      <c r="T734" s="24">
        <v>1</v>
      </c>
      <c r="U734" s="24" t="s">
        <v>172</v>
      </c>
      <c r="V734" s="24" t="s">
        <v>3471</v>
      </c>
      <c r="W734" s="24" t="s">
        <v>3472</v>
      </c>
      <c r="X734" s="418">
        <v>45826.698611111111</v>
      </c>
      <c r="Y734" s="24" t="s">
        <v>3473</v>
      </c>
      <c r="Z734" s="24">
        <v>0.5</v>
      </c>
      <c r="AA734" s="24"/>
      <c r="AB734" s="24" t="s">
        <v>176</v>
      </c>
      <c r="AC734" s="26" t="s">
        <v>3440</v>
      </c>
      <c r="AD734" s="24"/>
      <c r="AE734" s="24"/>
      <c r="AF734" s="24"/>
      <c r="AG734" s="24"/>
      <c r="AH734" s="24"/>
      <c r="AI734" s="24"/>
      <c r="AJ734" s="24"/>
      <c r="AK734" s="24" t="s">
        <v>178</v>
      </c>
      <c r="AL734" s="413">
        <f t="shared" si="22"/>
        <v>45826</v>
      </c>
      <c r="AM734" s="412">
        <f t="shared" si="23"/>
        <v>45826</v>
      </c>
    </row>
    <row r="735" spans="1:39" ht="21.6" customHeight="1">
      <c r="A735" s="24">
        <v>91</v>
      </c>
      <c r="B735" s="24" t="s">
        <v>212</v>
      </c>
      <c r="C735" s="24">
        <v>2025062379</v>
      </c>
      <c r="D735" s="24"/>
      <c r="E735" s="24"/>
      <c r="F735" s="24">
        <v>3921</v>
      </c>
      <c r="G735" s="24" t="s">
        <v>983</v>
      </c>
      <c r="H735" s="24" t="s">
        <v>645</v>
      </c>
      <c r="I735" s="24"/>
      <c r="J735" s="24"/>
      <c r="K735" s="24"/>
      <c r="L735" s="24"/>
      <c r="M735" s="25"/>
      <c r="N735" s="24"/>
      <c r="O735" s="25"/>
      <c r="P735" s="26"/>
      <c r="Q735" s="24" t="s">
        <v>984</v>
      </c>
      <c r="R735" s="24" t="s">
        <v>171</v>
      </c>
      <c r="S735" s="24" t="s">
        <v>110</v>
      </c>
      <c r="T735" s="24">
        <v>1</v>
      </c>
      <c r="U735" s="24" t="s">
        <v>172</v>
      </c>
      <c r="V735" s="24" t="s">
        <v>3474</v>
      </c>
      <c r="W735" s="24" t="s">
        <v>3475</v>
      </c>
      <c r="X735" s="418">
        <v>45826.472222222219</v>
      </c>
      <c r="Y735" s="24"/>
      <c r="Z735" s="24">
        <v>0.7</v>
      </c>
      <c r="AA735" s="24"/>
      <c r="AB735" s="24" t="s">
        <v>176</v>
      </c>
      <c r="AC735" s="26" t="s">
        <v>49</v>
      </c>
      <c r="AD735" s="24"/>
      <c r="AE735" s="24"/>
      <c r="AF735" s="24"/>
      <c r="AG735" s="24"/>
      <c r="AH735" s="24"/>
      <c r="AI735" s="24"/>
      <c r="AJ735" s="24" t="s">
        <v>178</v>
      </c>
      <c r="AK735" s="24" t="s">
        <v>178</v>
      </c>
      <c r="AL735" s="413" t="e">
        <f t="shared" si="22"/>
        <v>#VALUE!</v>
      </c>
      <c r="AM735" s="412">
        <f t="shared" si="23"/>
        <v>45826</v>
      </c>
    </row>
    <row r="736" spans="1:39" ht="21.6" customHeight="1">
      <c r="A736" s="24">
        <v>92</v>
      </c>
      <c r="B736" s="24" t="s">
        <v>158</v>
      </c>
      <c r="C736" s="24">
        <v>2025062410</v>
      </c>
      <c r="D736" s="24" t="s">
        <v>3476</v>
      </c>
      <c r="E736" s="24" t="s">
        <v>160</v>
      </c>
      <c r="F736" s="24">
        <v>3983</v>
      </c>
      <c r="G736" s="24" t="s">
        <v>460</v>
      </c>
      <c r="H736" s="24" t="s">
        <v>162</v>
      </c>
      <c r="I736" s="24" t="s">
        <v>3477</v>
      </c>
      <c r="J736" s="24" t="s">
        <v>192</v>
      </c>
      <c r="K736" s="24" t="s">
        <v>165</v>
      </c>
      <c r="L736" s="24" t="s">
        <v>496</v>
      </c>
      <c r="M736" s="25" t="s">
        <v>497</v>
      </c>
      <c r="N736" s="24">
        <v>2403</v>
      </c>
      <c r="O736" s="25" t="s">
        <v>2179</v>
      </c>
      <c r="P736" s="26" t="s">
        <v>3478</v>
      </c>
      <c r="Q736" s="24" t="s">
        <v>461</v>
      </c>
      <c r="R736" s="24" t="s">
        <v>171</v>
      </c>
      <c r="S736" s="24" t="s">
        <v>115</v>
      </c>
      <c r="T736" s="24">
        <v>1</v>
      </c>
      <c r="U736" s="24" t="s">
        <v>172</v>
      </c>
      <c r="V736" s="24" t="s">
        <v>3479</v>
      </c>
      <c r="W736" s="24" t="s">
        <v>3480</v>
      </c>
      <c r="X736" s="418">
        <v>45826.645138888889</v>
      </c>
      <c r="Y736" s="24" t="s">
        <v>3481</v>
      </c>
      <c r="Z736" s="24">
        <v>0.5</v>
      </c>
      <c r="AA736" s="24"/>
      <c r="AB736" s="24" t="s">
        <v>176</v>
      </c>
      <c r="AC736" s="26" t="s">
        <v>2184</v>
      </c>
      <c r="AD736" s="24"/>
      <c r="AE736" s="24"/>
      <c r="AF736" s="24"/>
      <c r="AG736" s="24"/>
      <c r="AH736" s="24"/>
      <c r="AI736" s="24"/>
      <c r="AJ736" s="24"/>
      <c r="AK736" s="24" t="s">
        <v>178</v>
      </c>
      <c r="AL736" s="413">
        <f t="shared" si="22"/>
        <v>45826</v>
      </c>
      <c r="AM736" s="412">
        <f t="shared" si="23"/>
        <v>45826</v>
      </c>
    </row>
    <row r="737" spans="1:39" ht="21.6" customHeight="1">
      <c r="A737" s="24">
        <v>93</v>
      </c>
      <c r="B737" s="24" t="s">
        <v>158</v>
      </c>
      <c r="C737" s="24">
        <v>2025062414</v>
      </c>
      <c r="D737" s="24" t="s">
        <v>3482</v>
      </c>
      <c r="E737" s="24" t="s">
        <v>160</v>
      </c>
      <c r="F737" s="24">
        <v>2442</v>
      </c>
      <c r="G737" s="24" t="s">
        <v>709</v>
      </c>
      <c r="H737" s="24" t="s">
        <v>636</v>
      </c>
      <c r="I737" s="24" t="s">
        <v>3483</v>
      </c>
      <c r="J737" s="24" t="s">
        <v>192</v>
      </c>
      <c r="K737" s="24" t="s">
        <v>165</v>
      </c>
      <c r="L737" s="24" t="s">
        <v>268</v>
      </c>
      <c r="M737" s="25" t="s">
        <v>269</v>
      </c>
      <c r="N737" s="24" t="s">
        <v>1172</v>
      </c>
      <c r="O737" s="25" t="s">
        <v>802</v>
      </c>
      <c r="P737" s="26" t="s">
        <v>3484</v>
      </c>
      <c r="Q737" s="24" t="s">
        <v>710</v>
      </c>
      <c r="R737" s="24" t="s">
        <v>171</v>
      </c>
      <c r="S737" s="24" t="s">
        <v>115</v>
      </c>
      <c r="T737" s="24">
        <v>1</v>
      </c>
      <c r="U737" s="24" t="s">
        <v>172</v>
      </c>
      <c r="V737" s="24" t="s">
        <v>3485</v>
      </c>
      <c r="W737" s="24" t="s">
        <v>3486</v>
      </c>
      <c r="X737" s="418">
        <v>45826.612500000003</v>
      </c>
      <c r="Y737" s="24" t="s">
        <v>3487</v>
      </c>
      <c r="Z737" s="24">
        <v>0.7</v>
      </c>
      <c r="AA737" s="24"/>
      <c r="AB737" s="24" t="s">
        <v>176</v>
      </c>
      <c r="AC737" s="26" t="s">
        <v>3488</v>
      </c>
      <c r="AD737" s="24"/>
      <c r="AE737" s="24"/>
      <c r="AF737" s="24"/>
      <c r="AG737" s="24"/>
      <c r="AH737" s="24"/>
      <c r="AI737" s="24"/>
      <c r="AJ737" s="24"/>
      <c r="AK737" s="24" t="s">
        <v>178</v>
      </c>
      <c r="AL737" s="413">
        <f t="shared" si="22"/>
        <v>45826</v>
      </c>
      <c r="AM737" s="412">
        <f t="shared" si="23"/>
        <v>45826</v>
      </c>
    </row>
    <row r="738" spans="1:39" ht="21.6" customHeight="1">
      <c r="A738" s="24">
        <v>94</v>
      </c>
      <c r="B738" s="24" t="s">
        <v>158</v>
      </c>
      <c r="C738" s="24">
        <v>2025062423</v>
      </c>
      <c r="D738" s="24" t="s">
        <v>3489</v>
      </c>
      <c r="E738" s="24" t="s">
        <v>160</v>
      </c>
      <c r="F738" s="24">
        <v>2442</v>
      </c>
      <c r="G738" s="24" t="s">
        <v>709</v>
      </c>
      <c r="H738" s="24" t="s">
        <v>636</v>
      </c>
      <c r="I738" s="24" t="s">
        <v>3490</v>
      </c>
      <c r="J738" s="24" t="s">
        <v>192</v>
      </c>
      <c r="K738" s="24" t="s">
        <v>165</v>
      </c>
      <c r="L738" s="24" t="s">
        <v>193</v>
      </c>
      <c r="M738" s="25" t="s">
        <v>194</v>
      </c>
      <c r="N738" s="24" t="s">
        <v>195</v>
      </c>
      <c r="O738" s="25" t="s">
        <v>196</v>
      </c>
      <c r="P738" s="26" t="s">
        <v>3491</v>
      </c>
      <c r="Q738" s="24" t="s">
        <v>710</v>
      </c>
      <c r="R738" s="24" t="s">
        <v>171</v>
      </c>
      <c r="S738" s="24" t="s">
        <v>115</v>
      </c>
      <c r="T738" s="24">
        <v>1</v>
      </c>
      <c r="U738" s="24" t="s">
        <v>172</v>
      </c>
      <c r="V738" s="24" t="s">
        <v>3492</v>
      </c>
      <c r="W738" s="24" t="s">
        <v>3486</v>
      </c>
      <c r="X738" s="418">
        <v>45826.611805555563</v>
      </c>
      <c r="Y738" s="24" t="s">
        <v>3493</v>
      </c>
      <c r="Z738" s="24">
        <v>0.7</v>
      </c>
      <c r="AA738" s="24"/>
      <c r="AB738" s="24" t="s">
        <v>176</v>
      </c>
      <c r="AC738" s="26" t="s">
        <v>3494</v>
      </c>
      <c r="AD738" s="24"/>
      <c r="AE738" s="24"/>
      <c r="AF738" s="24"/>
      <c r="AG738" s="24"/>
      <c r="AH738" s="24"/>
      <c r="AI738" s="24"/>
      <c r="AJ738" s="24"/>
      <c r="AK738" s="24" t="s">
        <v>178</v>
      </c>
      <c r="AL738" s="413">
        <f t="shared" si="22"/>
        <v>45826</v>
      </c>
      <c r="AM738" s="412">
        <f t="shared" si="23"/>
        <v>45826</v>
      </c>
    </row>
    <row r="739" spans="1:39" ht="21.6" customHeight="1">
      <c r="A739" s="24">
        <v>95</v>
      </c>
      <c r="B739" s="24" t="s">
        <v>158</v>
      </c>
      <c r="C739" s="24">
        <v>2025062506</v>
      </c>
      <c r="D739" s="24" t="s">
        <v>3495</v>
      </c>
      <c r="E739" s="24" t="s">
        <v>160</v>
      </c>
      <c r="F739" s="24">
        <v>2306</v>
      </c>
      <c r="G739" s="24" t="s">
        <v>705</v>
      </c>
      <c r="H739" s="24" t="s">
        <v>636</v>
      </c>
      <c r="I739" s="24" t="s">
        <v>3496</v>
      </c>
      <c r="J739" s="24" t="s">
        <v>485</v>
      </c>
      <c r="K739" s="24" t="s">
        <v>226</v>
      </c>
      <c r="L739" s="24" t="s">
        <v>268</v>
      </c>
      <c r="M739" s="25" t="s">
        <v>269</v>
      </c>
      <c r="N739" s="24" t="s">
        <v>270</v>
      </c>
      <c r="O739" s="25" t="s">
        <v>271</v>
      </c>
      <c r="P739" s="26" t="s">
        <v>3497</v>
      </c>
      <c r="Q739" s="24" t="s">
        <v>706</v>
      </c>
      <c r="R739" s="24" t="s">
        <v>171</v>
      </c>
      <c r="S739" s="24" t="s">
        <v>115</v>
      </c>
      <c r="T739" s="24">
        <v>1</v>
      </c>
      <c r="U739" s="24" t="s">
        <v>172</v>
      </c>
      <c r="V739" s="24" t="s">
        <v>3498</v>
      </c>
      <c r="W739" s="24" t="s">
        <v>3499</v>
      </c>
      <c r="X739" s="418">
        <v>45828.42291666667</v>
      </c>
      <c r="Y739" s="24" t="s">
        <v>3500</v>
      </c>
      <c r="Z739" s="24">
        <v>0.5</v>
      </c>
      <c r="AA739" s="24"/>
      <c r="AB739" s="24" t="s">
        <v>176</v>
      </c>
      <c r="AC739" s="26" t="s">
        <v>3501</v>
      </c>
      <c r="AD739" s="24"/>
      <c r="AE739" s="24"/>
      <c r="AF739" s="24"/>
      <c r="AG739" s="24"/>
      <c r="AH739" s="24"/>
      <c r="AI739" s="24"/>
      <c r="AJ739" s="24"/>
      <c r="AK739" s="24" t="s">
        <v>178</v>
      </c>
      <c r="AL739" s="413">
        <f t="shared" si="22"/>
        <v>45827</v>
      </c>
      <c r="AM739" s="412">
        <f t="shared" si="23"/>
        <v>45828</v>
      </c>
    </row>
    <row r="740" spans="1:39" ht="21.6" customHeight="1">
      <c r="A740" s="24">
        <v>96</v>
      </c>
      <c r="B740" s="24" t="s">
        <v>158</v>
      </c>
      <c r="C740" s="24">
        <v>2025062512</v>
      </c>
      <c r="D740" s="24" t="s">
        <v>3502</v>
      </c>
      <c r="E740" s="24" t="s">
        <v>493</v>
      </c>
      <c r="F740" s="24">
        <v>5352</v>
      </c>
      <c r="G740" s="24" t="s">
        <v>2496</v>
      </c>
      <c r="H740" s="24" t="s">
        <v>162</v>
      </c>
      <c r="I740" s="24" t="s">
        <v>3503</v>
      </c>
      <c r="J740" s="24" t="s">
        <v>192</v>
      </c>
      <c r="K740" s="24" t="s">
        <v>373</v>
      </c>
      <c r="L740" s="24" t="s">
        <v>496</v>
      </c>
      <c r="M740" s="25" t="s">
        <v>497</v>
      </c>
      <c r="N740" s="24">
        <v>2405</v>
      </c>
      <c r="O740" s="25" t="s">
        <v>612</v>
      </c>
      <c r="P740" s="26" t="s">
        <v>3504</v>
      </c>
      <c r="Q740" s="24" t="s">
        <v>2497</v>
      </c>
      <c r="R740" s="24" t="s">
        <v>171</v>
      </c>
      <c r="S740" s="24" t="s">
        <v>115</v>
      </c>
      <c r="T740" s="24">
        <v>1</v>
      </c>
      <c r="U740" s="24" t="s">
        <v>172</v>
      </c>
      <c r="V740" s="24" t="s">
        <v>3505</v>
      </c>
      <c r="W740" s="24" t="s">
        <v>3506</v>
      </c>
      <c r="X740" s="418">
        <v>45827.553472222222</v>
      </c>
      <c r="Y740" s="24" t="s">
        <v>3507</v>
      </c>
      <c r="Z740" s="24">
        <v>0.5</v>
      </c>
      <c r="AA740" s="24"/>
      <c r="AB740" s="24" t="s">
        <v>176</v>
      </c>
      <c r="AC740" s="26" t="s">
        <v>3065</v>
      </c>
      <c r="AD740" s="24"/>
      <c r="AE740" s="24"/>
      <c r="AF740" s="24"/>
      <c r="AG740" s="24"/>
      <c r="AH740" s="24"/>
      <c r="AI740" s="24"/>
      <c r="AJ740" s="24"/>
      <c r="AK740" s="24" t="s">
        <v>178</v>
      </c>
      <c r="AL740" s="413">
        <f t="shared" si="22"/>
        <v>45826</v>
      </c>
      <c r="AM740" s="412">
        <f t="shared" si="23"/>
        <v>45827</v>
      </c>
    </row>
    <row r="741" spans="1:39" ht="21.6" customHeight="1">
      <c r="A741" s="24">
        <v>97</v>
      </c>
      <c r="B741" s="24" t="s">
        <v>158</v>
      </c>
      <c r="C741" s="24">
        <v>2025062515</v>
      </c>
      <c r="D741" s="24" t="s">
        <v>3508</v>
      </c>
      <c r="E741" s="24" t="s">
        <v>160</v>
      </c>
      <c r="F741" s="24">
        <v>3551</v>
      </c>
      <c r="G741" s="24" t="s">
        <v>2033</v>
      </c>
      <c r="H741" s="24" t="s">
        <v>266</v>
      </c>
      <c r="I741" s="24" t="s">
        <v>3509</v>
      </c>
      <c r="J741" s="24" t="s">
        <v>485</v>
      </c>
      <c r="K741" s="24" t="s">
        <v>226</v>
      </c>
      <c r="L741" s="24" t="s">
        <v>166</v>
      </c>
      <c r="M741" s="25" t="s">
        <v>167</v>
      </c>
      <c r="N741" s="24">
        <v>2305</v>
      </c>
      <c r="O741" s="25" t="s">
        <v>685</v>
      </c>
      <c r="P741" s="26" t="s">
        <v>3510</v>
      </c>
      <c r="Q741" s="24" t="s">
        <v>2034</v>
      </c>
      <c r="R741" s="24" t="s">
        <v>171</v>
      </c>
      <c r="S741" s="24" t="s">
        <v>274</v>
      </c>
      <c r="T741" s="24">
        <v>1</v>
      </c>
      <c r="U741" s="24" t="s">
        <v>172</v>
      </c>
      <c r="V741" s="24" t="s">
        <v>3511</v>
      </c>
      <c r="W741" s="24" t="s">
        <v>3512</v>
      </c>
      <c r="X741" s="418">
        <v>45828.53125</v>
      </c>
      <c r="Y741" s="24" t="s">
        <v>3513</v>
      </c>
      <c r="Z741" s="24">
        <v>1</v>
      </c>
      <c r="AA741" s="24"/>
      <c r="AB741" s="24" t="s">
        <v>176</v>
      </c>
      <c r="AC741" s="26" t="s">
        <v>3514</v>
      </c>
      <c r="AD741" s="24"/>
      <c r="AE741" s="24"/>
      <c r="AF741" s="24"/>
      <c r="AG741" s="24"/>
      <c r="AH741" s="24"/>
      <c r="AI741" s="24"/>
      <c r="AJ741" s="24"/>
      <c r="AK741" s="24" t="s">
        <v>178</v>
      </c>
      <c r="AL741" s="413">
        <f t="shared" si="22"/>
        <v>45827</v>
      </c>
      <c r="AM741" s="412">
        <f t="shared" si="23"/>
        <v>45828</v>
      </c>
    </row>
    <row r="742" spans="1:39" ht="21.6" customHeight="1">
      <c r="A742" s="24">
        <v>98</v>
      </c>
      <c r="B742" s="24" t="s">
        <v>158</v>
      </c>
      <c r="C742" s="24">
        <v>2025062555</v>
      </c>
      <c r="D742" s="24" t="s">
        <v>3515</v>
      </c>
      <c r="E742" s="24" t="s">
        <v>160</v>
      </c>
      <c r="F742" s="24">
        <v>3890</v>
      </c>
      <c r="G742" s="24" t="s">
        <v>204</v>
      </c>
      <c r="H742" s="24" t="s">
        <v>162</v>
      </c>
      <c r="I742" s="24" t="s">
        <v>3516</v>
      </c>
      <c r="J742" s="24" t="s">
        <v>485</v>
      </c>
      <c r="K742" s="24" t="s">
        <v>226</v>
      </c>
      <c r="L742" s="24" t="s">
        <v>166</v>
      </c>
      <c r="M742" s="25" t="s">
        <v>167</v>
      </c>
      <c r="N742" s="24">
        <v>2306</v>
      </c>
      <c r="O742" s="25" t="s">
        <v>542</v>
      </c>
      <c r="P742" s="26" t="s">
        <v>3517</v>
      </c>
      <c r="Q742" s="24" t="s">
        <v>208</v>
      </c>
      <c r="R742" s="24" t="s">
        <v>171</v>
      </c>
      <c r="S742" s="24" t="s">
        <v>115</v>
      </c>
      <c r="T742" s="24">
        <v>1</v>
      </c>
      <c r="U742" s="24" t="s">
        <v>172</v>
      </c>
      <c r="V742" s="24" t="s">
        <v>3518</v>
      </c>
      <c r="W742" s="24" t="s">
        <v>3519</v>
      </c>
      <c r="X742" s="418">
        <v>45827.592361111107</v>
      </c>
      <c r="Y742" s="24" t="s">
        <v>3520</v>
      </c>
      <c r="Z742" s="24">
        <v>0.5</v>
      </c>
      <c r="AA742" s="24"/>
      <c r="AB742" s="24" t="s">
        <v>564</v>
      </c>
      <c r="AC742" s="26" t="s">
        <v>3521</v>
      </c>
      <c r="AD742" s="24"/>
      <c r="AE742" s="24"/>
      <c r="AF742" s="24"/>
      <c r="AG742" s="24"/>
      <c r="AH742" s="24"/>
      <c r="AI742" s="24"/>
      <c r="AJ742" s="24"/>
      <c r="AK742" s="24" t="s">
        <v>178</v>
      </c>
      <c r="AL742" s="413">
        <f t="shared" si="22"/>
        <v>45827</v>
      </c>
      <c r="AM742" s="412">
        <f t="shared" si="23"/>
        <v>45827</v>
      </c>
    </row>
    <row r="743" spans="1:39" ht="21.6" customHeight="1">
      <c r="A743" s="24">
        <v>99</v>
      </c>
      <c r="B743" s="24" t="s">
        <v>212</v>
      </c>
      <c r="C743" s="24">
        <v>2025062562</v>
      </c>
      <c r="D743" s="24"/>
      <c r="E743" s="24"/>
      <c r="F743" s="24">
        <v>4701</v>
      </c>
      <c r="G743" s="24" t="s">
        <v>1392</v>
      </c>
      <c r="H743" s="24" t="s">
        <v>316</v>
      </c>
      <c r="I743" s="24"/>
      <c r="J743" s="24"/>
      <c r="K743" s="24"/>
      <c r="L743" s="24"/>
      <c r="M743" s="25"/>
      <c r="N743" s="24"/>
      <c r="O743" s="25"/>
      <c r="P743" s="26"/>
      <c r="Q743" s="24" t="s">
        <v>1395</v>
      </c>
      <c r="R743" s="24" t="s">
        <v>171</v>
      </c>
      <c r="S743" s="24" t="s">
        <v>110</v>
      </c>
      <c r="T743" s="24">
        <v>1</v>
      </c>
      <c r="U743" s="24" t="s">
        <v>172</v>
      </c>
      <c r="V743" s="24" t="s">
        <v>3522</v>
      </c>
      <c r="W743" s="24" t="s">
        <v>3523</v>
      </c>
      <c r="X743" s="418">
        <v>45827.569444444453</v>
      </c>
      <c r="Y743" s="24"/>
      <c r="Z743" s="24">
        <v>0.7</v>
      </c>
      <c r="AA743" s="24"/>
      <c r="AB743" s="24" t="s">
        <v>176</v>
      </c>
      <c r="AC743" s="26" t="s">
        <v>2313</v>
      </c>
      <c r="AD743" s="24" t="s">
        <v>178</v>
      </c>
      <c r="AE743" s="24"/>
      <c r="AF743" s="24"/>
      <c r="AG743" s="24"/>
      <c r="AH743" s="24"/>
      <c r="AI743" s="24"/>
      <c r="AJ743" s="24"/>
      <c r="AK743" s="24" t="s">
        <v>178</v>
      </c>
      <c r="AL743" s="413" t="e">
        <f t="shared" si="22"/>
        <v>#VALUE!</v>
      </c>
      <c r="AM743" s="412">
        <f t="shared" si="23"/>
        <v>45827</v>
      </c>
    </row>
    <row r="744" spans="1:39" ht="21.6" customHeight="1">
      <c r="A744" s="24">
        <v>100</v>
      </c>
      <c r="B744" s="24" t="s">
        <v>212</v>
      </c>
      <c r="C744" s="24">
        <v>2025062570</v>
      </c>
      <c r="D744" s="24"/>
      <c r="E744" s="24"/>
      <c r="F744" s="24">
        <v>4679</v>
      </c>
      <c r="G744" s="24" t="s">
        <v>2008</v>
      </c>
      <c r="H744" s="24" t="s">
        <v>316</v>
      </c>
      <c r="I744" s="24"/>
      <c r="J744" s="24"/>
      <c r="K744" s="24"/>
      <c r="L744" s="24"/>
      <c r="M744" s="25"/>
      <c r="N744" s="24"/>
      <c r="O744" s="25"/>
      <c r="P744" s="26"/>
      <c r="Q744" s="24" t="s">
        <v>2009</v>
      </c>
      <c r="R744" s="24" t="s">
        <v>171</v>
      </c>
      <c r="S744" s="24" t="s">
        <v>110</v>
      </c>
      <c r="T744" s="24">
        <v>1</v>
      </c>
      <c r="U744" s="24" t="s">
        <v>172</v>
      </c>
      <c r="V744" s="24" t="s">
        <v>3524</v>
      </c>
      <c r="W744" s="24" t="s">
        <v>3525</v>
      </c>
      <c r="X744" s="418">
        <v>45827.590277777781</v>
      </c>
      <c r="Y744" s="24"/>
      <c r="Z744" s="24">
        <v>0.4</v>
      </c>
      <c r="AA744" s="24"/>
      <c r="AB744" s="24" t="s">
        <v>176</v>
      </c>
      <c r="AC744" s="26" t="s">
        <v>2313</v>
      </c>
      <c r="AD744" s="24" t="s">
        <v>178</v>
      </c>
      <c r="AE744" s="24"/>
      <c r="AF744" s="24"/>
      <c r="AG744" s="24"/>
      <c r="AH744" s="24"/>
      <c r="AI744" s="24"/>
      <c r="AJ744" s="24"/>
      <c r="AK744" s="24"/>
      <c r="AL744" s="413" t="e">
        <f t="shared" si="22"/>
        <v>#VALUE!</v>
      </c>
      <c r="AM744" s="412">
        <f t="shared" si="23"/>
        <v>45827</v>
      </c>
    </row>
    <row r="745" spans="1:39" ht="21.6" customHeight="1">
      <c r="A745" s="24">
        <v>101</v>
      </c>
      <c r="B745" s="24" t="s">
        <v>158</v>
      </c>
      <c r="C745" s="24">
        <v>2025062610</v>
      </c>
      <c r="D745" s="24" t="s">
        <v>3526</v>
      </c>
      <c r="E745" s="24" t="s">
        <v>160</v>
      </c>
      <c r="F745" s="24">
        <v>4025</v>
      </c>
      <c r="G745" s="24" t="s">
        <v>1920</v>
      </c>
      <c r="H745" s="24" t="s">
        <v>316</v>
      </c>
      <c r="I745" s="24" t="s">
        <v>3527</v>
      </c>
      <c r="J745" s="24" t="s">
        <v>485</v>
      </c>
      <c r="K745" s="24" t="s">
        <v>165</v>
      </c>
      <c r="L745" s="24" t="s">
        <v>181</v>
      </c>
      <c r="M745" s="25" t="s">
        <v>182</v>
      </c>
      <c r="N745" s="24">
        <v>5804</v>
      </c>
      <c r="O745" s="25" t="s">
        <v>239</v>
      </c>
      <c r="P745" s="26" t="s">
        <v>3528</v>
      </c>
      <c r="Q745" s="24" t="s">
        <v>1921</v>
      </c>
      <c r="R745" s="24" t="s">
        <v>171</v>
      </c>
      <c r="S745" s="24" t="s">
        <v>110</v>
      </c>
      <c r="T745" s="24">
        <v>1</v>
      </c>
      <c r="U745" s="24" t="s">
        <v>172</v>
      </c>
      <c r="V745" s="24" t="s">
        <v>3529</v>
      </c>
      <c r="W745" s="24" t="s">
        <v>3530</v>
      </c>
      <c r="X745" s="418">
        <v>45828.638888888891</v>
      </c>
      <c r="Y745" s="24" t="s">
        <v>3531</v>
      </c>
      <c r="Z745" s="24">
        <v>0.5</v>
      </c>
      <c r="AA745" s="24"/>
      <c r="AB745" s="24" t="s">
        <v>176</v>
      </c>
      <c r="AC745" s="26" t="s">
        <v>3532</v>
      </c>
      <c r="AD745" s="24"/>
      <c r="AE745" s="24"/>
      <c r="AF745" s="24"/>
      <c r="AG745" s="24"/>
      <c r="AH745" s="24"/>
      <c r="AI745" s="24"/>
      <c r="AJ745" s="24"/>
      <c r="AK745" s="24" t="s">
        <v>178</v>
      </c>
      <c r="AL745" s="413">
        <f t="shared" si="22"/>
        <v>45827</v>
      </c>
      <c r="AM745" s="412">
        <f t="shared" si="23"/>
        <v>45828</v>
      </c>
    </row>
    <row r="746" spans="1:39" ht="21.6" customHeight="1">
      <c r="A746" s="24">
        <v>102</v>
      </c>
      <c r="B746" s="24" t="s">
        <v>212</v>
      </c>
      <c r="C746" s="24">
        <v>2025062645</v>
      </c>
      <c r="D746" s="24"/>
      <c r="E746" s="24"/>
      <c r="F746" s="24">
        <v>4701</v>
      </c>
      <c r="G746" s="24" t="s">
        <v>1392</v>
      </c>
      <c r="H746" s="24" t="s">
        <v>316</v>
      </c>
      <c r="I746" s="24"/>
      <c r="J746" s="24"/>
      <c r="K746" s="24"/>
      <c r="L746" s="24"/>
      <c r="M746" s="25"/>
      <c r="N746" s="24"/>
      <c r="O746" s="25"/>
      <c r="P746" s="26"/>
      <c r="Q746" s="24" t="s">
        <v>1395</v>
      </c>
      <c r="R746" s="24" t="s">
        <v>171</v>
      </c>
      <c r="S746" s="24" t="s">
        <v>110</v>
      </c>
      <c r="T746" s="24">
        <v>1</v>
      </c>
      <c r="U746" s="24" t="s">
        <v>172</v>
      </c>
      <c r="V746" s="24" t="s">
        <v>3533</v>
      </c>
      <c r="W746" s="24" t="s">
        <v>3534</v>
      </c>
      <c r="X746" s="418">
        <v>45828.364583333343</v>
      </c>
      <c r="Y746" s="24"/>
      <c r="Z746" s="24">
        <v>0.3</v>
      </c>
      <c r="AA746" s="24"/>
      <c r="AB746" s="24" t="s">
        <v>176</v>
      </c>
      <c r="AC746" s="26" t="s">
        <v>2194</v>
      </c>
      <c r="AD746" s="24"/>
      <c r="AE746" s="24"/>
      <c r="AF746" s="24"/>
      <c r="AG746" s="24"/>
      <c r="AH746" s="24"/>
      <c r="AI746" s="24"/>
      <c r="AJ746" s="24" t="s">
        <v>178</v>
      </c>
      <c r="AK746" s="24" t="s">
        <v>178</v>
      </c>
      <c r="AL746" s="413" t="e">
        <f t="shared" si="22"/>
        <v>#VALUE!</v>
      </c>
      <c r="AM746" s="412">
        <f t="shared" si="23"/>
        <v>45828</v>
      </c>
    </row>
    <row r="747" spans="1:39" ht="21.6" customHeight="1">
      <c r="A747" s="24">
        <v>103</v>
      </c>
      <c r="B747" s="24" t="s">
        <v>212</v>
      </c>
      <c r="C747" s="24">
        <v>2025062646</v>
      </c>
      <c r="D747" s="24"/>
      <c r="E747" s="24"/>
      <c r="F747" s="24">
        <v>4701</v>
      </c>
      <c r="G747" s="24" t="s">
        <v>1392</v>
      </c>
      <c r="H747" s="24" t="s">
        <v>316</v>
      </c>
      <c r="I747" s="24"/>
      <c r="J747" s="24"/>
      <c r="K747" s="24"/>
      <c r="L747" s="24"/>
      <c r="M747" s="25"/>
      <c r="N747" s="24"/>
      <c r="O747" s="25"/>
      <c r="P747" s="26"/>
      <c r="Q747" s="24" t="s">
        <v>1395</v>
      </c>
      <c r="R747" s="24" t="s">
        <v>171</v>
      </c>
      <c r="S747" s="24" t="s">
        <v>110</v>
      </c>
      <c r="T747" s="24">
        <v>1</v>
      </c>
      <c r="U747" s="24" t="s">
        <v>172</v>
      </c>
      <c r="V747" s="24" t="s">
        <v>3535</v>
      </c>
      <c r="W747" s="24" t="s">
        <v>3534</v>
      </c>
      <c r="X747" s="418">
        <v>45828.364583333343</v>
      </c>
      <c r="Y747" s="24"/>
      <c r="Z747" s="24">
        <v>0.3</v>
      </c>
      <c r="AA747" s="24"/>
      <c r="AB747" s="24" t="s">
        <v>176</v>
      </c>
      <c r="AC747" s="26" t="s">
        <v>2194</v>
      </c>
      <c r="AD747" s="24"/>
      <c r="AE747" s="24"/>
      <c r="AF747" s="24"/>
      <c r="AG747" s="24"/>
      <c r="AH747" s="24"/>
      <c r="AI747" s="24"/>
      <c r="AJ747" s="24" t="s">
        <v>178</v>
      </c>
      <c r="AK747" s="24" t="s">
        <v>178</v>
      </c>
      <c r="AL747" s="413" t="e">
        <f t="shared" si="22"/>
        <v>#VALUE!</v>
      </c>
      <c r="AM747" s="412">
        <f t="shared" si="23"/>
        <v>45828</v>
      </c>
    </row>
    <row r="748" spans="1:39" ht="21.6" customHeight="1">
      <c r="A748" s="24">
        <v>104</v>
      </c>
      <c r="B748" s="24" t="s">
        <v>212</v>
      </c>
      <c r="C748" s="24">
        <v>2025062647</v>
      </c>
      <c r="D748" s="24"/>
      <c r="E748" s="24"/>
      <c r="F748" s="24">
        <v>4679</v>
      </c>
      <c r="G748" s="24" t="s">
        <v>2008</v>
      </c>
      <c r="H748" s="24" t="s">
        <v>316</v>
      </c>
      <c r="I748" s="24"/>
      <c r="J748" s="24"/>
      <c r="K748" s="24"/>
      <c r="L748" s="24"/>
      <c r="M748" s="25"/>
      <c r="N748" s="24"/>
      <c r="O748" s="25"/>
      <c r="P748" s="26"/>
      <c r="Q748" s="24" t="s">
        <v>2009</v>
      </c>
      <c r="R748" s="24" t="s">
        <v>171</v>
      </c>
      <c r="S748" s="24" t="s">
        <v>110</v>
      </c>
      <c r="T748" s="24">
        <v>1</v>
      </c>
      <c r="U748" s="24" t="s">
        <v>172</v>
      </c>
      <c r="V748" s="24" t="s">
        <v>3536</v>
      </c>
      <c r="W748" s="24" t="s">
        <v>3537</v>
      </c>
      <c r="X748" s="418">
        <v>45828.375</v>
      </c>
      <c r="Y748" s="24"/>
      <c r="Z748" s="24">
        <v>0.3</v>
      </c>
      <c r="AA748" s="24"/>
      <c r="AB748" s="24" t="s">
        <v>176</v>
      </c>
      <c r="AC748" s="26" t="s">
        <v>2194</v>
      </c>
      <c r="AD748" s="24"/>
      <c r="AE748" s="24"/>
      <c r="AF748" s="24"/>
      <c r="AG748" s="24"/>
      <c r="AH748" s="24"/>
      <c r="AI748" s="24"/>
      <c r="AJ748" s="24" t="s">
        <v>178</v>
      </c>
      <c r="AK748" s="24" t="s">
        <v>178</v>
      </c>
      <c r="AL748" s="413" t="e">
        <f t="shared" si="22"/>
        <v>#VALUE!</v>
      </c>
      <c r="AM748" s="412">
        <f t="shared" si="23"/>
        <v>45828</v>
      </c>
    </row>
    <row r="749" spans="1:39" ht="21.6" customHeight="1">
      <c r="A749" s="24">
        <v>105</v>
      </c>
      <c r="B749" s="24" t="s">
        <v>212</v>
      </c>
      <c r="C749" s="24">
        <v>2025062679</v>
      </c>
      <c r="D749" s="24"/>
      <c r="E749" s="24"/>
      <c r="F749" s="24">
        <v>3551</v>
      </c>
      <c r="G749" s="24" t="s">
        <v>2033</v>
      </c>
      <c r="H749" s="24" t="s">
        <v>266</v>
      </c>
      <c r="I749" s="24"/>
      <c r="J749" s="24"/>
      <c r="K749" s="24"/>
      <c r="L749" s="24"/>
      <c r="M749" s="25"/>
      <c r="N749" s="24"/>
      <c r="O749" s="25"/>
      <c r="P749" s="26"/>
      <c r="Q749" s="24" t="s">
        <v>2034</v>
      </c>
      <c r="R749" s="24" t="s">
        <v>171</v>
      </c>
      <c r="S749" s="24" t="s">
        <v>274</v>
      </c>
      <c r="T749" s="24">
        <v>1</v>
      </c>
      <c r="U749" s="24" t="s">
        <v>172</v>
      </c>
      <c r="V749" s="24" t="s">
        <v>3538</v>
      </c>
      <c r="W749" s="24" t="s">
        <v>3512</v>
      </c>
      <c r="X749" s="418">
        <v>45828.527777777781</v>
      </c>
      <c r="Y749" s="24"/>
      <c r="Z749" s="24">
        <v>0.9</v>
      </c>
      <c r="AA749" s="24"/>
      <c r="AB749" s="24" t="s">
        <v>176</v>
      </c>
      <c r="AC749" s="26" t="s">
        <v>2130</v>
      </c>
      <c r="AD749" s="24" t="s">
        <v>178</v>
      </c>
      <c r="AE749" s="24"/>
      <c r="AF749" s="24"/>
      <c r="AG749" s="24"/>
      <c r="AH749" s="24"/>
      <c r="AI749" s="24"/>
      <c r="AJ749" s="24" t="s">
        <v>178</v>
      </c>
      <c r="AK749" s="24" t="s">
        <v>178</v>
      </c>
      <c r="AL749" s="413" t="e">
        <f t="shared" si="22"/>
        <v>#VALUE!</v>
      </c>
      <c r="AM749" s="412">
        <f t="shared" si="23"/>
        <v>45828</v>
      </c>
    </row>
    <row r="750" spans="1:39" ht="21.6" customHeight="1">
      <c r="A750" s="24">
        <v>106</v>
      </c>
      <c r="B750" s="24" t="s">
        <v>158</v>
      </c>
      <c r="C750" s="24">
        <v>2025062695</v>
      </c>
      <c r="D750" s="24" t="s">
        <v>3539</v>
      </c>
      <c r="E750" s="24" t="s">
        <v>160</v>
      </c>
      <c r="F750" s="24">
        <v>5082</v>
      </c>
      <c r="G750" s="24" t="s">
        <v>384</v>
      </c>
      <c r="H750" s="24" t="s">
        <v>299</v>
      </c>
      <c r="I750" s="24" t="s">
        <v>3540</v>
      </c>
      <c r="J750" s="24" t="s">
        <v>225</v>
      </c>
      <c r="K750" s="24" t="s">
        <v>165</v>
      </c>
      <c r="L750" s="24" t="s">
        <v>181</v>
      </c>
      <c r="M750" s="25" t="s">
        <v>182</v>
      </c>
      <c r="N750" s="24">
        <v>5803</v>
      </c>
      <c r="O750" s="25" t="s">
        <v>612</v>
      </c>
      <c r="P750" s="26" t="s">
        <v>3541</v>
      </c>
      <c r="Q750" s="24" t="s">
        <v>385</v>
      </c>
      <c r="R750" s="24" t="s">
        <v>171</v>
      </c>
      <c r="S750" s="24" t="s">
        <v>115</v>
      </c>
      <c r="T750" s="24">
        <v>1</v>
      </c>
      <c r="U750" s="24" t="s">
        <v>172</v>
      </c>
      <c r="V750" s="24" t="s">
        <v>3542</v>
      </c>
      <c r="W750" s="24" t="s">
        <v>3543</v>
      </c>
      <c r="X750" s="418">
        <v>45831.629166666673</v>
      </c>
      <c r="Y750" s="24" t="s">
        <v>3544</v>
      </c>
      <c r="Z750" s="24">
        <v>0.5</v>
      </c>
      <c r="AA750" s="24"/>
      <c r="AB750" s="24" t="s">
        <v>176</v>
      </c>
      <c r="AC750" s="26" t="s">
        <v>3545</v>
      </c>
      <c r="AD750" s="24"/>
      <c r="AE750" s="24"/>
      <c r="AF750" s="24"/>
      <c r="AG750" s="24"/>
      <c r="AH750" s="24"/>
      <c r="AI750" s="24"/>
      <c r="AJ750" s="24"/>
      <c r="AK750" s="24" t="s">
        <v>178</v>
      </c>
      <c r="AL750" s="413">
        <f t="shared" si="22"/>
        <v>45828</v>
      </c>
      <c r="AM750" s="412">
        <f t="shared" si="23"/>
        <v>45831</v>
      </c>
    </row>
    <row r="751" spans="1:39" ht="21.6" customHeight="1">
      <c r="A751" s="24">
        <v>107</v>
      </c>
      <c r="B751" s="24" t="s">
        <v>212</v>
      </c>
      <c r="C751" s="24">
        <v>2025062697</v>
      </c>
      <c r="D751" s="24"/>
      <c r="E751" s="24"/>
      <c r="F751" s="24">
        <v>4715</v>
      </c>
      <c r="G751" s="24" t="s">
        <v>1267</v>
      </c>
      <c r="H751" s="24" t="s">
        <v>798</v>
      </c>
      <c r="I751" s="24"/>
      <c r="J751" s="24"/>
      <c r="K751" s="24"/>
      <c r="L751" s="24"/>
      <c r="M751" s="25"/>
      <c r="N751" s="24"/>
      <c r="O751" s="25"/>
      <c r="P751" s="26"/>
      <c r="Q751" s="24" t="s">
        <v>1268</v>
      </c>
      <c r="R751" s="24" t="s">
        <v>171</v>
      </c>
      <c r="S751" s="24" t="s">
        <v>110</v>
      </c>
      <c r="T751" s="24">
        <v>1</v>
      </c>
      <c r="U751" s="24" t="s">
        <v>172</v>
      </c>
      <c r="V751" s="24" t="s">
        <v>3546</v>
      </c>
      <c r="W751" s="24" t="s">
        <v>3547</v>
      </c>
      <c r="X751" s="418">
        <v>45828.583333333343</v>
      </c>
      <c r="Y751" s="24"/>
      <c r="Z751" s="24">
        <v>1</v>
      </c>
      <c r="AA751" s="24"/>
      <c r="AB751" s="24" t="s">
        <v>176</v>
      </c>
      <c r="AC751" s="26" t="s">
        <v>49</v>
      </c>
      <c r="AD751" s="24"/>
      <c r="AE751" s="24"/>
      <c r="AF751" s="24"/>
      <c r="AG751" s="24"/>
      <c r="AH751" s="24"/>
      <c r="AI751" s="24"/>
      <c r="AJ751" s="24" t="s">
        <v>178</v>
      </c>
      <c r="AK751" s="24" t="s">
        <v>178</v>
      </c>
      <c r="AL751" s="413" t="e">
        <f t="shared" si="22"/>
        <v>#VALUE!</v>
      </c>
      <c r="AM751" s="412">
        <f t="shared" si="23"/>
        <v>45828</v>
      </c>
    </row>
    <row r="752" spans="1:39" ht="21.6" customHeight="1">
      <c r="A752" s="24">
        <v>108</v>
      </c>
      <c r="B752" s="24" t="s">
        <v>212</v>
      </c>
      <c r="C752" s="24">
        <v>2025062705</v>
      </c>
      <c r="D752" s="24"/>
      <c r="E752" s="24"/>
      <c r="F752" s="24">
        <v>4834</v>
      </c>
      <c r="G752" s="24" t="s">
        <v>1275</v>
      </c>
      <c r="H752" s="24" t="s">
        <v>798</v>
      </c>
      <c r="I752" s="24"/>
      <c r="J752" s="24"/>
      <c r="K752" s="24"/>
      <c r="L752" s="24"/>
      <c r="M752" s="25"/>
      <c r="N752" s="24"/>
      <c r="O752" s="25"/>
      <c r="P752" s="26"/>
      <c r="Q752" s="24" t="s">
        <v>1276</v>
      </c>
      <c r="R752" s="24" t="s">
        <v>171</v>
      </c>
      <c r="S752" s="24" t="s">
        <v>110</v>
      </c>
      <c r="T752" s="24">
        <v>1</v>
      </c>
      <c r="U752" s="24" t="s">
        <v>172</v>
      </c>
      <c r="V752" s="24" t="s">
        <v>3548</v>
      </c>
      <c r="W752" s="24" t="s">
        <v>3549</v>
      </c>
      <c r="X752" s="418">
        <v>45828.611111111109</v>
      </c>
      <c r="Y752" s="24"/>
      <c r="Z752" s="24">
        <v>0.5</v>
      </c>
      <c r="AA752" s="24"/>
      <c r="AB752" s="24" t="s">
        <v>176</v>
      </c>
      <c r="AC752" s="26" t="s">
        <v>49</v>
      </c>
      <c r="AD752" s="24"/>
      <c r="AE752" s="24"/>
      <c r="AF752" s="24"/>
      <c r="AG752" s="24"/>
      <c r="AH752" s="24"/>
      <c r="AI752" s="24"/>
      <c r="AJ752" s="24" t="s">
        <v>178</v>
      </c>
      <c r="AK752" s="24" t="s">
        <v>178</v>
      </c>
      <c r="AL752" s="413" t="e">
        <f t="shared" si="22"/>
        <v>#VALUE!</v>
      </c>
      <c r="AM752" s="412">
        <f t="shared" si="23"/>
        <v>45828</v>
      </c>
    </row>
    <row r="753" spans="1:39" ht="21.6" customHeight="1">
      <c r="A753" s="24">
        <v>109</v>
      </c>
      <c r="B753" s="24" t="s">
        <v>158</v>
      </c>
      <c r="C753" s="24">
        <v>2025062775</v>
      </c>
      <c r="D753" s="24" t="s">
        <v>3550</v>
      </c>
      <c r="E753" s="24" t="s">
        <v>493</v>
      </c>
      <c r="F753" s="24">
        <v>4739</v>
      </c>
      <c r="G753" s="24" t="s">
        <v>1683</v>
      </c>
      <c r="H753" s="24" t="s">
        <v>214</v>
      </c>
      <c r="I753" s="24" t="s">
        <v>3551</v>
      </c>
      <c r="J753" s="24" t="s">
        <v>579</v>
      </c>
      <c r="K753" s="24" t="s">
        <v>419</v>
      </c>
      <c r="L753" s="24" t="s">
        <v>268</v>
      </c>
      <c r="M753" s="25" t="s">
        <v>269</v>
      </c>
      <c r="N753" s="24" t="s">
        <v>2760</v>
      </c>
      <c r="O753" s="25" t="s">
        <v>2761</v>
      </c>
      <c r="P753" s="26" t="s">
        <v>3552</v>
      </c>
      <c r="Q753" s="24" t="s">
        <v>1686</v>
      </c>
      <c r="R753" s="24" t="s">
        <v>171</v>
      </c>
      <c r="S753" s="24" t="s">
        <v>115</v>
      </c>
      <c r="T753" s="24">
        <v>1</v>
      </c>
      <c r="U753" s="24" t="s">
        <v>172</v>
      </c>
      <c r="V753" s="24" t="s">
        <v>3553</v>
      </c>
      <c r="W753" s="24" t="s">
        <v>3554</v>
      </c>
      <c r="X753" s="418">
        <v>45829.581250000003</v>
      </c>
      <c r="Y753" s="24" t="s">
        <v>3555</v>
      </c>
      <c r="Z753" s="24">
        <v>1</v>
      </c>
      <c r="AA753" s="24"/>
      <c r="AB753" s="24" t="s">
        <v>176</v>
      </c>
      <c r="AC753" s="26" t="s">
        <v>3556</v>
      </c>
      <c r="AD753" s="24"/>
      <c r="AE753" s="24"/>
      <c r="AF753" s="24"/>
      <c r="AG753" s="24"/>
      <c r="AH753" s="24"/>
      <c r="AI753" s="24"/>
      <c r="AJ753" s="24"/>
      <c r="AK753" s="24" t="s">
        <v>178</v>
      </c>
      <c r="AL753" s="413">
        <f t="shared" si="22"/>
        <v>45829</v>
      </c>
      <c r="AM753" s="412">
        <f t="shared" si="23"/>
        <v>45829</v>
      </c>
    </row>
    <row r="754" spans="1:39" ht="21.6" customHeight="1">
      <c r="A754" s="24">
        <v>110</v>
      </c>
      <c r="B754" s="24" t="s">
        <v>158</v>
      </c>
      <c r="C754" s="24">
        <v>2025062800</v>
      </c>
      <c r="D754" s="24" t="s">
        <v>3557</v>
      </c>
      <c r="E754" s="24" t="s">
        <v>160</v>
      </c>
      <c r="F754" s="24">
        <v>4538</v>
      </c>
      <c r="G754" s="24" t="s">
        <v>1010</v>
      </c>
      <c r="H754" s="24" t="s">
        <v>798</v>
      </c>
      <c r="I754" s="24" t="s">
        <v>3558</v>
      </c>
      <c r="J754" s="24" t="s">
        <v>318</v>
      </c>
      <c r="K754" s="24" t="s">
        <v>226</v>
      </c>
      <c r="L754" s="24" t="s">
        <v>166</v>
      </c>
      <c r="M754" s="25" t="s">
        <v>167</v>
      </c>
      <c r="N754" s="24">
        <v>2304</v>
      </c>
      <c r="O754" s="25" t="s">
        <v>168</v>
      </c>
      <c r="P754" s="26" t="s">
        <v>3559</v>
      </c>
      <c r="Q754" s="24" t="s">
        <v>1011</v>
      </c>
      <c r="R754" s="24" t="s">
        <v>171</v>
      </c>
      <c r="S754" s="24" t="s">
        <v>110</v>
      </c>
      <c r="T754" s="24">
        <v>1</v>
      </c>
      <c r="U754" s="24" t="s">
        <v>172</v>
      </c>
      <c r="V754" s="24" t="s">
        <v>3560</v>
      </c>
      <c r="W754" s="24" t="s">
        <v>3561</v>
      </c>
      <c r="X754" s="418">
        <v>45831.604166666657</v>
      </c>
      <c r="Y754" s="24" t="s">
        <v>3562</v>
      </c>
      <c r="Z754" s="24">
        <v>0.5</v>
      </c>
      <c r="AA754" s="24"/>
      <c r="AB754" s="24" t="s">
        <v>176</v>
      </c>
      <c r="AC754" s="26" t="s">
        <v>3563</v>
      </c>
      <c r="AD754" s="24"/>
      <c r="AE754" s="24"/>
      <c r="AF754" s="24"/>
      <c r="AG754" s="24"/>
      <c r="AH754" s="24"/>
      <c r="AI754" s="24"/>
      <c r="AJ754" s="24"/>
      <c r="AK754" s="24" t="s">
        <v>178</v>
      </c>
      <c r="AL754" s="413">
        <f t="shared" si="22"/>
        <v>45831</v>
      </c>
      <c r="AM754" s="412">
        <f t="shared" si="23"/>
        <v>45831</v>
      </c>
    </row>
    <row r="755" spans="1:39" ht="21.6" customHeight="1">
      <c r="A755" s="24">
        <v>111</v>
      </c>
      <c r="B755" s="24" t="s">
        <v>212</v>
      </c>
      <c r="C755" s="24">
        <v>2025062881</v>
      </c>
      <c r="D755" s="24"/>
      <c r="E755" s="24"/>
      <c r="F755" s="24">
        <v>4260</v>
      </c>
      <c r="G755" s="24" t="s">
        <v>2934</v>
      </c>
      <c r="H755" s="24" t="s">
        <v>162</v>
      </c>
      <c r="I755" s="24"/>
      <c r="J755" s="24"/>
      <c r="K755" s="24"/>
      <c r="L755" s="24"/>
      <c r="M755" s="25"/>
      <c r="N755" s="24"/>
      <c r="O755" s="25"/>
      <c r="P755" s="26"/>
      <c r="Q755" s="24" t="s">
        <v>441</v>
      </c>
      <c r="R755" s="24" t="s">
        <v>171</v>
      </c>
      <c r="S755" s="24" t="s">
        <v>115</v>
      </c>
      <c r="T755" s="24">
        <v>1</v>
      </c>
      <c r="U755" s="24" t="s">
        <v>172</v>
      </c>
      <c r="V755" s="24" t="s">
        <v>3564</v>
      </c>
      <c r="W755" s="24" t="s">
        <v>3565</v>
      </c>
      <c r="X755" s="418">
        <v>45831.541666666657</v>
      </c>
      <c r="Y755" s="24"/>
      <c r="Z755" s="24">
        <v>3</v>
      </c>
      <c r="AA755" s="24"/>
      <c r="AB755" s="24" t="s">
        <v>176</v>
      </c>
      <c r="AC755" s="26" t="s">
        <v>3566</v>
      </c>
      <c r="AD755" s="24"/>
      <c r="AE755" s="24" t="s">
        <v>178</v>
      </c>
      <c r="AF755" s="24"/>
      <c r="AG755" s="24"/>
      <c r="AH755" s="24"/>
      <c r="AI755" s="24"/>
      <c r="AJ755" s="24"/>
      <c r="AK755" s="24" t="s">
        <v>178</v>
      </c>
      <c r="AL755" s="413" t="e">
        <f t="shared" si="22"/>
        <v>#VALUE!</v>
      </c>
      <c r="AM755" s="412">
        <f t="shared" si="23"/>
        <v>45831</v>
      </c>
    </row>
    <row r="756" spans="1:39" ht="21.6" customHeight="1">
      <c r="A756" s="24">
        <v>112</v>
      </c>
      <c r="B756" s="24" t="s">
        <v>212</v>
      </c>
      <c r="C756" s="24">
        <v>2025062901</v>
      </c>
      <c r="D756" s="24"/>
      <c r="E756" s="24"/>
      <c r="F756" s="24">
        <v>2224</v>
      </c>
      <c r="G756" s="24" t="s">
        <v>1860</v>
      </c>
      <c r="H756" s="24" t="s">
        <v>266</v>
      </c>
      <c r="I756" s="24"/>
      <c r="J756" s="24"/>
      <c r="K756" s="24"/>
      <c r="L756" s="24"/>
      <c r="M756" s="25"/>
      <c r="N756" s="24"/>
      <c r="O756" s="25"/>
      <c r="P756" s="26"/>
      <c r="Q756" s="24" t="s">
        <v>1863</v>
      </c>
      <c r="R756" s="24" t="s">
        <v>171</v>
      </c>
      <c r="S756" s="24" t="s">
        <v>274</v>
      </c>
      <c r="T756" s="24">
        <v>1</v>
      </c>
      <c r="U756" s="24" t="s">
        <v>172</v>
      </c>
      <c r="V756" s="24" t="s">
        <v>3567</v>
      </c>
      <c r="W756" s="24" t="s">
        <v>3568</v>
      </c>
      <c r="X756" s="418">
        <v>45831.649305555547</v>
      </c>
      <c r="Y756" s="24"/>
      <c r="Z756" s="24">
        <v>0.6</v>
      </c>
      <c r="AA756" s="24"/>
      <c r="AB756" s="24" t="s">
        <v>176</v>
      </c>
      <c r="AC756" s="26" t="s">
        <v>2130</v>
      </c>
      <c r="AD756" s="24" t="s">
        <v>178</v>
      </c>
      <c r="AE756" s="24"/>
      <c r="AF756" s="24"/>
      <c r="AG756" s="24"/>
      <c r="AH756" s="24"/>
      <c r="AI756" s="24"/>
      <c r="AJ756" s="24" t="s">
        <v>178</v>
      </c>
      <c r="AK756" s="24" t="s">
        <v>178</v>
      </c>
      <c r="AL756" s="413" t="e">
        <f t="shared" si="22"/>
        <v>#VALUE!</v>
      </c>
      <c r="AM756" s="412">
        <f t="shared" si="23"/>
        <v>45831</v>
      </c>
    </row>
    <row r="757" spans="1:39" ht="21.6" customHeight="1">
      <c r="A757" s="24">
        <v>111</v>
      </c>
      <c r="B757" s="24" t="s">
        <v>158</v>
      </c>
      <c r="C757" s="24">
        <v>2025062880</v>
      </c>
      <c r="D757" s="24" t="s">
        <v>3569</v>
      </c>
      <c r="E757" s="24" t="s">
        <v>160</v>
      </c>
      <c r="F757" s="24">
        <v>3840</v>
      </c>
      <c r="G757" s="24" t="s">
        <v>1494</v>
      </c>
      <c r="H757" s="24" t="s">
        <v>162</v>
      </c>
      <c r="I757" s="24" t="s">
        <v>3570</v>
      </c>
      <c r="J757" s="24" t="s">
        <v>318</v>
      </c>
      <c r="K757" s="24" t="s">
        <v>165</v>
      </c>
      <c r="L757" s="24" t="s">
        <v>193</v>
      </c>
      <c r="M757" s="25" t="s">
        <v>194</v>
      </c>
      <c r="N757" s="24" t="s">
        <v>195</v>
      </c>
      <c r="O757" s="25" t="s">
        <v>196</v>
      </c>
      <c r="P757" s="26" t="s">
        <v>3571</v>
      </c>
      <c r="Q757" s="24" t="s">
        <v>1495</v>
      </c>
      <c r="R757" s="24" t="s">
        <v>171</v>
      </c>
      <c r="S757" s="24" t="s">
        <v>115</v>
      </c>
      <c r="T757" s="24">
        <v>1</v>
      </c>
      <c r="U757" s="24" t="s">
        <v>172</v>
      </c>
      <c r="V757" s="24" t="s">
        <v>3572</v>
      </c>
      <c r="W757" s="24" t="s">
        <v>3573</v>
      </c>
      <c r="X757" s="418">
        <v>45832.473611111112</v>
      </c>
      <c r="Y757" s="24" t="s">
        <v>3574</v>
      </c>
      <c r="Z757" s="24">
        <v>0.5</v>
      </c>
      <c r="AA757" s="24"/>
      <c r="AB757" s="24" t="s">
        <v>176</v>
      </c>
      <c r="AC757" s="26" t="s">
        <v>3575</v>
      </c>
      <c r="AD757" s="24"/>
      <c r="AE757" s="24"/>
      <c r="AF757" s="24"/>
      <c r="AG757" s="24"/>
      <c r="AH757" s="24"/>
      <c r="AI757" s="24"/>
      <c r="AJ757" s="24"/>
      <c r="AK757" s="24" t="s">
        <v>178</v>
      </c>
      <c r="AL757" s="413">
        <f t="shared" si="22"/>
        <v>45831</v>
      </c>
      <c r="AM757" s="412">
        <f t="shared" si="23"/>
        <v>45832</v>
      </c>
    </row>
    <row r="758" spans="1:39" ht="21.6" customHeight="1">
      <c r="A758" s="24">
        <v>115</v>
      </c>
      <c r="B758" s="24" t="s">
        <v>212</v>
      </c>
      <c r="C758" s="24">
        <v>2025063127</v>
      </c>
      <c r="D758" s="24"/>
      <c r="E758" s="24"/>
      <c r="F758" s="24" t="s">
        <v>80</v>
      </c>
      <c r="G758" s="24" t="s">
        <v>1510</v>
      </c>
      <c r="H758" s="24" t="s">
        <v>162</v>
      </c>
      <c r="I758" s="24"/>
      <c r="J758" s="24"/>
      <c r="K758" s="24"/>
      <c r="L758" s="24"/>
      <c r="M758" s="25"/>
      <c r="N758" s="24"/>
      <c r="O758" s="25"/>
      <c r="P758" s="26"/>
      <c r="Q758" s="24" t="s">
        <v>1511</v>
      </c>
      <c r="R758" s="24" t="s">
        <v>171</v>
      </c>
      <c r="S758" s="24" t="s">
        <v>115</v>
      </c>
      <c r="T758" s="24">
        <v>1</v>
      </c>
      <c r="U758" s="24" t="s">
        <v>172</v>
      </c>
      <c r="V758" s="24" t="s">
        <v>3576</v>
      </c>
      <c r="W758" s="24" t="s">
        <v>3577</v>
      </c>
      <c r="X758" s="418">
        <v>45832.560416666667</v>
      </c>
      <c r="Y758" s="24"/>
      <c r="Z758" s="24">
        <v>0.6</v>
      </c>
      <c r="AA758" s="24"/>
      <c r="AB758" s="24" t="s">
        <v>176</v>
      </c>
      <c r="AC758" s="26" t="s">
        <v>2130</v>
      </c>
      <c r="AD758" s="24" t="s">
        <v>178</v>
      </c>
      <c r="AE758" s="24"/>
      <c r="AF758" s="24"/>
      <c r="AG758" s="24"/>
      <c r="AH758" s="24"/>
      <c r="AI758" s="24"/>
      <c r="AJ758" s="24" t="s">
        <v>178</v>
      </c>
      <c r="AK758" s="24" t="s">
        <v>178</v>
      </c>
      <c r="AL758" s="413" t="e">
        <f t="shared" si="22"/>
        <v>#VALUE!</v>
      </c>
      <c r="AM758" s="412">
        <f t="shared" si="23"/>
        <v>45832</v>
      </c>
    </row>
    <row r="759" spans="1:39" ht="21.6" customHeight="1">
      <c r="A759" s="24">
        <v>116</v>
      </c>
      <c r="B759" s="24" t="s">
        <v>212</v>
      </c>
      <c r="C759" s="24">
        <v>2025063138</v>
      </c>
      <c r="D759" s="24"/>
      <c r="E759" s="24"/>
      <c r="F759" s="24">
        <v>5354</v>
      </c>
      <c r="G759" s="24" t="s">
        <v>3578</v>
      </c>
      <c r="H759" s="24" t="s">
        <v>299</v>
      </c>
      <c r="I759" s="24"/>
      <c r="J759" s="24"/>
      <c r="K759" s="24"/>
      <c r="L759" s="24"/>
      <c r="M759" s="25"/>
      <c r="N759" s="24"/>
      <c r="O759" s="25"/>
      <c r="P759" s="26"/>
      <c r="Q759" s="24" t="s">
        <v>3579</v>
      </c>
      <c r="R759" s="24" t="s">
        <v>171</v>
      </c>
      <c r="S759" s="24" t="s">
        <v>110</v>
      </c>
      <c r="T759" s="24">
        <v>1</v>
      </c>
      <c r="U759" s="24" t="s">
        <v>172</v>
      </c>
      <c r="V759" s="24" t="s">
        <v>3580</v>
      </c>
      <c r="W759" s="24" t="s">
        <v>3581</v>
      </c>
      <c r="X759" s="418">
        <v>45832.583333333343</v>
      </c>
      <c r="Y759" s="24"/>
      <c r="Z759" s="24">
        <v>3</v>
      </c>
      <c r="AA759" s="24"/>
      <c r="AB759" s="24" t="s">
        <v>176</v>
      </c>
      <c r="AC759" s="26" t="s">
        <v>1587</v>
      </c>
      <c r="AD759" s="24"/>
      <c r="AE759" s="24" t="s">
        <v>178</v>
      </c>
      <c r="AF759" s="24"/>
      <c r="AG759" s="24"/>
      <c r="AH759" s="24"/>
      <c r="AI759" s="24"/>
      <c r="AJ759" s="24"/>
      <c r="AK759" s="24" t="s">
        <v>178</v>
      </c>
      <c r="AL759" s="413" t="e">
        <f t="shared" si="22"/>
        <v>#VALUE!</v>
      </c>
      <c r="AM759" s="412">
        <f t="shared" si="23"/>
        <v>45832</v>
      </c>
    </row>
    <row r="760" spans="1:39" ht="21.6" customHeight="1">
      <c r="A760" s="24">
        <v>117</v>
      </c>
      <c r="B760" s="24" t="s">
        <v>212</v>
      </c>
      <c r="C760" s="24">
        <v>2025063141</v>
      </c>
      <c r="D760" s="24"/>
      <c r="E760" s="24"/>
      <c r="F760" s="24" t="s">
        <v>63</v>
      </c>
      <c r="G760" s="24" t="s">
        <v>1466</v>
      </c>
      <c r="H760" s="24" t="s">
        <v>162</v>
      </c>
      <c r="I760" s="24"/>
      <c r="J760" s="24"/>
      <c r="K760" s="24"/>
      <c r="L760" s="24"/>
      <c r="M760" s="25"/>
      <c r="N760" s="24"/>
      <c r="O760" s="25"/>
      <c r="P760" s="26"/>
      <c r="Q760" s="24" t="s">
        <v>1467</v>
      </c>
      <c r="R760" s="24" t="s">
        <v>171</v>
      </c>
      <c r="S760" s="24" t="s">
        <v>115</v>
      </c>
      <c r="T760" s="24">
        <v>1</v>
      </c>
      <c r="U760" s="24" t="s">
        <v>172</v>
      </c>
      <c r="V760" s="24" t="s">
        <v>3582</v>
      </c>
      <c r="W760" s="24" t="s">
        <v>3583</v>
      </c>
      <c r="X760" s="418">
        <v>45832.59652777778</v>
      </c>
      <c r="Y760" s="24"/>
      <c r="Z760" s="24">
        <v>0.7</v>
      </c>
      <c r="AA760" s="24"/>
      <c r="AB760" s="24" t="s">
        <v>176</v>
      </c>
      <c r="AC760" s="26" t="s">
        <v>2130</v>
      </c>
      <c r="AD760" s="24" t="s">
        <v>178</v>
      </c>
      <c r="AE760" s="24"/>
      <c r="AF760" s="24"/>
      <c r="AG760" s="24"/>
      <c r="AH760" s="24"/>
      <c r="AI760" s="24"/>
      <c r="AJ760" s="24" t="s">
        <v>178</v>
      </c>
      <c r="AK760" s="24" t="s">
        <v>178</v>
      </c>
      <c r="AL760" s="413" t="e">
        <f t="shared" si="22"/>
        <v>#VALUE!</v>
      </c>
      <c r="AM760" s="412">
        <f t="shared" si="23"/>
        <v>45832</v>
      </c>
    </row>
    <row r="761" spans="1:39" ht="21.6" customHeight="1">
      <c r="A761" s="24">
        <v>118</v>
      </c>
      <c r="B761" s="24" t="s">
        <v>212</v>
      </c>
      <c r="C761" s="24">
        <v>2025063146</v>
      </c>
      <c r="D761" s="24"/>
      <c r="E761" s="24"/>
      <c r="F761" s="24">
        <v>4968</v>
      </c>
      <c r="G761" s="24" t="s">
        <v>408</v>
      </c>
      <c r="H761" s="24" t="s">
        <v>162</v>
      </c>
      <c r="I761" s="24"/>
      <c r="J761" s="24"/>
      <c r="K761" s="24"/>
      <c r="L761" s="24"/>
      <c r="M761" s="25"/>
      <c r="N761" s="24"/>
      <c r="O761" s="25"/>
      <c r="P761" s="26"/>
      <c r="Q761" s="24" t="s">
        <v>409</v>
      </c>
      <c r="R761" s="24" t="s">
        <v>171</v>
      </c>
      <c r="S761" s="24" t="s">
        <v>115</v>
      </c>
      <c r="T761" s="24">
        <v>1</v>
      </c>
      <c r="U761" s="24" t="s">
        <v>172</v>
      </c>
      <c r="V761" s="24" t="s">
        <v>3584</v>
      </c>
      <c r="W761" s="24" t="s">
        <v>3585</v>
      </c>
      <c r="X761" s="418">
        <v>45832.635416666657</v>
      </c>
      <c r="Y761" s="24"/>
      <c r="Z761" s="24">
        <v>0.6</v>
      </c>
      <c r="AA761" s="24"/>
      <c r="AB761" s="24" t="s">
        <v>176</v>
      </c>
      <c r="AC761" s="26" t="s">
        <v>2130</v>
      </c>
      <c r="AD761" s="24" t="s">
        <v>178</v>
      </c>
      <c r="AE761" s="24"/>
      <c r="AF761" s="24"/>
      <c r="AG761" s="24"/>
      <c r="AH761" s="24"/>
      <c r="AI761" s="24"/>
      <c r="AJ761" s="24" t="s">
        <v>178</v>
      </c>
      <c r="AK761" s="24" t="s">
        <v>178</v>
      </c>
      <c r="AL761" s="413" t="e">
        <f t="shared" si="22"/>
        <v>#VALUE!</v>
      </c>
      <c r="AM761" s="412">
        <f t="shared" si="23"/>
        <v>45832</v>
      </c>
    </row>
    <row r="762" spans="1:39" ht="21.6" customHeight="1">
      <c r="A762" s="24">
        <v>115</v>
      </c>
      <c r="B762" s="24" t="s">
        <v>158</v>
      </c>
      <c r="C762" s="24">
        <v>2025062987</v>
      </c>
      <c r="D762" s="24" t="s">
        <v>3586</v>
      </c>
      <c r="E762" s="24" t="s">
        <v>160</v>
      </c>
      <c r="F762" s="24">
        <v>3380</v>
      </c>
      <c r="G762" s="24" t="s">
        <v>366</v>
      </c>
      <c r="H762" s="24" t="s">
        <v>316</v>
      </c>
      <c r="I762" s="24" t="s">
        <v>3587</v>
      </c>
      <c r="J762" s="24" t="s">
        <v>318</v>
      </c>
      <c r="K762" s="24" t="s">
        <v>165</v>
      </c>
      <c r="L762" s="24" t="s">
        <v>1129</v>
      </c>
      <c r="M762" s="25" t="s">
        <v>1130</v>
      </c>
      <c r="N762" s="24">
        <v>6003</v>
      </c>
      <c r="O762" s="25" t="s">
        <v>802</v>
      </c>
      <c r="P762" s="26" t="s">
        <v>3588</v>
      </c>
      <c r="Q762" s="24" t="s">
        <v>367</v>
      </c>
      <c r="R762" s="24" t="s">
        <v>171</v>
      </c>
      <c r="S762" s="24" t="s">
        <v>110</v>
      </c>
      <c r="T762" s="24">
        <v>1</v>
      </c>
      <c r="U762" s="24" t="s">
        <v>172</v>
      </c>
      <c r="V762" s="24" t="s">
        <v>3589</v>
      </c>
      <c r="W762" s="24" t="s">
        <v>3590</v>
      </c>
      <c r="X762" s="418">
        <v>45832.645833333343</v>
      </c>
      <c r="Y762" s="24" t="s">
        <v>3591</v>
      </c>
      <c r="Z762" s="24">
        <v>0.5</v>
      </c>
      <c r="AA762" s="24"/>
      <c r="AB762" s="24" t="s">
        <v>176</v>
      </c>
      <c r="AC762" s="26" t="s">
        <v>3592</v>
      </c>
      <c r="AD762" s="24"/>
      <c r="AE762" s="24"/>
      <c r="AF762" s="24"/>
      <c r="AG762" s="24"/>
      <c r="AH762" s="24"/>
      <c r="AI762" s="24"/>
      <c r="AJ762" s="24"/>
      <c r="AK762" s="24" t="s">
        <v>178</v>
      </c>
      <c r="AL762" s="413">
        <f t="shared" si="22"/>
        <v>45831</v>
      </c>
      <c r="AM762" s="412">
        <f t="shared" si="23"/>
        <v>45832</v>
      </c>
    </row>
    <row r="763" spans="1:39" ht="21.6" customHeight="1">
      <c r="A763" s="24">
        <v>120</v>
      </c>
      <c r="B763" s="24" t="s">
        <v>158</v>
      </c>
      <c r="C763" s="24">
        <v>2025063174</v>
      </c>
      <c r="D763" s="24" t="s">
        <v>3593</v>
      </c>
      <c r="E763" s="24" t="s">
        <v>160</v>
      </c>
      <c r="F763" s="24">
        <v>2069</v>
      </c>
      <c r="G763" s="24" t="s">
        <v>1450</v>
      </c>
      <c r="H763" s="24" t="s">
        <v>266</v>
      </c>
      <c r="I763" s="24" t="s">
        <v>3594</v>
      </c>
      <c r="J763" s="24" t="s">
        <v>164</v>
      </c>
      <c r="K763" s="24" t="s">
        <v>373</v>
      </c>
      <c r="L763" s="24" t="s">
        <v>268</v>
      </c>
      <c r="M763" s="25" t="s">
        <v>269</v>
      </c>
      <c r="N763" s="24" t="s">
        <v>1172</v>
      </c>
      <c r="O763" s="25" t="s">
        <v>802</v>
      </c>
      <c r="P763" s="26" t="s">
        <v>3595</v>
      </c>
      <c r="Q763" s="24" t="s">
        <v>1453</v>
      </c>
      <c r="R763" s="24" t="s">
        <v>171</v>
      </c>
      <c r="S763" s="24" t="s">
        <v>274</v>
      </c>
      <c r="T763" s="24">
        <v>1</v>
      </c>
      <c r="U763" s="24" t="s">
        <v>172</v>
      </c>
      <c r="V763" s="24" t="s">
        <v>3596</v>
      </c>
      <c r="W763" s="24" t="s">
        <v>3597</v>
      </c>
      <c r="X763" s="418">
        <v>45833.623611111107</v>
      </c>
      <c r="Y763" s="24" t="s">
        <v>3598</v>
      </c>
      <c r="Z763" s="24">
        <v>0.5</v>
      </c>
      <c r="AA763" s="24"/>
      <c r="AB763" s="24" t="s">
        <v>564</v>
      </c>
      <c r="AC763" s="26" t="s">
        <v>341</v>
      </c>
      <c r="AD763" s="24"/>
      <c r="AE763" s="24"/>
      <c r="AF763" s="24"/>
      <c r="AG763" s="24"/>
      <c r="AH763" s="24"/>
      <c r="AI763" s="24"/>
      <c r="AJ763" s="24"/>
      <c r="AK763" s="24" t="s">
        <v>178</v>
      </c>
      <c r="AL763" s="413">
        <f t="shared" si="22"/>
        <v>45832</v>
      </c>
      <c r="AM763" s="412">
        <f t="shared" si="23"/>
        <v>45833</v>
      </c>
    </row>
    <row r="764" spans="1:39" ht="21.6" customHeight="1">
      <c r="A764" s="24">
        <v>121</v>
      </c>
      <c r="B764" s="24" t="s">
        <v>212</v>
      </c>
      <c r="C764" s="24">
        <v>2025063175</v>
      </c>
      <c r="D764" s="24"/>
      <c r="E764" s="24"/>
      <c r="F764" s="24" t="s">
        <v>82</v>
      </c>
      <c r="G764" s="24" t="s">
        <v>2117</v>
      </c>
      <c r="H764" s="24" t="s">
        <v>645</v>
      </c>
      <c r="I764" s="24"/>
      <c r="J764" s="24"/>
      <c r="K764" s="24"/>
      <c r="L764" s="24"/>
      <c r="M764" s="25"/>
      <c r="N764" s="24"/>
      <c r="O764" s="25"/>
      <c r="P764" s="26"/>
      <c r="Q764" s="24" t="s">
        <v>2118</v>
      </c>
      <c r="R764" s="24" t="s">
        <v>171</v>
      </c>
      <c r="S764" s="24" t="s">
        <v>110</v>
      </c>
      <c r="T764" s="24">
        <v>1</v>
      </c>
      <c r="U764" s="24" t="s">
        <v>172</v>
      </c>
      <c r="V764" s="24" t="s">
        <v>3599</v>
      </c>
      <c r="W764" s="24" t="s">
        <v>3600</v>
      </c>
      <c r="X764" s="418">
        <v>45833.368055555547</v>
      </c>
      <c r="Y764" s="24"/>
      <c r="Z764" s="24">
        <v>0.3</v>
      </c>
      <c r="AA764" s="24"/>
      <c r="AB764" s="24" t="s">
        <v>176</v>
      </c>
      <c r="AC764" s="26" t="s">
        <v>2319</v>
      </c>
      <c r="AD764" s="24" t="s">
        <v>178</v>
      </c>
      <c r="AE764" s="24"/>
      <c r="AF764" s="24"/>
      <c r="AG764" s="24"/>
      <c r="AH764" s="24"/>
      <c r="AI764" s="24"/>
      <c r="AJ764" s="24" t="s">
        <v>178</v>
      </c>
      <c r="AK764" s="24" t="s">
        <v>178</v>
      </c>
      <c r="AL764" s="413" t="e">
        <f t="shared" si="22"/>
        <v>#VALUE!</v>
      </c>
      <c r="AM764" s="412">
        <f t="shared" si="23"/>
        <v>45833</v>
      </c>
    </row>
    <row r="765" spans="1:39" ht="21.6" customHeight="1">
      <c r="A765" s="24">
        <v>122</v>
      </c>
      <c r="B765" s="24" t="s">
        <v>158</v>
      </c>
      <c r="C765" s="24">
        <v>2025063183</v>
      </c>
      <c r="D765" s="24" t="s">
        <v>3601</v>
      </c>
      <c r="E765" s="24" t="s">
        <v>160</v>
      </c>
      <c r="F765" s="24">
        <v>2069</v>
      </c>
      <c r="G765" s="24" t="s">
        <v>1450</v>
      </c>
      <c r="H765" s="24" t="s">
        <v>266</v>
      </c>
      <c r="I765" s="24" t="s">
        <v>3602</v>
      </c>
      <c r="J765" s="24" t="s">
        <v>192</v>
      </c>
      <c r="K765" s="24" t="s">
        <v>226</v>
      </c>
      <c r="L765" s="24" t="s">
        <v>166</v>
      </c>
      <c r="M765" s="25" t="s">
        <v>167</v>
      </c>
      <c r="N765" s="24">
        <v>2306</v>
      </c>
      <c r="O765" s="25" t="s">
        <v>542</v>
      </c>
      <c r="P765" s="26" t="s">
        <v>3603</v>
      </c>
      <c r="Q765" s="24" t="s">
        <v>1453</v>
      </c>
      <c r="R765" s="24" t="s">
        <v>171</v>
      </c>
      <c r="S765" s="24" t="s">
        <v>274</v>
      </c>
      <c r="T765" s="24">
        <v>1</v>
      </c>
      <c r="U765" s="24" t="s">
        <v>172</v>
      </c>
      <c r="V765" s="24" t="s">
        <v>3604</v>
      </c>
      <c r="W765" s="24" t="s">
        <v>3605</v>
      </c>
      <c r="X765" s="418">
        <v>45833.694444444453</v>
      </c>
      <c r="Y765" s="24" t="s">
        <v>3606</v>
      </c>
      <c r="Z765" s="24">
        <v>0.9</v>
      </c>
      <c r="AA765" s="24"/>
      <c r="AB765" s="24" t="s">
        <v>176</v>
      </c>
      <c r="AC765" s="26" t="s">
        <v>3607</v>
      </c>
      <c r="AD765" s="24"/>
      <c r="AE765" s="24"/>
      <c r="AF765" s="24"/>
      <c r="AG765" s="24"/>
      <c r="AH765" s="24"/>
      <c r="AI765" s="24"/>
      <c r="AJ765" s="24"/>
      <c r="AK765" s="24" t="s">
        <v>178</v>
      </c>
      <c r="AL765" s="413">
        <f t="shared" si="22"/>
        <v>45833</v>
      </c>
      <c r="AM765" s="412">
        <f t="shared" si="23"/>
        <v>45833</v>
      </c>
    </row>
    <row r="766" spans="1:39" ht="21.6" customHeight="1">
      <c r="A766" s="24">
        <v>123</v>
      </c>
      <c r="B766" s="24" t="s">
        <v>212</v>
      </c>
      <c r="C766" s="24">
        <v>2025063231</v>
      </c>
      <c r="D766" s="24"/>
      <c r="E766" s="24"/>
      <c r="F766" s="24" t="s">
        <v>81</v>
      </c>
      <c r="G766" s="24" t="s">
        <v>1965</v>
      </c>
      <c r="H766" s="24" t="s">
        <v>316</v>
      </c>
      <c r="I766" s="24"/>
      <c r="J766" s="24"/>
      <c r="K766" s="24"/>
      <c r="L766" s="24"/>
      <c r="M766" s="25"/>
      <c r="N766" s="24"/>
      <c r="O766" s="25"/>
      <c r="P766" s="26"/>
      <c r="Q766" s="24" t="s">
        <v>1966</v>
      </c>
      <c r="R766" s="24" t="s">
        <v>171</v>
      </c>
      <c r="S766" s="24" t="s">
        <v>110</v>
      </c>
      <c r="T766" s="24">
        <v>1</v>
      </c>
      <c r="U766" s="24" t="s">
        <v>172</v>
      </c>
      <c r="V766" s="24" t="s">
        <v>3608</v>
      </c>
      <c r="W766" s="24" t="s">
        <v>3609</v>
      </c>
      <c r="X766" s="418">
        <v>45833.555555555547</v>
      </c>
      <c r="Y766" s="24"/>
      <c r="Z766" s="24">
        <v>0.3</v>
      </c>
      <c r="AA766" s="24"/>
      <c r="AB766" s="24" t="s">
        <v>176</v>
      </c>
      <c r="AC766" s="26" t="s">
        <v>2313</v>
      </c>
      <c r="AD766" s="24" t="s">
        <v>178</v>
      </c>
      <c r="AE766" s="24"/>
      <c r="AF766" s="24"/>
      <c r="AG766" s="24"/>
      <c r="AH766" s="24"/>
      <c r="AI766" s="24"/>
      <c r="AJ766" s="24"/>
      <c r="AK766" s="24" t="s">
        <v>178</v>
      </c>
      <c r="AL766" s="413" t="e">
        <f t="shared" si="22"/>
        <v>#VALUE!</v>
      </c>
      <c r="AM766" s="412">
        <f t="shared" si="23"/>
        <v>45833</v>
      </c>
    </row>
    <row r="767" spans="1:39" ht="21.6" customHeight="1">
      <c r="A767" s="24">
        <v>124</v>
      </c>
      <c r="B767" s="24" t="s">
        <v>212</v>
      </c>
      <c r="C767" s="24">
        <v>2025063250</v>
      </c>
      <c r="D767" s="24"/>
      <c r="E767" s="24"/>
      <c r="F767" s="24">
        <v>4906</v>
      </c>
      <c r="G767" s="24" t="s">
        <v>825</v>
      </c>
      <c r="H767" s="24" t="s">
        <v>821</v>
      </c>
      <c r="I767" s="24"/>
      <c r="J767" s="24"/>
      <c r="K767" s="24"/>
      <c r="L767" s="24"/>
      <c r="M767" s="25"/>
      <c r="N767" s="24"/>
      <c r="O767" s="25"/>
      <c r="P767" s="26"/>
      <c r="Q767" s="24" t="s">
        <v>826</v>
      </c>
      <c r="R767" s="24" t="s">
        <v>171</v>
      </c>
      <c r="S767" s="24" t="s">
        <v>115</v>
      </c>
      <c r="T767" s="24">
        <v>1</v>
      </c>
      <c r="U767" s="24" t="s">
        <v>172</v>
      </c>
      <c r="V767" s="24" t="s">
        <v>3610</v>
      </c>
      <c r="W767" s="24" t="s">
        <v>3611</v>
      </c>
      <c r="X767" s="418">
        <v>45833.611111111109</v>
      </c>
      <c r="Y767" s="24"/>
      <c r="Z767" s="24">
        <v>0.4</v>
      </c>
      <c r="AA767" s="24"/>
      <c r="AB767" s="24" t="s">
        <v>176</v>
      </c>
      <c r="AC767" s="26" t="s">
        <v>2194</v>
      </c>
      <c r="AD767" s="24" t="s">
        <v>178</v>
      </c>
      <c r="AE767" s="24"/>
      <c r="AF767" s="24"/>
      <c r="AG767" s="24"/>
      <c r="AH767" s="24"/>
      <c r="AI767" s="24"/>
      <c r="AJ767" s="24"/>
      <c r="AK767" s="24" t="s">
        <v>178</v>
      </c>
      <c r="AL767" s="413" t="e">
        <f t="shared" si="22"/>
        <v>#VALUE!</v>
      </c>
      <c r="AM767" s="412">
        <f t="shared" si="23"/>
        <v>45833</v>
      </c>
    </row>
    <row r="768" spans="1:39" ht="21.6" customHeight="1">
      <c r="A768" s="24">
        <v>125</v>
      </c>
      <c r="B768" s="24" t="s">
        <v>212</v>
      </c>
      <c r="C768" s="24">
        <v>2025063278</v>
      </c>
      <c r="D768" s="24"/>
      <c r="E768" s="24"/>
      <c r="F768" s="24">
        <v>5101</v>
      </c>
      <c r="G768" s="24" t="s">
        <v>1692</v>
      </c>
      <c r="H768" s="24" t="s">
        <v>214</v>
      </c>
      <c r="I768" s="24"/>
      <c r="J768" s="24"/>
      <c r="K768" s="24"/>
      <c r="L768" s="24"/>
      <c r="M768" s="25"/>
      <c r="N768" s="24"/>
      <c r="O768" s="25"/>
      <c r="P768" s="26"/>
      <c r="Q768" s="24" t="s">
        <v>1693</v>
      </c>
      <c r="R768" s="24" t="s">
        <v>171</v>
      </c>
      <c r="S768" s="24" t="s">
        <v>115</v>
      </c>
      <c r="T768" s="24">
        <v>1</v>
      </c>
      <c r="U768" s="24" t="s">
        <v>172</v>
      </c>
      <c r="V768" s="24" t="s">
        <v>3612</v>
      </c>
      <c r="W768" s="24" t="s">
        <v>3613</v>
      </c>
      <c r="X768" s="418">
        <v>45833.677777777782</v>
      </c>
      <c r="Y768" s="24"/>
      <c r="Z768" s="24">
        <v>0.6</v>
      </c>
      <c r="AA768" s="24"/>
      <c r="AB768" s="24" t="s">
        <v>176</v>
      </c>
      <c r="AC768" s="26" t="s">
        <v>2194</v>
      </c>
      <c r="AD768" s="24" t="s">
        <v>178</v>
      </c>
      <c r="AE768" s="24"/>
      <c r="AF768" s="24"/>
      <c r="AG768" s="24"/>
      <c r="AH768" s="24"/>
      <c r="AI768" s="24"/>
      <c r="AJ768" s="24"/>
      <c r="AK768" s="24" t="s">
        <v>178</v>
      </c>
      <c r="AL768" s="413" t="e">
        <f t="shared" si="22"/>
        <v>#VALUE!</v>
      </c>
      <c r="AM768" s="412">
        <f t="shared" si="23"/>
        <v>45833</v>
      </c>
    </row>
    <row r="769" spans="1:39" ht="21.6" customHeight="1">
      <c r="A769" s="24">
        <v>126</v>
      </c>
      <c r="B769" s="24" t="s">
        <v>212</v>
      </c>
      <c r="C769" s="24">
        <v>2025063285</v>
      </c>
      <c r="D769" s="24"/>
      <c r="E769" s="24"/>
      <c r="F769" s="24">
        <v>2069</v>
      </c>
      <c r="G769" s="24" t="s">
        <v>1450</v>
      </c>
      <c r="H769" s="24" t="s">
        <v>266</v>
      </c>
      <c r="I769" s="24"/>
      <c r="J769" s="24"/>
      <c r="K769" s="24"/>
      <c r="L769" s="24"/>
      <c r="M769" s="25"/>
      <c r="N769" s="24"/>
      <c r="O769" s="25"/>
      <c r="P769" s="26"/>
      <c r="Q769" s="24" t="s">
        <v>1453</v>
      </c>
      <c r="R769" s="24" t="s">
        <v>171</v>
      </c>
      <c r="S769" s="24" t="s">
        <v>274</v>
      </c>
      <c r="T769" s="24">
        <v>1</v>
      </c>
      <c r="U769" s="24" t="s">
        <v>172</v>
      </c>
      <c r="V769" s="24" t="s">
        <v>3614</v>
      </c>
      <c r="W769" s="24" t="s">
        <v>3605</v>
      </c>
      <c r="X769" s="418">
        <v>45833.694444444453</v>
      </c>
      <c r="Y769" s="24"/>
      <c r="Z769" s="24">
        <v>0.9</v>
      </c>
      <c r="AA769" s="24"/>
      <c r="AB769" s="24" t="s">
        <v>176</v>
      </c>
      <c r="AC769" s="26" t="s">
        <v>2130</v>
      </c>
      <c r="AD769" s="24" t="s">
        <v>178</v>
      </c>
      <c r="AE769" s="24"/>
      <c r="AF769" s="24"/>
      <c r="AG769" s="24"/>
      <c r="AH769" s="24"/>
      <c r="AI769" s="24"/>
      <c r="AJ769" s="24" t="s">
        <v>178</v>
      </c>
      <c r="AK769" s="24" t="s">
        <v>178</v>
      </c>
      <c r="AL769" s="413" t="e">
        <f t="shared" si="22"/>
        <v>#VALUE!</v>
      </c>
      <c r="AM769" s="412">
        <f t="shared" si="23"/>
        <v>45833</v>
      </c>
    </row>
    <row r="770" spans="1:39" ht="21.6" customHeight="1">
      <c r="A770" s="24">
        <v>127</v>
      </c>
      <c r="B770" s="24" t="s">
        <v>158</v>
      </c>
      <c r="C770" s="24">
        <v>2025063311</v>
      </c>
      <c r="D770" s="24" t="s">
        <v>3615</v>
      </c>
      <c r="E770" s="24" t="s">
        <v>493</v>
      </c>
      <c r="F770" s="24">
        <v>5354</v>
      </c>
      <c r="G770" s="24" t="s">
        <v>3578</v>
      </c>
      <c r="H770" s="24" t="s">
        <v>299</v>
      </c>
      <c r="I770" s="24" t="s">
        <v>3616</v>
      </c>
      <c r="J770" s="24" t="s">
        <v>485</v>
      </c>
      <c r="K770" s="24" t="s">
        <v>226</v>
      </c>
      <c r="L770" s="24" t="s">
        <v>2516</v>
      </c>
      <c r="M770" s="25" t="s">
        <v>2517</v>
      </c>
      <c r="N770" s="24">
        <v>3502</v>
      </c>
      <c r="O770" s="25" t="s">
        <v>3617</v>
      </c>
      <c r="P770" s="26" t="s">
        <v>3618</v>
      </c>
      <c r="Q770" s="24" t="s">
        <v>3579</v>
      </c>
      <c r="R770" s="24" t="s">
        <v>171</v>
      </c>
      <c r="S770" s="24" t="s">
        <v>115</v>
      </c>
      <c r="T770" s="24">
        <v>1</v>
      </c>
      <c r="U770" s="24" t="s">
        <v>172</v>
      </c>
      <c r="V770" s="24" t="s">
        <v>3619</v>
      </c>
      <c r="W770" s="24" t="s">
        <v>3620</v>
      </c>
      <c r="X770" s="418">
        <v>45834.481249999997</v>
      </c>
      <c r="Y770" s="24" t="s">
        <v>3621</v>
      </c>
      <c r="Z770" s="24">
        <v>0.5</v>
      </c>
      <c r="AA770" s="24"/>
      <c r="AB770" s="24" t="s">
        <v>176</v>
      </c>
      <c r="AC770" s="26" t="s">
        <v>3622</v>
      </c>
      <c r="AD770" s="24"/>
      <c r="AE770" s="24"/>
      <c r="AF770" s="24"/>
      <c r="AG770" s="24"/>
      <c r="AH770" s="24"/>
      <c r="AI770" s="24"/>
      <c r="AJ770" s="24"/>
      <c r="AK770" s="24" t="s">
        <v>178</v>
      </c>
      <c r="AL770" s="413">
        <f t="shared" ref="AL770:AL833" si="24">DATEVALUE(TEXT(I770, "yyyy/mm/dd"))</f>
        <v>45834</v>
      </c>
      <c r="AM770" s="412">
        <f t="shared" ref="AM770:AM833" si="25">DATEVALUE(TEXT(X770, "yyyy/mm/dd"))</f>
        <v>45834</v>
      </c>
    </row>
    <row r="771" spans="1:39" ht="21.6" customHeight="1">
      <c r="A771" s="24">
        <v>128</v>
      </c>
      <c r="B771" s="24" t="s">
        <v>158</v>
      </c>
      <c r="C771" s="24">
        <v>2025063337</v>
      </c>
      <c r="D771" s="24" t="s">
        <v>3623</v>
      </c>
      <c r="E771" s="24" t="s">
        <v>160</v>
      </c>
      <c r="F771" s="24">
        <v>2691</v>
      </c>
      <c r="G771" s="24" t="s">
        <v>644</v>
      </c>
      <c r="H771" s="24" t="s">
        <v>645</v>
      </c>
      <c r="I771" s="24" t="s">
        <v>3624</v>
      </c>
      <c r="J771" s="24" t="s">
        <v>485</v>
      </c>
      <c r="K771" s="24" t="s">
        <v>226</v>
      </c>
      <c r="L771" s="24" t="s">
        <v>594</v>
      </c>
      <c r="M771" s="25" t="s">
        <v>595</v>
      </c>
      <c r="N771" s="24" t="s">
        <v>1426</v>
      </c>
      <c r="O771" s="25" t="s">
        <v>239</v>
      </c>
      <c r="P771" s="26" t="s">
        <v>3625</v>
      </c>
      <c r="Q771" s="24" t="s">
        <v>646</v>
      </c>
      <c r="R771" s="24" t="s">
        <v>171</v>
      </c>
      <c r="S771" s="24" t="s">
        <v>110</v>
      </c>
      <c r="T771" s="24">
        <v>1</v>
      </c>
      <c r="U771" s="24" t="s">
        <v>172</v>
      </c>
      <c r="V771" s="24" t="s">
        <v>3626</v>
      </c>
      <c r="W771" s="24" t="s">
        <v>3627</v>
      </c>
      <c r="X771" s="418">
        <v>45834.479166666657</v>
      </c>
      <c r="Y771" s="24" t="s">
        <v>3628</v>
      </c>
      <c r="Z771" s="24">
        <v>0.5</v>
      </c>
      <c r="AA771" s="24"/>
      <c r="AB771" s="24" t="s">
        <v>176</v>
      </c>
      <c r="AC771" s="26" t="s">
        <v>3629</v>
      </c>
      <c r="AD771" s="24"/>
      <c r="AE771" s="24"/>
      <c r="AF771" s="24"/>
      <c r="AG771" s="24"/>
      <c r="AH771" s="24"/>
      <c r="AI771" s="24"/>
      <c r="AJ771" s="24"/>
      <c r="AK771" s="24" t="s">
        <v>178</v>
      </c>
      <c r="AL771" s="413">
        <f t="shared" si="24"/>
        <v>45834</v>
      </c>
      <c r="AM771" s="412">
        <f t="shared" si="25"/>
        <v>45834</v>
      </c>
    </row>
    <row r="772" spans="1:39" ht="21.6" customHeight="1">
      <c r="A772" s="24">
        <v>129</v>
      </c>
      <c r="B772" s="24" t="s">
        <v>158</v>
      </c>
      <c r="C772" s="24">
        <v>2025063401</v>
      </c>
      <c r="D772" s="24" t="s">
        <v>3630</v>
      </c>
      <c r="E772" s="24" t="s">
        <v>160</v>
      </c>
      <c r="F772" s="24">
        <v>3785</v>
      </c>
      <c r="G772" s="24" t="s">
        <v>1059</v>
      </c>
      <c r="H772" s="24" t="s">
        <v>316</v>
      </c>
      <c r="I772" s="24" t="s">
        <v>3631</v>
      </c>
      <c r="J772" s="24" t="s">
        <v>485</v>
      </c>
      <c r="K772" s="24" t="s">
        <v>165</v>
      </c>
      <c r="L772" s="24" t="s">
        <v>1905</v>
      </c>
      <c r="M772" s="25" t="s">
        <v>1906</v>
      </c>
      <c r="N772" s="24">
        <v>2803</v>
      </c>
      <c r="O772" s="25" t="s">
        <v>3428</v>
      </c>
      <c r="P772" s="26" t="s">
        <v>3632</v>
      </c>
      <c r="Q772" s="24" t="s">
        <v>1060</v>
      </c>
      <c r="R772" s="24" t="s">
        <v>171</v>
      </c>
      <c r="S772" s="24" t="s">
        <v>110</v>
      </c>
      <c r="T772" s="24">
        <v>1</v>
      </c>
      <c r="U772" s="24" t="s">
        <v>172</v>
      </c>
      <c r="V772" s="24" t="s">
        <v>3633</v>
      </c>
      <c r="W772" s="24" t="s">
        <v>3634</v>
      </c>
      <c r="X772" s="418">
        <v>45835.385416666657</v>
      </c>
      <c r="Y772" s="24" t="s">
        <v>3635</v>
      </c>
      <c r="Z772" s="24">
        <v>0.5</v>
      </c>
      <c r="AA772" s="24"/>
      <c r="AB772" s="24" t="s">
        <v>176</v>
      </c>
      <c r="AC772" s="26" t="s">
        <v>3636</v>
      </c>
      <c r="AD772" s="24"/>
      <c r="AE772" s="24"/>
      <c r="AF772" s="24"/>
      <c r="AG772" s="24"/>
      <c r="AH772" s="24"/>
      <c r="AI772" s="24"/>
      <c r="AJ772" s="24"/>
      <c r="AK772" s="24" t="s">
        <v>178</v>
      </c>
      <c r="AL772" s="413">
        <f t="shared" si="24"/>
        <v>45834</v>
      </c>
      <c r="AM772" s="412">
        <f t="shared" si="25"/>
        <v>45835</v>
      </c>
    </row>
    <row r="773" spans="1:39" ht="21.6" customHeight="1">
      <c r="A773" s="24">
        <v>130</v>
      </c>
      <c r="B773" s="24" t="s">
        <v>212</v>
      </c>
      <c r="C773" s="24">
        <v>2025063403</v>
      </c>
      <c r="D773" s="24"/>
      <c r="E773" s="24"/>
      <c r="F773" s="24">
        <v>3962</v>
      </c>
      <c r="G773" s="24" t="s">
        <v>2023</v>
      </c>
      <c r="H773" s="24" t="s">
        <v>266</v>
      </c>
      <c r="I773" s="24"/>
      <c r="J773" s="24"/>
      <c r="K773" s="24"/>
      <c r="L773" s="24"/>
      <c r="M773" s="25"/>
      <c r="N773" s="24"/>
      <c r="O773" s="25"/>
      <c r="P773" s="26"/>
      <c r="Q773" s="24" t="s">
        <v>2024</v>
      </c>
      <c r="R773" s="24" t="s">
        <v>171</v>
      </c>
      <c r="S773" s="24" t="s">
        <v>274</v>
      </c>
      <c r="T773" s="24">
        <v>1</v>
      </c>
      <c r="U773" s="24" t="s">
        <v>172</v>
      </c>
      <c r="V773" s="24" t="s">
        <v>3637</v>
      </c>
      <c r="W773" s="24" t="s">
        <v>3638</v>
      </c>
      <c r="X773" s="418">
        <v>45834.631944444453</v>
      </c>
      <c r="Y773" s="24"/>
      <c r="Z773" s="24">
        <v>0.8</v>
      </c>
      <c r="AA773" s="24"/>
      <c r="AB773" s="24" t="s">
        <v>176</v>
      </c>
      <c r="AC773" s="26" t="s">
        <v>2130</v>
      </c>
      <c r="AD773" s="24" t="s">
        <v>178</v>
      </c>
      <c r="AE773" s="24"/>
      <c r="AF773" s="24"/>
      <c r="AG773" s="24"/>
      <c r="AH773" s="24"/>
      <c r="AI773" s="24"/>
      <c r="AJ773" s="24" t="s">
        <v>178</v>
      </c>
      <c r="AK773" s="24" t="s">
        <v>178</v>
      </c>
      <c r="AL773" s="413" t="e">
        <f t="shared" si="24"/>
        <v>#VALUE!</v>
      </c>
      <c r="AM773" s="412">
        <f t="shared" si="25"/>
        <v>45834</v>
      </c>
    </row>
    <row r="774" spans="1:39" ht="21.6" customHeight="1">
      <c r="A774" s="24">
        <v>131</v>
      </c>
      <c r="B774" s="24" t="s">
        <v>212</v>
      </c>
      <c r="C774" s="24">
        <v>2025063425</v>
      </c>
      <c r="D774" s="24"/>
      <c r="E774" s="24"/>
      <c r="F774" s="24">
        <v>3399</v>
      </c>
      <c r="G774" s="24" t="s">
        <v>539</v>
      </c>
      <c r="H774" s="24" t="s">
        <v>266</v>
      </c>
      <c r="I774" s="24"/>
      <c r="J774" s="24"/>
      <c r="K774" s="24"/>
      <c r="L774" s="24"/>
      <c r="M774" s="25"/>
      <c r="N774" s="24"/>
      <c r="O774" s="25"/>
      <c r="P774" s="26"/>
      <c r="Q774" s="24" t="s">
        <v>544</v>
      </c>
      <c r="R774" s="24" t="s">
        <v>171</v>
      </c>
      <c r="S774" s="24" t="s">
        <v>274</v>
      </c>
      <c r="T774" s="24">
        <v>1</v>
      </c>
      <c r="U774" s="24" t="s">
        <v>172</v>
      </c>
      <c r="V774" s="24" t="s">
        <v>3639</v>
      </c>
      <c r="W774" s="24" t="s">
        <v>3640</v>
      </c>
      <c r="X774" s="418">
        <v>45834.663194444453</v>
      </c>
      <c r="Y774" s="24"/>
      <c r="Z774" s="24">
        <v>0.3</v>
      </c>
      <c r="AA774" s="24"/>
      <c r="AB774" s="24" t="s">
        <v>176</v>
      </c>
      <c r="AC774" s="26" t="s">
        <v>2130</v>
      </c>
      <c r="AD774" s="24" t="s">
        <v>178</v>
      </c>
      <c r="AE774" s="24"/>
      <c r="AF774" s="24"/>
      <c r="AG774" s="24"/>
      <c r="AH774" s="24"/>
      <c r="AI774" s="24"/>
      <c r="AJ774" s="24" t="s">
        <v>178</v>
      </c>
      <c r="AK774" s="24" t="s">
        <v>178</v>
      </c>
      <c r="AL774" s="413" t="e">
        <f t="shared" si="24"/>
        <v>#VALUE!</v>
      </c>
      <c r="AM774" s="412">
        <f t="shared" si="25"/>
        <v>45834</v>
      </c>
    </row>
    <row r="775" spans="1:39" ht="21.6" customHeight="1">
      <c r="A775" s="24">
        <v>132</v>
      </c>
      <c r="B775" s="24" t="s">
        <v>158</v>
      </c>
      <c r="C775" s="24">
        <v>2025063451</v>
      </c>
      <c r="D775" s="24" t="s">
        <v>3641</v>
      </c>
      <c r="E775" s="24" t="s">
        <v>160</v>
      </c>
      <c r="F775" s="24">
        <v>4153</v>
      </c>
      <c r="G775" s="24" t="s">
        <v>1783</v>
      </c>
      <c r="H775" s="24" t="s">
        <v>214</v>
      </c>
      <c r="I775" s="24" t="s">
        <v>3642</v>
      </c>
      <c r="J775" s="24" t="s">
        <v>225</v>
      </c>
      <c r="K775" s="24" t="s">
        <v>226</v>
      </c>
      <c r="L775" s="24" t="s">
        <v>594</v>
      </c>
      <c r="M775" s="25" t="s">
        <v>595</v>
      </c>
      <c r="N775" s="24" t="s">
        <v>1426</v>
      </c>
      <c r="O775" s="25" t="s">
        <v>239</v>
      </c>
      <c r="P775" s="26" t="s">
        <v>3314</v>
      </c>
      <c r="Q775" s="24" t="s">
        <v>1784</v>
      </c>
      <c r="R775" s="24" t="s">
        <v>171</v>
      </c>
      <c r="S775" s="24" t="s">
        <v>115</v>
      </c>
      <c r="T775" s="24">
        <v>1</v>
      </c>
      <c r="U775" s="24" t="s">
        <v>172</v>
      </c>
      <c r="V775" s="24" t="s">
        <v>3643</v>
      </c>
      <c r="W775" s="24" t="s">
        <v>3644</v>
      </c>
      <c r="X775" s="418">
        <v>45835.524305555547</v>
      </c>
      <c r="Y775" s="24" t="s">
        <v>3645</v>
      </c>
      <c r="Z775" s="24">
        <v>0.5</v>
      </c>
      <c r="AA775" s="24"/>
      <c r="AB775" s="24" t="s">
        <v>176</v>
      </c>
      <c r="AC775" s="26" t="s">
        <v>3646</v>
      </c>
      <c r="AD775" s="24"/>
      <c r="AE775" s="24"/>
      <c r="AF775" s="24"/>
      <c r="AG775" s="24"/>
      <c r="AH775" s="24"/>
      <c r="AI775" s="24"/>
      <c r="AJ775" s="24"/>
      <c r="AK775" s="24" t="s">
        <v>178</v>
      </c>
      <c r="AL775" s="413">
        <f t="shared" si="24"/>
        <v>45835</v>
      </c>
      <c r="AM775" s="412">
        <f t="shared" si="25"/>
        <v>45835</v>
      </c>
    </row>
    <row r="776" spans="1:39" ht="21.6" customHeight="1">
      <c r="A776" s="24">
        <v>133</v>
      </c>
      <c r="B776" s="24" t="s">
        <v>158</v>
      </c>
      <c r="C776" s="24">
        <v>2025063452</v>
      </c>
      <c r="D776" s="24" t="s">
        <v>3647</v>
      </c>
      <c r="E776" s="24" t="s">
        <v>160</v>
      </c>
      <c r="F776" s="24">
        <v>2691</v>
      </c>
      <c r="G776" s="24" t="s">
        <v>644</v>
      </c>
      <c r="H776" s="24" t="s">
        <v>645</v>
      </c>
      <c r="I776" s="24" t="s">
        <v>3648</v>
      </c>
      <c r="J776" s="24" t="s">
        <v>225</v>
      </c>
      <c r="K776" s="24" t="s">
        <v>226</v>
      </c>
      <c r="L776" s="24" t="s">
        <v>594</v>
      </c>
      <c r="M776" s="25" t="s">
        <v>595</v>
      </c>
      <c r="N776" s="24" t="s">
        <v>1766</v>
      </c>
      <c r="O776" s="25" t="s">
        <v>1031</v>
      </c>
      <c r="P776" s="26" t="s">
        <v>3649</v>
      </c>
      <c r="Q776" s="24" t="s">
        <v>646</v>
      </c>
      <c r="R776" s="24" t="s">
        <v>171</v>
      </c>
      <c r="S776" s="24" t="s">
        <v>110</v>
      </c>
      <c r="T776" s="24">
        <v>1</v>
      </c>
      <c r="U776" s="24" t="s">
        <v>172</v>
      </c>
      <c r="V776" s="24" t="s">
        <v>3650</v>
      </c>
      <c r="W776" s="24" t="s">
        <v>3651</v>
      </c>
      <c r="X776" s="418">
        <v>45835.451388888891</v>
      </c>
      <c r="Y776" s="24" t="s">
        <v>3652</v>
      </c>
      <c r="Z776" s="24">
        <v>0.5</v>
      </c>
      <c r="AA776" s="24"/>
      <c r="AB776" s="24" t="s">
        <v>176</v>
      </c>
      <c r="AC776" s="26" t="s">
        <v>3653</v>
      </c>
      <c r="AD776" s="24"/>
      <c r="AE776" s="24"/>
      <c r="AF776" s="24"/>
      <c r="AG776" s="24"/>
      <c r="AH776" s="24"/>
      <c r="AI776" s="24"/>
      <c r="AJ776" s="24"/>
      <c r="AK776" s="24" t="s">
        <v>178</v>
      </c>
      <c r="AL776" s="413">
        <f t="shared" si="24"/>
        <v>45835</v>
      </c>
      <c r="AM776" s="412">
        <f t="shared" si="25"/>
        <v>45835</v>
      </c>
    </row>
    <row r="777" spans="1:39" ht="21.6" customHeight="1">
      <c r="A777" s="24">
        <v>134</v>
      </c>
      <c r="B777" s="24" t="s">
        <v>158</v>
      </c>
      <c r="C777" s="24">
        <v>2025063571</v>
      </c>
      <c r="D777" s="24" t="s">
        <v>3654</v>
      </c>
      <c r="E777" s="24" t="s">
        <v>160</v>
      </c>
      <c r="F777" s="24">
        <v>4406</v>
      </c>
      <c r="G777" s="24" t="s">
        <v>864</v>
      </c>
      <c r="H777" s="24" t="s">
        <v>266</v>
      </c>
      <c r="I777" s="24" t="s">
        <v>3655</v>
      </c>
      <c r="J777" s="24" t="s">
        <v>225</v>
      </c>
      <c r="K777" s="24" t="s">
        <v>373</v>
      </c>
      <c r="L777" s="24" t="s">
        <v>800</v>
      </c>
      <c r="M777" s="25" t="s">
        <v>801</v>
      </c>
      <c r="N777" s="24">
        <v>5903</v>
      </c>
      <c r="O777" s="25" t="s">
        <v>802</v>
      </c>
      <c r="P777" s="26" t="s">
        <v>3656</v>
      </c>
      <c r="Q777" s="24" t="s">
        <v>867</v>
      </c>
      <c r="R777" s="24" t="s">
        <v>171</v>
      </c>
      <c r="S777" s="24" t="s">
        <v>274</v>
      </c>
      <c r="T777" s="24">
        <v>1</v>
      </c>
      <c r="U777" s="24" t="s">
        <v>172</v>
      </c>
      <c r="V777" s="24" t="s">
        <v>3657</v>
      </c>
      <c r="W777" s="24" t="s">
        <v>3658</v>
      </c>
      <c r="X777" s="418">
        <v>45838.629861111112</v>
      </c>
      <c r="Y777" s="24" t="s">
        <v>3659</v>
      </c>
      <c r="Z777" s="24">
        <v>0.6</v>
      </c>
      <c r="AA777" s="24"/>
      <c r="AB777" s="24" t="s">
        <v>176</v>
      </c>
      <c r="AC777" s="26" t="s">
        <v>3660</v>
      </c>
      <c r="AD777" s="24"/>
      <c r="AE777" s="24"/>
      <c r="AF777" s="24"/>
      <c r="AG777" s="24"/>
      <c r="AH777" s="24"/>
      <c r="AI777" s="24"/>
      <c r="AJ777" s="24"/>
      <c r="AK777" s="24" t="s">
        <v>178</v>
      </c>
      <c r="AL777" s="413">
        <f t="shared" si="24"/>
        <v>45835</v>
      </c>
      <c r="AM777" s="412">
        <f t="shared" si="25"/>
        <v>45838</v>
      </c>
    </row>
    <row r="778" spans="1:39" ht="21.6" customHeight="1">
      <c r="A778" s="24">
        <v>135</v>
      </c>
      <c r="B778" s="24" t="s">
        <v>158</v>
      </c>
      <c r="C778" s="24">
        <v>2025063586</v>
      </c>
      <c r="D778" s="24" t="s">
        <v>3661</v>
      </c>
      <c r="E778" s="24" t="s">
        <v>160</v>
      </c>
      <c r="F778" s="24">
        <v>2749</v>
      </c>
      <c r="G778" s="24" t="s">
        <v>959</v>
      </c>
      <c r="H778" s="24" t="s">
        <v>214</v>
      </c>
      <c r="I778" s="24" t="s">
        <v>3662</v>
      </c>
      <c r="J778" s="24" t="s">
        <v>301</v>
      </c>
      <c r="K778" s="24" t="s">
        <v>419</v>
      </c>
      <c r="L778" s="24" t="s">
        <v>181</v>
      </c>
      <c r="M778" s="25" t="s">
        <v>182</v>
      </c>
      <c r="N778" s="24">
        <v>5804</v>
      </c>
      <c r="O778" s="25" t="s">
        <v>239</v>
      </c>
      <c r="P778" s="26" t="s">
        <v>3663</v>
      </c>
      <c r="Q778" s="24" t="s">
        <v>960</v>
      </c>
      <c r="R778" s="24" t="s">
        <v>171</v>
      </c>
      <c r="S778" s="24" t="s">
        <v>115</v>
      </c>
      <c r="T778" s="24">
        <v>1</v>
      </c>
      <c r="U778" s="24" t="s">
        <v>172</v>
      </c>
      <c r="V778" s="24" t="s">
        <v>3664</v>
      </c>
      <c r="W778" s="24" t="s">
        <v>3665</v>
      </c>
      <c r="X778" s="418">
        <v>45838.568749999999</v>
      </c>
      <c r="Y778" s="24" t="s">
        <v>3666</v>
      </c>
      <c r="Z778" s="24">
        <v>0.5</v>
      </c>
      <c r="AA778" s="24"/>
      <c r="AB778" s="24" t="s">
        <v>176</v>
      </c>
      <c r="AC778" s="26" t="s">
        <v>3667</v>
      </c>
      <c r="AD778" s="24"/>
      <c r="AE778" s="24"/>
      <c r="AF778" s="24"/>
      <c r="AG778" s="24"/>
      <c r="AH778" s="24"/>
      <c r="AI778" s="24"/>
      <c r="AJ778" s="24"/>
      <c r="AK778" s="24" t="s">
        <v>178</v>
      </c>
      <c r="AL778" s="413">
        <f t="shared" si="24"/>
        <v>45837</v>
      </c>
      <c r="AM778" s="412">
        <f t="shared" si="25"/>
        <v>45838</v>
      </c>
    </row>
    <row r="779" spans="1:39" ht="21.6" customHeight="1">
      <c r="A779" s="24">
        <v>136</v>
      </c>
      <c r="B779" s="24" t="s">
        <v>158</v>
      </c>
      <c r="C779" s="24">
        <v>2025063589</v>
      </c>
      <c r="D779" s="24" t="s">
        <v>3668</v>
      </c>
      <c r="E779" s="24" t="s">
        <v>160</v>
      </c>
      <c r="F779" s="24">
        <v>4539</v>
      </c>
      <c r="G779" s="24" t="s">
        <v>509</v>
      </c>
      <c r="H779" s="24" t="s">
        <v>162</v>
      </c>
      <c r="I779" s="24" t="s">
        <v>3669</v>
      </c>
      <c r="J779" s="24" t="s">
        <v>301</v>
      </c>
      <c r="K779" s="24" t="s">
        <v>165</v>
      </c>
      <c r="L779" s="24" t="s">
        <v>181</v>
      </c>
      <c r="M779" s="25" t="s">
        <v>182</v>
      </c>
      <c r="N779" s="24">
        <v>5804</v>
      </c>
      <c r="O779" s="25" t="s">
        <v>239</v>
      </c>
      <c r="P779" s="26" t="s">
        <v>3670</v>
      </c>
      <c r="Q779" s="24" t="s">
        <v>510</v>
      </c>
      <c r="R779" s="24" t="s">
        <v>171</v>
      </c>
      <c r="S779" s="24" t="s">
        <v>115</v>
      </c>
      <c r="T779" s="24">
        <v>1</v>
      </c>
      <c r="U779" s="24" t="s">
        <v>172</v>
      </c>
      <c r="V779" s="24" t="s">
        <v>3671</v>
      </c>
      <c r="W779" s="24" t="s">
        <v>3672</v>
      </c>
      <c r="X779" s="418">
        <v>45838.461805555547</v>
      </c>
      <c r="Y779" s="24" t="s">
        <v>3666</v>
      </c>
      <c r="Z779" s="24">
        <v>0.5</v>
      </c>
      <c r="AA779" s="24"/>
      <c r="AB779" s="24" t="s">
        <v>176</v>
      </c>
      <c r="AC779" s="26" t="s">
        <v>3673</v>
      </c>
      <c r="AD779" s="24"/>
      <c r="AE779" s="24"/>
      <c r="AF779" s="24"/>
      <c r="AG779" s="24"/>
      <c r="AH779" s="24"/>
      <c r="AI779" s="24"/>
      <c r="AJ779" s="24"/>
      <c r="AK779" s="24" t="s">
        <v>178</v>
      </c>
      <c r="AL779" s="413">
        <f t="shared" si="24"/>
        <v>45837</v>
      </c>
      <c r="AM779" s="412">
        <f t="shared" si="25"/>
        <v>45838</v>
      </c>
    </row>
    <row r="780" spans="1:39" ht="21.6" customHeight="1">
      <c r="A780" s="24">
        <v>137</v>
      </c>
      <c r="B780" s="24" t="s">
        <v>158</v>
      </c>
      <c r="C780" s="24">
        <v>2025063598</v>
      </c>
      <c r="D780" s="24" t="s">
        <v>3674</v>
      </c>
      <c r="E780" s="24" t="s">
        <v>493</v>
      </c>
      <c r="F780" s="24">
        <v>3399</v>
      </c>
      <c r="G780" s="24" t="s">
        <v>539</v>
      </c>
      <c r="H780" s="24" t="s">
        <v>266</v>
      </c>
      <c r="I780" s="24" t="s">
        <v>3675</v>
      </c>
      <c r="J780" s="24" t="s">
        <v>318</v>
      </c>
      <c r="K780" s="24" t="s">
        <v>226</v>
      </c>
      <c r="L780" s="24" t="s">
        <v>496</v>
      </c>
      <c r="M780" s="25" t="s">
        <v>497</v>
      </c>
      <c r="N780" s="24">
        <v>2401</v>
      </c>
      <c r="O780" s="25" t="s">
        <v>498</v>
      </c>
      <c r="P780" s="26" t="s">
        <v>3676</v>
      </c>
      <c r="Q780" s="24" t="s">
        <v>544</v>
      </c>
      <c r="R780" s="24" t="s">
        <v>171</v>
      </c>
      <c r="S780" s="24" t="s">
        <v>274</v>
      </c>
      <c r="T780" s="24">
        <v>1</v>
      </c>
      <c r="U780" s="24" t="s">
        <v>172</v>
      </c>
      <c r="V780" s="24" t="s">
        <v>3677</v>
      </c>
      <c r="W780" s="24" t="s">
        <v>3678</v>
      </c>
      <c r="X780" s="418">
        <v>45838.533333333333</v>
      </c>
      <c r="Y780" s="24" t="s">
        <v>3679</v>
      </c>
      <c r="Z780" s="24">
        <v>0.4</v>
      </c>
      <c r="AA780" s="24"/>
      <c r="AB780" s="24" t="s">
        <v>176</v>
      </c>
      <c r="AC780" s="26" t="s">
        <v>3680</v>
      </c>
      <c r="AD780" s="24"/>
      <c r="AE780" s="24"/>
      <c r="AF780" s="24"/>
      <c r="AG780" s="24"/>
      <c r="AH780" s="24"/>
      <c r="AI780" s="24"/>
      <c r="AJ780" s="24"/>
      <c r="AK780" s="24" t="s">
        <v>178</v>
      </c>
      <c r="AL780" s="413">
        <f t="shared" si="24"/>
        <v>45838</v>
      </c>
      <c r="AM780" s="412">
        <f t="shared" si="25"/>
        <v>45838</v>
      </c>
    </row>
    <row r="781" spans="1:39" ht="21.6" customHeight="1">
      <c r="A781" s="24">
        <v>138</v>
      </c>
      <c r="B781" s="24" t="s">
        <v>212</v>
      </c>
      <c r="C781" s="24">
        <v>2025063630</v>
      </c>
      <c r="D781" s="24"/>
      <c r="E781" s="24"/>
      <c r="F781" s="24">
        <v>2749</v>
      </c>
      <c r="G781" s="24" t="s">
        <v>959</v>
      </c>
      <c r="H781" s="24" t="s">
        <v>214</v>
      </c>
      <c r="I781" s="24"/>
      <c r="J781" s="24"/>
      <c r="K781" s="24"/>
      <c r="L781" s="24"/>
      <c r="M781" s="25"/>
      <c r="N781" s="24"/>
      <c r="O781" s="25"/>
      <c r="P781" s="26"/>
      <c r="Q781" s="24" t="s">
        <v>960</v>
      </c>
      <c r="R781" s="24" t="s">
        <v>171</v>
      </c>
      <c r="S781" s="24" t="s">
        <v>115</v>
      </c>
      <c r="T781" s="24">
        <v>1</v>
      </c>
      <c r="U781" s="24" t="s">
        <v>172</v>
      </c>
      <c r="V781" s="24" t="s">
        <v>3681</v>
      </c>
      <c r="W781" s="24" t="s">
        <v>3682</v>
      </c>
      <c r="X781" s="418">
        <v>45838.565972222219</v>
      </c>
      <c r="Y781" s="24"/>
      <c r="Z781" s="24">
        <v>0.9</v>
      </c>
      <c r="AA781" s="24"/>
      <c r="AB781" s="24" t="s">
        <v>176</v>
      </c>
      <c r="AC781" s="26" t="s">
        <v>2099</v>
      </c>
      <c r="AD781" s="24"/>
      <c r="AE781" s="24"/>
      <c r="AF781" s="24"/>
      <c r="AG781" s="24"/>
      <c r="AH781" s="24"/>
      <c r="AI781" s="24"/>
      <c r="AJ781" s="24" t="s">
        <v>178</v>
      </c>
      <c r="AK781" s="24" t="s">
        <v>178</v>
      </c>
      <c r="AL781" s="413" t="e">
        <f t="shared" si="24"/>
        <v>#VALUE!</v>
      </c>
      <c r="AM781" s="412">
        <f t="shared" si="25"/>
        <v>45838</v>
      </c>
    </row>
    <row r="782" spans="1:39" ht="21.6" customHeight="1">
      <c r="A782" s="24">
        <v>139</v>
      </c>
      <c r="B782" s="24" t="s">
        <v>212</v>
      </c>
      <c r="C782" s="24">
        <v>2025063631</v>
      </c>
      <c r="D782" s="24"/>
      <c r="E782" s="24"/>
      <c r="F782" s="24" t="s">
        <v>84</v>
      </c>
      <c r="G782" s="24" t="s">
        <v>1914</v>
      </c>
      <c r="H782" s="24" t="s">
        <v>266</v>
      </c>
      <c r="I782" s="24"/>
      <c r="J782" s="24"/>
      <c r="K782" s="24"/>
      <c r="L782" s="24"/>
      <c r="M782" s="25"/>
      <c r="N782" s="24"/>
      <c r="O782" s="25"/>
      <c r="P782" s="26"/>
      <c r="Q782" s="24" t="s">
        <v>1915</v>
      </c>
      <c r="R782" s="24" t="s">
        <v>171</v>
      </c>
      <c r="S782" s="24" t="s">
        <v>274</v>
      </c>
      <c r="T782" s="24">
        <v>1</v>
      </c>
      <c r="U782" s="24" t="s">
        <v>172</v>
      </c>
      <c r="V782" s="24" t="s">
        <v>3683</v>
      </c>
      <c r="W782" s="24" t="s">
        <v>3684</v>
      </c>
      <c r="X782" s="418">
        <v>45838.579861111109</v>
      </c>
      <c r="Y782" s="24"/>
      <c r="Z782" s="24">
        <v>0.7</v>
      </c>
      <c r="AA782" s="24"/>
      <c r="AB782" s="24" t="s">
        <v>176</v>
      </c>
      <c r="AC782" s="26" t="s">
        <v>2130</v>
      </c>
      <c r="AD782" s="24" t="s">
        <v>178</v>
      </c>
      <c r="AE782" s="24"/>
      <c r="AF782" s="24"/>
      <c r="AG782" s="24"/>
      <c r="AH782" s="24"/>
      <c r="AI782" s="24"/>
      <c r="AJ782" s="24" t="s">
        <v>178</v>
      </c>
      <c r="AK782" s="24" t="s">
        <v>178</v>
      </c>
      <c r="AL782" s="413" t="e">
        <f t="shared" si="24"/>
        <v>#VALUE!</v>
      </c>
      <c r="AM782" s="412">
        <f t="shared" si="25"/>
        <v>45838</v>
      </c>
    </row>
    <row r="783" spans="1:39" ht="21.6" customHeight="1">
      <c r="A783" s="24">
        <v>140</v>
      </c>
      <c r="B783" s="24" t="s">
        <v>212</v>
      </c>
      <c r="C783" s="24">
        <v>2025063693</v>
      </c>
      <c r="D783" s="24"/>
      <c r="E783" s="24"/>
      <c r="F783" s="24">
        <v>2403</v>
      </c>
      <c r="G783" s="24" t="s">
        <v>1923</v>
      </c>
      <c r="H783" s="24" t="s">
        <v>266</v>
      </c>
      <c r="I783" s="24"/>
      <c r="J783" s="24"/>
      <c r="K783" s="24"/>
      <c r="L783" s="24"/>
      <c r="M783" s="25"/>
      <c r="N783" s="24"/>
      <c r="O783" s="25"/>
      <c r="P783" s="26"/>
      <c r="Q783" s="24" t="s">
        <v>1924</v>
      </c>
      <c r="R783" s="24" t="s">
        <v>171</v>
      </c>
      <c r="S783" s="24" t="s">
        <v>274</v>
      </c>
      <c r="T783" s="24">
        <v>1</v>
      </c>
      <c r="U783" s="24" t="s">
        <v>172</v>
      </c>
      <c r="V783" s="24" t="s">
        <v>3685</v>
      </c>
      <c r="W783" s="24" t="s">
        <v>3686</v>
      </c>
      <c r="X783" s="418">
        <v>45838.614583333343</v>
      </c>
      <c r="Y783" s="24"/>
      <c r="Z783" s="24">
        <v>0.5</v>
      </c>
      <c r="AA783" s="24"/>
      <c r="AB783" s="24" t="s">
        <v>176</v>
      </c>
      <c r="AC783" s="26" t="s">
        <v>49</v>
      </c>
      <c r="AD783" s="24"/>
      <c r="AE783" s="24"/>
      <c r="AF783" s="24"/>
      <c r="AG783" s="24"/>
      <c r="AH783" s="24"/>
      <c r="AI783" s="24"/>
      <c r="AJ783" s="24" t="s">
        <v>178</v>
      </c>
      <c r="AK783" s="24" t="s">
        <v>178</v>
      </c>
      <c r="AL783" s="413" t="e">
        <f t="shared" si="24"/>
        <v>#VALUE!</v>
      </c>
      <c r="AM783" s="412">
        <f t="shared" si="25"/>
        <v>45838</v>
      </c>
    </row>
    <row r="784" spans="1:39" ht="21.6" customHeight="1">
      <c r="A784" s="24">
        <v>141</v>
      </c>
      <c r="B784" s="24" t="s">
        <v>212</v>
      </c>
      <c r="C784" s="24">
        <v>2025063697</v>
      </c>
      <c r="D784" s="24"/>
      <c r="E784" s="24"/>
      <c r="F784" s="24">
        <v>2237</v>
      </c>
      <c r="G784" s="24" t="s">
        <v>979</v>
      </c>
      <c r="H784" s="24" t="s">
        <v>898</v>
      </c>
      <c r="I784" s="24"/>
      <c r="J784" s="24"/>
      <c r="K784" s="24"/>
      <c r="L784" s="24"/>
      <c r="M784" s="25"/>
      <c r="N784" s="24"/>
      <c r="O784" s="25"/>
      <c r="P784" s="26"/>
      <c r="Q784" s="24" t="s">
        <v>980</v>
      </c>
      <c r="R784" s="24" t="s">
        <v>171</v>
      </c>
      <c r="S784" s="24" t="s">
        <v>115</v>
      </c>
      <c r="T784" s="24">
        <v>1</v>
      </c>
      <c r="U784" s="24" t="s">
        <v>172</v>
      </c>
      <c r="V784" s="24" t="s">
        <v>3687</v>
      </c>
      <c r="W784" s="24" t="s">
        <v>3688</v>
      </c>
      <c r="X784" s="418">
        <v>45838.620138888888</v>
      </c>
      <c r="Y784" s="24"/>
      <c r="Z784" s="24">
        <v>0.9</v>
      </c>
      <c r="AA784" s="24"/>
      <c r="AB784" s="24" t="s">
        <v>176</v>
      </c>
      <c r="AC784" s="26" t="s">
        <v>2099</v>
      </c>
      <c r="AD784" s="24"/>
      <c r="AE784" s="24"/>
      <c r="AF784" s="24"/>
      <c r="AG784" s="24"/>
      <c r="AH784" s="24"/>
      <c r="AI784" s="24"/>
      <c r="AJ784" s="24" t="s">
        <v>178</v>
      </c>
      <c r="AK784" s="24" t="s">
        <v>178</v>
      </c>
      <c r="AL784" s="413" t="e">
        <f t="shared" si="24"/>
        <v>#VALUE!</v>
      </c>
      <c r="AM784" s="412">
        <f t="shared" si="25"/>
        <v>45838</v>
      </c>
    </row>
    <row r="785" spans="1:39" ht="21.6" customHeight="1">
      <c r="A785" s="24">
        <v>142</v>
      </c>
      <c r="B785" s="24" t="s">
        <v>212</v>
      </c>
      <c r="C785" s="24">
        <v>2025063701</v>
      </c>
      <c r="D785" s="24"/>
      <c r="E785" s="24"/>
      <c r="F785" s="24" t="s">
        <v>85</v>
      </c>
      <c r="G785" s="24" t="s">
        <v>2078</v>
      </c>
      <c r="H785" s="24" t="s">
        <v>266</v>
      </c>
      <c r="I785" s="24"/>
      <c r="J785" s="24"/>
      <c r="K785" s="24"/>
      <c r="L785" s="24"/>
      <c r="M785" s="25"/>
      <c r="N785" s="24"/>
      <c r="O785" s="25"/>
      <c r="P785" s="26"/>
      <c r="Q785" s="24" t="s">
        <v>2079</v>
      </c>
      <c r="R785" s="24" t="s">
        <v>171</v>
      </c>
      <c r="S785" s="24" t="s">
        <v>274</v>
      </c>
      <c r="T785" s="24">
        <v>1</v>
      </c>
      <c r="U785" s="24" t="s">
        <v>172</v>
      </c>
      <c r="V785" s="24" t="s">
        <v>3689</v>
      </c>
      <c r="W785" s="24" t="s">
        <v>3690</v>
      </c>
      <c r="X785" s="418">
        <v>45838.643750000003</v>
      </c>
      <c r="Y785" s="24"/>
      <c r="Z785" s="24">
        <v>0.3</v>
      </c>
      <c r="AA785" s="24"/>
      <c r="AB785" s="24" t="s">
        <v>176</v>
      </c>
      <c r="AC785" s="26" t="s">
        <v>2313</v>
      </c>
      <c r="AD785" s="24" t="s">
        <v>178</v>
      </c>
      <c r="AE785" s="24"/>
      <c r="AF785" s="24"/>
      <c r="AG785" s="24"/>
      <c r="AH785" s="24"/>
      <c r="AI785" s="24"/>
      <c r="AJ785" s="24"/>
      <c r="AK785" s="24" t="s">
        <v>178</v>
      </c>
      <c r="AL785" s="413" t="e">
        <f t="shared" si="24"/>
        <v>#VALUE!</v>
      </c>
      <c r="AM785" s="412">
        <f t="shared" si="25"/>
        <v>45838</v>
      </c>
    </row>
    <row r="786" spans="1:39" ht="21.6" customHeight="1">
      <c r="A786" s="24">
        <v>143</v>
      </c>
      <c r="B786" s="24" t="s">
        <v>212</v>
      </c>
      <c r="C786" s="24">
        <v>2025063709</v>
      </c>
      <c r="D786" s="24"/>
      <c r="E786" s="24"/>
      <c r="F786" s="24">
        <v>4739</v>
      </c>
      <c r="G786" s="24" t="s">
        <v>1683</v>
      </c>
      <c r="H786" s="24" t="s">
        <v>214</v>
      </c>
      <c r="I786" s="24"/>
      <c r="J786" s="24"/>
      <c r="K786" s="24"/>
      <c r="L786" s="24"/>
      <c r="M786" s="25"/>
      <c r="N786" s="24"/>
      <c r="O786" s="25"/>
      <c r="P786" s="26"/>
      <c r="Q786" s="24" t="s">
        <v>1686</v>
      </c>
      <c r="R786" s="24" t="s">
        <v>171</v>
      </c>
      <c r="S786" s="24" t="s">
        <v>115</v>
      </c>
      <c r="T786" s="24">
        <v>1</v>
      </c>
      <c r="U786" s="24" t="s">
        <v>172</v>
      </c>
      <c r="V786" s="24" t="s">
        <v>3691</v>
      </c>
      <c r="W786" s="24" t="s">
        <v>3692</v>
      </c>
      <c r="X786" s="418">
        <v>45838.681250000001</v>
      </c>
      <c r="Y786" s="24"/>
      <c r="Z786" s="24">
        <v>0.4</v>
      </c>
      <c r="AA786" s="24"/>
      <c r="AB786" s="24" t="s">
        <v>176</v>
      </c>
      <c r="AC786" s="26" t="s">
        <v>2099</v>
      </c>
      <c r="AD786" s="24"/>
      <c r="AE786" s="24"/>
      <c r="AF786" s="24"/>
      <c r="AG786" s="24"/>
      <c r="AH786" s="24"/>
      <c r="AI786" s="24"/>
      <c r="AJ786" s="24" t="s">
        <v>178</v>
      </c>
      <c r="AK786" s="24" t="s">
        <v>178</v>
      </c>
      <c r="AL786" s="413" t="e">
        <f t="shared" si="24"/>
        <v>#VALUE!</v>
      </c>
      <c r="AM786" s="412">
        <f t="shared" si="25"/>
        <v>45838</v>
      </c>
    </row>
    <row r="787" spans="1:39" ht="21.6" customHeight="1">
      <c r="A787" s="24">
        <v>1</v>
      </c>
      <c r="B787" s="24" t="s">
        <v>158</v>
      </c>
      <c r="C787" s="24">
        <v>2025063744</v>
      </c>
      <c r="D787" s="24" t="s">
        <v>3693</v>
      </c>
      <c r="E787" s="24" t="s">
        <v>160</v>
      </c>
      <c r="F787" s="24">
        <v>4260</v>
      </c>
      <c r="G787" s="24" t="s">
        <v>2934</v>
      </c>
      <c r="H787" s="24" t="s">
        <v>162</v>
      </c>
      <c r="I787" s="24" t="s">
        <v>3694</v>
      </c>
      <c r="J787" s="24" t="s">
        <v>318</v>
      </c>
      <c r="K787" s="24" t="s">
        <v>373</v>
      </c>
      <c r="L787" s="24" t="s">
        <v>2102</v>
      </c>
      <c r="M787" s="25" t="s">
        <v>2103</v>
      </c>
      <c r="N787" s="24" t="s">
        <v>2104</v>
      </c>
      <c r="O787" s="25" t="s">
        <v>2105</v>
      </c>
      <c r="P787" s="26" t="s">
        <v>3695</v>
      </c>
      <c r="Q787" s="24" t="s">
        <v>441</v>
      </c>
      <c r="R787" s="24" t="s">
        <v>171</v>
      </c>
      <c r="S787" s="24" t="s">
        <v>115</v>
      </c>
      <c r="T787" s="24">
        <v>1</v>
      </c>
      <c r="U787" s="24" t="s">
        <v>172</v>
      </c>
      <c r="V787" s="24" t="s">
        <v>3696</v>
      </c>
      <c r="W787" s="24" t="s">
        <v>3697</v>
      </c>
      <c r="X787" s="418">
        <v>45839.522222222222</v>
      </c>
      <c r="Y787" s="24" t="s">
        <v>3698</v>
      </c>
      <c r="Z787" s="24">
        <v>1</v>
      </c>
      <c r="AA787" s="24"/>
      <c r="AB787" s="24" t="s">
        <v>176</v>
      </c>
      <c r="AC787" s="26" t="s">
        <v>3699</v>
      </c>
      <c r="AD787" s="24"/>
      <c r="AE787" s="24"/>
      <c r="AF787" s="24"/>
      <c r="AG787" s="24"/>
      <c r="AH787" s="24"/>
      <c r="AI787" s="24"/>
      <c r="AJ787" s="24"/>
      <c r="AK787" s="24" t="s">
        <v>178</v>
      </c>
      <c r="AL787" s="413">
        <f t="shared" si="24"/>
        <v>45838</v>
      </c>
      <c r="AM787" s="412">
        <f t="shared" si="25"/>
        <v>45839</v>
      </c>
    </row>
    <row r="788" spans="1:39" ht="21.6" customHeight="1">
      <c r="A788" s="24">
        <v>2</v>
      </c>
      <c r="B788" s="24" t="s">
        <v>158</v>
      </c>
      <c r="C788" s="24">
        <v>2025070084</v>
      </c>
      <c r="D788" s="24" t="s">
        <v>3700</v>
      </c>
      <c r="E788" s="24" t="s">
        <v>160</v>
      </c>
      <c r="F788" s="24">
        <v>3853</v>
      </c>
      <c r="G788" s="24" t="s">
        <v>758</v>
      </c>
      <c r="H788" s="24" t="s">
        <v>266</v>
      </c>
      <c r="I788" s="24" t="s">
        <v>3701</v>
      </c>
      <c r="J788" s="24" t="s">
        <v>164</v>
      </c>
      <c r="K788" s="24" t="s">
        <v>165</v>
      </c>
      <c r="L788" s="24" t="s">
        <v>193</v>
      </c>
      <c r="M788" s="25" t="s">
        <v>194</v>
      </c>
      <c r="N788" s="24" t="s">
        <v>195</v>
      </c>
      <c r="O788" s="25" t="s">
        <v>196</v>
      </c>
      <c r="P788" s="26" t="s">
        <v>3702</v>
      </c>
      <c r="Q788" s="24" t="s">
        <v>763</v>
      </c>
      <c r="R788" s="24" t="s">
        <v>171</v>
      </c>
      <c r="S788" s="24" t="s">
        <v>274</v>
      </c>
      <c r="T788" s="24">
        <v>1</v>
      </c>
      <c r="U788" s="24" t="s">
        <v>172</v>
      </c>
      <c r="V788" s="24" t="s">
        <v>3703</v>
      </c>
      <c r="W788" s="24" t="s">
        <v>3704</v>
      </c>
      <c r="X788" s="418">
        <v>45840.496527777781</v>
      </c>
      <c r="Y788" s="24" t="s">
        <v>3705</v>
      </c>
      <c r="Z788" s="24">
        <v>0.5</v>
      </c>
      <c r="AA788" s="24"/>
      <c r="AB788" s="24" t="s">
        <v>176</v>
      </c>
      <c r="AC788" s="26" t="s">
        <v>3706</v>
      </c>
      <c r="AD788" s="24"/>
      <c r="AE788" s="24"/>
      <c r="AF788" s="24"/>
      <c r="AG788" s="24"/>
      <c r="AH788" s="24"/>
      <c r="AI788" s="24"/>
      <c r="AJ788" s="24"/>
      <c r="AK788" s="24" t="s">
        <v>178</v>
      </c>
      <c r="AL788" s="413">
        <f t="shared" si="24"/>
        <v>45839</v>
      </c>
      <c r="AM788" s="412">
        <f t="shared" si="25"/>
        <v>45840</v>
      </c>
    </row>
    <row r="789" spans="1:39" ht="21.6" customHeight="1">
      <c r="A789" s="24">
        <v>3</v>
      </c>
      <c r="B789" s="24" t="s">
        <v>158</v>
      </c>
      <c r="C789" s="24">
        <v>2025070085</v>
      </c>
      <c r="D789" s="24" t="s">
        <v>3707</v>
      </c>
      <c r="E789" s="24" t="s">
        <v>160</v>
      </c>
      <c r="F789" s="24">
        <v>3853</v>
      </c>
      <c r="G789" s="24" t="s">
        <v>758</v>
      </c>
      <c r="H789" s="24" t="s">
        <v>266</v>
      </c>
      <c r="I789" s="24" t="s">
        <v>3708</v>
      </c>
      <c r="J789" s="24" t="s">
        <v>164</v>
      </c>
      <c r="K789" s="24" t="s">
        <v>165</v>
      </c>
      <c r="L789" s="24" t="s">
        <v>193</v>
      </c>
      <c r="M789" s="25" t="s">
        <v>194</v>
      </c>
      <c r="N789" s="24" t="s">
        <v>195</v>
      </c>
      <c r="O789" s="25" t="s">
        <v>196</v>
      </c>
      <c r="P789" s="26" t="s">
        <v>3709</v>
      </c>
      <c r="Q789" s="24" t="s">
        <v>763</v>
      </c>
      <c r="R789" s="24" t="s">
        <v>171</v>
      </c>
      <c r="S789" s="24" t="s">
        <v>274</v>
      </c>
      <c r="T789" s="24">
        <v>1</v>
      </c>
      <c r="U789" s="24" t="s">
        <v>172</v>
      </c>
      <c r="V789" s="24" t="s">
        <v>3710</v>
      </c>
      <c r="W789" s="24" t="s">
        <v>3711</v>
      </c>
      <c r="X789" s="418">
        <v>45840.496527777781</v>
      </c>
      <c r="Y789" s="24" t="s">
        <v>3712</v>
      </c>
      <c r="Z789" s="24">
        <v>0.5</v>
      </c>
      <c r="AA789" s="24"/>
      <c r="AB789" s="24" t="s">
        <v>176</v>
      </c>
      <c r="AC789" s="26" t="s">
        <v>3713</v>
      </c>
      <c r="AD789" s="24"/>
      <c r="AE789" s="24"/>
      <c r="AF789" s="24"/>
      <c r="AG789" s="24"/>
      <c r="AH789" s="24"/>
      <c r="AI789" s="24"/>
      <c r="AJ789" s="24"/>
      <c r="AK789" s="24" t="s">
        <v>178</v>
      </c>
      <c r="AL789" s="413">
        <f t="shared" si="24"/>
        <v>45839</v>
      </c>
      <c r="AM789" s="412">
        <f t="shared" si="25"/>
        <v>45840</v>
      </c>
    </row>
    <row r="790" spans="1:39" ht="21.6" customHeight="1">
      <c r="A790" s="24">
        <v>4</v>
      </c>
      <c r="B790" s="24" t="s">
        <v>212</v>
      </c>
      <c r="C790" s="24">
        <v>2025070356</v>
      </c>
      <c r="D790" s="24"/>
      <c r="E790" s="24"/>
      <c r="F790" s="24">
        <v>2349</v>
      </c>
      <c r="G790" s="24" t="s">
        <v>1313</v>
      </c>
      <c r="H790" s="24" t="s">
        <v>162</v>
      </c>
      <c r="I790" s="24"/>
      <c r="J790" s="24"/>
      <c r="K790" s="24"/>
      <c r="L790" s="24"/>
      <c r="M790" s="25"/>
      <c r="N790" s="24"/>
      <c r="O790" s="25"/>
      <c r="P790" s="26"/>
      <c r="Q790" s="24" t="s">
        <v>1316</v>
      </c>
      <c r="R790" s="24" t="s">
        <v>171</v>
      </c>
      <c r="S790" s="24" t="s">
        <v>115</v>
      </c>
      <c r="T790" s="24">
        <v>1</v>
      </c>
      <c r="U790" s="24" t="s">
        <v>172</v>
      </c>
      <c r="V790" s="24" t="s">
        <v>3714</v>
      </c>
      <c r="W790" s="24" t="s">
        <v>3715</v>
      </c>
      <c r="X790" s="418">
        <v>45840.494444444441</v>
      </c>
      <c r="Y790" s="24"/>
      <c r="Z790" s="24">
        <v>1.2</v>
      </c>
      <c r="AA790" s="24"/>
      <c r="AB790" s="24" t="s">
        <v>176</v>
      </c>
      <c r="AC790" s="26" t="s">
        <v>3716</v>
      </c>
      <c r="AD790" s="24" t="s">
        <v>178</v>
      </c>
      <c r="AE790" s="24"/>
      <c r="AF790" s="24"/>
      <c r="AG790" s="24"/>
      <c r="AH790" s="24"/>
      <c r="AI790" s="24"/>
      <c r="AJ790" s="24" t="s">
        <v>178</v>
      </c>
      <c r="AK790" s="24" t="s">
        <v>178</v>
      </c>
      <c r="AL790" s="413" t="e">
        <f t="shared" si="24"/>
        <v>#VALUE!</v>
      </c>
      <c r="AM790" s="412">
        <f t="shared" si="25"/>
        <v>45840</v>
      </c>
    </row>
    <row r="791" spans="1:39" ht="21.6" customHeight="1">
      <c r="A791" s="24">
        <v>5</v>
      </c>
      <c r="B791" s="24" t="s">
        <v>212</v>
      </c>
      <c r="C791" s="24">
        <v>2025070364</v>
      </c>
      <c r="D791" s="24"/>
      <c r="E791" s="24"/>
      <c r="F791" s="24">
        <v>3853</v>
      </c>
      <c r="G791" s="24" t="s">
        <v>758</v>
      </c>
      <c r="H791" s="24" t="s">
        <v>266</v>
      </c>
      <c r="I791" s="24"/>
      <c r="J791" s="24"/>
      <c r="K791" s="24"/>
      <c r="L791" s="24"/>
      <c r="M791" s="25"/>
      <c r="N791" s="24"/>
      <c r="O791" s="25"/>
      <c r="P791" s="26"/>
      <c r="Q791" s="24" t="s">
        <v>763</v>
      </c>
      <c r="R791" s="24" t="s">
        <v>171</v>
      </c>
      <c r="S791" s="24" t="s">
        <v>274</v>
      </c>
      <c r="T791" s="24">
        <v>1</v>
      </c>
      <c r="U791" s="24" t="s">
        <v>172</v>
      </c>
      <c r="V791" s="24" t="s">
        <v>3717</v>
      </c>
      <c r="W791" s="24" t="s">
        <v>3711</v>
      </c>
      <c r="X791" s="418">
        <v>45840.496527777781</v>
      </c>
      <c r="Y791" s="24"/>
      <c r="Z791" s="24">
        <v>0.5</v>
      </c>
      <c r="AA791" s="24"/>
      <c r="AB791" s="24" t="s">
        <v>176</v>
      </c>
      <c r="AC791" s="414" t="s">
        <v>92</v>
      </c>
      <c r="AD791" s="24" t="s">
        <v>178</v>
      </c>
      <c r="AE791" s="24"/>
      <c r="AF791" s="24"/>
      <c r="AG791" s="24"/>
      <c r="AH791" s="24"/>
      <c r="AI791" s="24"/>
      <c r="AJ791" s="24"/>
      <c r="AK791" s="24" t="s">
        <v>178</v>
      </c>
      <c r="AL791" s="413" t="e">
        <f t="shared" si="24"/>
        <v>#VALUE!</v>
      </c>
      <c r="AM791" s="412">
        <f t="shared" si="25"/>
        <v>45840</v>
      </c>
    </row>
    <row r="792" spans="1:39" ht="21.6" customHeight="1">
      <c r="A792" s="24">
        <v>6</v>
      </c>
      <c r="B792" s="24" t="s">
        <v>212</v>
      </c>
      <c r="C792" s="24">
        <v>2025070369</v>
      </c>
      <c r="D792" s="24"/>
      <c r="E792" s="24"/>
      <c r="F792" s="24">
        <v>4196</v>
      </c>
      <c r="G792" s="24" t="s">
        <v>1334</v>
      </c>
      <c r="H792" s="24" t="s">
        <v>162</v>
      </c>
      <c r="I792" s="24"/>
      <c r="J792" s="24"/>
      <c r="K792" s="24"/>
      <c r="L792" s="24"/>
      <c r="M792" s="25"/>
      <c r="N792" s="24"/>
      <c r="O792" s="25"/>
      <c r="P792" s="26"/>
      <c r="Q792" s="24" t="s">
        <v>1335</v>
      </c>
      <c r="R792" s="24" t="s">
        <v>171</v>
      </c>
      <c r="S792" s="24" t="s">
        <v>115</v>
      </c>
      <c r="T792" s="24">
        <v>1</v>
      </c>
      <c r="U792" s="24" t="s">
        <v>172</v>
      </c>
      <c r="V792" s="24" t="s">
        <v>3718</v>
      </c>
      <c r="W792" s="24" t="s">
        <v>3719</v>
      </c>
      <c r="X792" s="418">
        <v>45840.546527777777</v>
      </c>
      <c r="Y792" s="24"/>
      <c r="Z792" s="24">
        <v>1.1000000000000001</v>
      </c>
      <c r="AA792" s="24"/>
      <c r="AB792" s="24" t="s">
        <v>176</v>
      </c>
      <c r="AC792" s="26" t="s">
        <v>3720</v>
      </c>
      <c r="AD792" s="24" t="s">
        <v>178</v>
      </c>
      <c r="AE792" s="24"/>
      <c r="AF792" s="24"/>
      <c r="AG792" s="24"/>
      <c r="AH792" s="24"/>
      <c r="AI792" s="24"/>
      <c r="AJ792" s="24" t="s">
        <v>178</v>
      </c>
      <c r="AK792" s="24" t="s">
        <v>178</v>
      </c>
      <c r="AL792" s="413" t="e">
        <f t="shared" si="24"/>
        <v>#VALUE!</v>
      </c>
      <c r="AM792" s="412">
        <f t="shared" si="25"/>
        <v>45840</v>
      </c>
    </row>
    <row r="793" spans="1:39" ht="21.6" customHeight="1">
      <c r="A793" s="24">
        <v>7</v>
      </c>
      <c r="B793" s="24" t="s">
        <v>212</v>
      </c>
      <c r="C793" s="24">
        <v>2025070395</v>
      </c>
      <c r="D793" s="24"/>
      <c r="E793" s="24"/>
      <c r="F793" s="24">
        <v>4191</v>
      </c>
      <c r="G793" s="24" t="s">
        <v>250</v>
      </c>
      <c r="H793" s="24" t="s">
        <v>162</v>
      </c>
      <c r="I793" s="24"/>
      <c r="J793" s="24"/>
      <c r="K793" s="24"/>
      <c r="L793" s="24"/>
      <c r="M793" s="25"/>
      <c r="N793" s="24"/>
      <c r="O793" s="25"/>
      <c r="P793" s="26"/>
      <c r="Q793" s="24" t="s">
        <v>257</v>
      </c>
      <c r="R793" s="24" t="s">
        <v>171</v>
      </c>
      <c r="S793" s="24" t="s">
        <v>115</v>
      </c>
      <c r="T793" s="24">
        <v>1</v>
      </c>
      <c r="U793" s="24" t="s">
        <v>172</v>
      </c>
      <c r="V793" s="24" t="s">
        <v>3721</v>
      </c>
      <c r="W793" s="24" t="s">
        <v>3722</v>
      </c>
      <c r="X793" s="418">
        <v>45840.627083333333</v>
      </c>
      <c r="Y793" s="24"/>
      <c r="Z793" s="24">
        <v>1.1000000000000001</v>
      </c>
      <c r="AA793" s="24"/>
      <c r="AB793" s="24" t="s">
        <v>176</v>
      </c>
      <c r="AC793" s="26" t="s">
        <v>3716</v>
      </c>
      <c r="AD793" s="24" t="s">
        <v>178</v>
      </c>
      <c r="AE793" s="24"/>
      <c r="AF793" s="24"/>
      <c r="AG793" s="24"/>
      <c r="AH793" s="24"/>
      <c r="AI793" s="24"/>
      <c r="AJ793" s="24" t="s">
        <v>178</v>
      </c>
      <c r="AK793" s="24" t="s">
        <v>178</v>
      </c>
      <c r="AL793" s="413" t="e">
        <f t="shared" si="24"/>
        <v>#VALUE!</v>
      </c>
      <c r="AM793" s="412">
        <f t="shared" si="25"/>
        <v>45840</v>
      </c>
    </row>
    <row r="794" spans="1:39" ht="21.6" customHeight="1">
      <c r="A794" s="24">
        <v>8</v>
      </c>
      <c r="B794" s="24" t="s">
        <v>212</v>
      </c>
      <c r="C794" s="24">
        <v>2025070417</v>
      </c>
      <c r="D794" s="24"/>
      <c r="E794" s="24"/>
      <c r="F794" s="24">
        <v>4210</v>
      </c>
      <c r="G794" s="24" t="s">
        <v>1338</v>
      </c>
      <c r="H794" s="24" t="s">
        <v>162</v>
      </c>
      <c r="I794" s="24"/>
      <c r="J794" s="24"/>
      <c r="K794" s="24"/>
      <c r="L794" s="24"/>
      <c r="M794" s="25"/>
      <c r="N794" s="24"/>
      <c r="O794" s="25"/>
      <c r="P794" s="26"/>
      <c r="Q794" s="24" t="s">
        <v>1339</v>
      </c>
      <c r="R794" s="24" t="s">
        <v>171</v>
      </c>
      <c r="S794" s="24" t="s">
        <v>115</v>
      </c>
      <c r="T794" s="24">
        <v>1</v>
      </c>
      <c r="U794" s="24" t="s">
        <v>172</v>
      </c>
      <c r="V794" s="24" t="s">
        <v>3723</v>
      </c>
      <c r="W794" s="24" t="s">
        <v>3724</v>
      </c>
      <c r="X794" s="418">
        <v>45840.672222222223</v>
      </c>
      <c r="Y794" s="24"/>
      <c r="Z794" s="24">
        <v>1</v>
      </c>
      <c r="AA794" s="24"/>
      <c r="AB794" s="24" t="s">
        <v>176</v>
      </c>
      <c r="AC794" s="26" t="s">
        <v>3720</v>
      </c>
      <c r="AD794" s="24" t="s">
        <v>178</v>
      </c>
      <c r="AE794" s="24"/>
      <c r="AF794" s="24"/>
      <c r="AG794" s="24"/>
      <c r="AH794" s="24"/>
      <c r="AI794" s="24"/>
      <c r="AJ794" s="24" t="s">
        <v>178</v>
      </c>
      <c r="AK794" s="24" t="s">
        <v>178</v>
      </c>
      <c r="AL794" s="413" t="e">
        <f t="shared" si="24"/>
        <v>#VALUE!</v>
      </c>
      <c r="AM794" s="412">
        <f t="shared" si="25"/>
        <v>45840</v>
      </c>
    </row>
    <row r="795" spans="1:39" ht="21.6" customHeight="1">
      <c r="A795" s="24">
        <v>9</v>
      </c>
      <c r="B795" s="24" t="s">
        <v>212</v>
      </c>
      <c r="C795" s="24">
        <v>2025070428</v>
      </c>
      <c r="D795" s="24"/>
      <c r="E795" s="24"/>
      <c r="F795" s="24">
        <v>4210</v>
      </c>
      <c r="G795" s="24" t="s">
        <v>1338</v>
      </c>
      <c r="H795" s="24" t="s">
        <v>162</v>
      </c>
      <c r="I795" s="24"/>
      <c r="J795" s="24"/>
      <c r="K795" s="24"/>
      <c r="L795" s="24"/>
      <c r="M795" s="25"/>
      <c r="N795" s="24"/>
      <c r="O795" s="25"/>
      <c r="P795" s="26"/>
      <c r="Q795" s="24" t="s">
        <v>1339</v>
      </c>
      <c r="R795" s="24" t="s">
        <v>171</v>
      </c>
      <c r="S795" s="24" t="s">
        <v>115</v>
      </c>
      <c r="T795" s="24">
        <v>1</v>
      </c>
      <c r="U795" s="24" t="s">
        <v>172</v>
      </c>
      <c r="V795" s="24" t="s">
        <v>3725</v>
      </c>
      <c r="W795" s="24" t="s">
        <v>3724</v>
      </c>
      <c r="X795" s="418">
        <v>45840.672222222223</v>
      </c>
      <c r="Y795" s="24"/>
      <c r="Z795" s="24">
        <v>1</v>
      </c>
      <c r="AA795" s="24"/>
      <c r="AB795" s="24" t="s">
        <v>176</v>
      </c>
      <c r="AC795" s="26" t="s">
        <v>3720</v>
      </c>
      <c r="AD795" s="24" t="s">
        <v>178</v>
      </c>
      <c r="AE795" s="24"/>
      <c r="AF795" s="24"/>
      <c r="AG795" s="24"/>
      <c r="AH795" s="24"/>
      <c r="AI795" s="24"/>
      <c r="AJ795" s="24" t="s">
        <v>178</v>
      </c>
      <c r="AK795" s="24" t="s">
        <v>178</v>
      </c>
      <c r="AL795" s="413" t="e">
        <f t="shared" si="24"/>
        <v>#VALUE!</v>
      </c>
      <c r="AM795" s="412">
        <f t="shared" si="25"/>
        <v>45840</v>
      </c>
    </row>
    <row r="796" spans="1:39" ht="21.6" customHeight="1">
      <c r="A796" s="24">
        <v>10</v>
      </c>
      <c r="B796" s="24" t="s">
        <v>212</v>
      </c>
      <c r="C796" s="24">
        <v>2025070429</v>
      </c>
      <c r="D796" s="24"/>
      <c r="E796" s="24"/>
      <c r="F796" s="24" t="s">
        <v>50</v>
      </c>
      <c r="G796" s="24" t="s">
        <v>1342</v>
      </c>
      <c r="H796" s="24" t="s">
        <v>162</v>
      </c>
      <c r="I796" s="24"/>
      <c r="J796" s="24"/>
      <c r="K796" s="24"/>
      <c r="L796" s="24"/>
      <c r="M796" s="25"/>
      <c r="N796" s="24"/>
      <c r="O796" s="25"/>
      <c r="P796" s="26"/>
      <c r="Q796" s="24" t="s">
        <v>1343</v>
      </c>
      <c r="R796" s="24" t="s">
        <v>171</v>
      </c>
      <c r="S796" s="24" t="s">
        <v>115</v>
      </c>
      <c r="T796" s="24">
        <v>1</v>
      </c>
      <c r="U796" s="24" t="s">
        <v>172</v>
      </c>
      <c r="V796" s="24" t="s">
        <v>3726</v>
      </c>
      <c r="W796" s="24" t="s">
        <v>3727</v>
      </c>
      <c r="X796" s="418">
        <v>45840.717361111107</v>
      </c>
      <c r="Y796" s="24"/>
      <c r="Z796" s="24">
        <v>0.9</v>
      </c>
      <c r="AA796" s="24"/>
      <c r="AB796" s="24" t="s">
        <v>176</v>
      </c>
      <c r="AC796" s="26" t="s">
        <v>3720</v>
      </c>
      <c r="AD796" s="24" t="s">
        <v>178</v>
      </c>
      <c r="AE796" s="24"/>
      <c r="AF796" s="24"/>
      <c r="AG796" s="24"/>
      <c r="AH796" s="24"/>
      <c r="AI796" s="24"/>
      <c r="AJ796" s="24" t="s">
        <v>178</v>
      </c>
      <c r="AK796" s="24" t="s">
        <v>178</v>
      </c>
      <c r="AL796" s="413" t="e">
        <f t="shared" si="24"/>
        <v>#VALUE!</v>
      </c>
      <c r="AM796" s="412">
        <f t="shared" si="25"/>
        <v>45840</v>
      </c>
    </row>
    <row r="797" spans="1:39" ht="21.6" customHeight="1">
      <c r="A797" s="24">
        <v>7</v>
      </c>
      <c r="B797" s="24" t="s">
        <v>158</v>
      </c>
      <c r="C797" s="24">
        <v>2025070370</v>
      </c>
      <c r="D797" s="24" t="s">
        <v>3728</v>
      </c>
      <c r="E797" s="24" t="s">
        <v>160</v>
      </c>
      <c r="F797" s="24">
        <v>4196</v>
      </c>
      <c r="G797" s="24" t="s">
        <v>1334</v>
      </c>
      <c r="H797" s="24" t="s">
        <v>162</v>
      </c>
      <c r="I797" s="24" t="s">
        <v>3729</v>
      </c>
      <c r="J797" s="24" t="s">
        <v>192</v>
      </c>
      <c r="K797" s="24" t="s">
        <v>165</v>
      </c>
      <c r="L797" s="24" t="s">
        <v>193</v>
      </c>
      <c r="M797" s="25" t="s">
        <v>194</v>
      </c>
      <c r="N797" s="24" t="s">
        <v>195</v>
      </c>
      <c r="O797" s="25" t="s">
        <v>196</v>
      </c>
      <c r="P797" s="26" t="s">
        <v>3730</v>
      </c>
      <c r="Q797" s="24" t="s">
        <v>1335</v>
      </c>
      <c r="R797" s="24" t="s">
        <v>171</v>
      </c>
      <c r="S797" s="24" t="s">
        <v>115</v>
      </c>
      <c r="T797" s="24">
        <v>1</v>
      </c>
      <c r="U797" s="24" t="s">
        <v>172</v>
      </c>
      <c r="V797" s="24" t="s">
        <v>3731</v>
      </c>
      <c r="W797" s="24" t="s">
        <v>3732</v>
      </c>
      <c r="X797" s="418">
        <v>45841.48333333333</v>
      </c>
      <c r="Y797" s="24" t="s">
        <v>3733</v>
      </c>
      <c r="Z797" s="24">
        <v>0.6</v>
      </c>
      <c r="AA797" s="24"/>
      <c r="AB797" s="24" t="s">
        <v>176</v>
      </c>
      <c r="AC797" s="26" t="s">
        <v>3734</v>
      </c>
      <c r="AD797" s="24"/>
      <c r="AE797" s="24"/>
      <c r="AF797" s="24"/>
      <c r="AG797" s="24"/>
      <c r="AH797" s="24"/>
      <c r="AI797" s="24"/>
      <c r="AJ797" s="24"/>
      <c r="AK797" s="24" t="s">
        <v>178</v>
      </c>
      <c r="AL797" s="413">
        <f t="shared" si="24"/>
        <v>45840</v>
      </c>
      <c r="AM797" s="412">
        <f t="shared" si="25"/>
        <v>45841</v>
      </c>
    </row>
    <row r="798" spans="1:39" ht="21.6" customHeight="1">
      <c r="A798" s="24">
        <v>12</v>
      </c>
      <c r="B798" s="24" t="s">
        <v>212</v>
      </c>
      <c r="C798" s="24">
        <v>2025070534</v>
      </c>
      <c r="D798" s="24"/>
      <c r="E798" s="24"/>
      <c r="F798" s="24">
        <v>4352</v>
      </c>
      <c r="G798" s="24" t="s">
        <v>1293</v>
      </c>
      <c r="H798" s="24" t="s">
        <v>162</v>
      </c>
      <c r="I798" s="24"/>
      <c r="J798" s="24"/>
      <c r="K798" s="24"/>
      <c r="L798" s="24"/>
      <c r="M798" s="25"/>
      <c r="N798" s="24"/>
      <c r="O798" s="25"/>
      <c r="P798" s="26"/>
      <c r="Q798" s="24" t="s">
        <v>1296</v>
      </c>
      <c r="R798" s="24" t="s">
        <v>171</v>
      </c>
      <c r="S798" s="24" t="s">
        <v>115</v>
      </c>
      <c r="T798" s="24">
        <v>1</v>
      </c>
      <c r="U798" s="24" t="s">
        <v>172</v>
      </c>
      <c r="V798" s="24" t="s">
        <v>3735</v>
      </c>
      <c r="W798" s="24" t="s">
        <v>3736</v>
      </c>
      <c r="X798" s="418">
        <v>45841.533333333333</v>
      </c>
      <c r="Y798" s="24"/>
      <c r="Z798" s="24">
        <v>0.8</v>
      </c>
      <c r="AA798" s="24"/>
      <c r="AB798" s="24" t="s">
        <v>176</v>
      </c>
      <c r="AC798" s="26" t="s">
        <v>3720</v>
      </c>
      <c r="AD798" s="24" t="s">
        <v>178</v>
      </c>
      <c r="AE798" s="24"/>
      <c r="AF798" s="24"/>
      <c r="AG798" s="24"/>
      <c r="AH798" s="24"/>
      <c r="AI798" s="24"/>
      <c r="AJ798" s="24" t="s">
        <v>178</v>
      </c>
      <c r="AK798" s="24" t="s">
        <v>178</v>
      </c>
      <c r="AL798" s="413" t="e">
        <f t="shared" si="24"/>
        <v>#VALUE!</v>
      </c>
      <c r="AM798" s="412">
        <f t="shared" si="25"/>
        <v>45841</v>
      </c>
    </row>
    <row r="799" spans="1:39" ht="21.6" customHeight="1">
      <c r="A799" s="24">
        <v>13</v>
      </c>
      <c r="B799" s="24" t="s">
        <v>212</v>
      </c>
      <c r="C799" s="24">
        <v>2025070545</v>
      </c>
      <c r="D799" s="24"/>
      <c r="E799" s="24"/>
      <c r="F799" s="24">
        <v>4005</v>
      </c>
      <c r="G799" s="24" t="s">
        <v>783</v>
      </c>
      <c r="H799" s="24" t="s">
        <v>316</v>
      </c>
      <c r="I799" s="24"/>
      <c r="J799" s="24"/>
      <c r="K799" s="24"/>
      <c r="L799" s="24"/>
      <c r="M799" s="25"/>
      <c r="N799" s="24"/>
      <c r="O799" s="25"/>
      <c r="P799" s="26"/>
      <c r="Q799" s="24" t="s">
        <v>784</v>
      </c>
      <c r="R799" s="24" t="s">
        <v>171</v>
      </c>
      <c r="S799" s="24" t="s">
        <v>110</v>
      </c>
      <c r="T799" s="24">
        <v>1</v>
      </c>
      <c r="U799" s="24" t="s">
        <v>172</v>
      </c>
      <c r="V799" s="24" t="s">
        <v>3737</v>
      </c>
      <c r="W799" s="24" t="s">
        <v>3738</v>
      </c>
      <c r="X799" s="418">
        <v>45841.555555555547</v>
      </c>
      <c r="Y799" s="24"/>
      <c r="Z799" s="24">
        <v>0.3</v>
      </c>
      <c r="AA799" s="24"/>
      <c r="AB799" s="24" t="s">
        <v>176</v>
      </c>
      <c r="AC799" s="26" t="s">
        <v>92</v>
      </c>
      <c r="AD799" s="24" t="s">
        <v>178</v>
      </c>
      <c r="AE799" s="24"/>
      <c r="AF799" s="24"/>
      <c r="AG799" s="24"/>
      <c r="AH799" s="24"/>
      <c r="AI799" s="24"/>
      <c r="AJ799" s="24"/>
      <c r="AK799" s="24" t="s">
        <v>178</v>
      </c>
      <c r="AL799" s="413" t="e">
        <f t="shared" si="24"/>
        <v>#VALUE!</v>
      </c>
      <c r="AM799" s="412">
        <f t="shared" si="25"/>
        <v>45841</v>
      </c>
    </row>
    <row r="800" spans="1:39" ht="21.6" customHeight="1">
      <c r="A800" s="24">
        <v>14</v>
      </c>
      <c r="B800" s="24" t="s">
        <v>212</v>
      </c>
      <c r="C800" s="24">
        <v>2025070547</v>
      </c>
      <c r="D800" s="24"/>
      <c r="E800" s="24"/>
      <c r="F800" s="24" t="s">
        <v>51</v>
      </c>
      <c r="G800" s="24" t="s">
        <v>315</v>
      </c>
      <c r="H800" s="24" t="s">
        <v>316</v>
      </c>
      <c r="I800" s="24"/>
      <c r="J800" s="24"/>
      <c r="K800" s="24"/>
      <c r="L800" s="24"/>
      <c r="M800" s="25"/>
      <c r="N800" s="24"/>
      <c r="O800" s="25"/>
      <c r="P800" s="26"/>
      <c r="Q800" s="24" t="s">
        <v>323</v>
      </c>
      <c r="R800" s="24" t="s">
        <v>171</v>
      </c>
      <c r="S800" s="24" t="s">
        <v>110</v>
      </c>
      <c r="T800" s="24">
        <v>1</v>
      </c>
      <c r="U800" s="24" t="s">
        <v>172</v>
      </c>
      <c r="V800" s="24" t="s">
        <v>3739</v>
      </c>
      <c r="W800" s="24" t="s">
        <v>3740</v>
      </c>
      <c r="X800" s="418">
        <v>45841.569444444453</v>
      </c>
      <c r="Y800" s="24"/>
      <c r="Z800" s="24">
        <v>0.3</v>
      </c>
      <c r="AA800" s="24"/>
      <c r="AB800" s="24" t="s">
        <v>176</v>
      </c>
      <c r="AC800" s="26" t="s">
        <v>92</v>
      </c>
      <c r="AD800" s="24" t="s">
        <v>178</v>
      </c>
      <c r="AE800" s="24"/>
      <c r="AF800" s="24"/>
      <c r="AG800" s="24"/>
      <c r="AH800" s="24"/>
      <c r="AI800" s="24"/>
      <c r="AJ800" s="24"/>
      <c r="AK800" s="24" t="s">
        <v>178</v>
      </c>
      <c r="AL800" s="413" t="e">
        <f t="shared" si="24"/>
        <v>#VALUE!</v>
      </c>
      <c r="AM800" s="412">
        <f t="shared" si="25"/>
        <v>45841</v>
      </c>
    </row>
    <row r="801" spans="1:39" ht="21.6" customHeight="1">
      <c r="A801" s="24">
        <v>15</v>
      </c>
      <c r="B801" s="24" t="s">
        <v>212</v>
      </c>
      <c r="C801" s="24">
        <v>2025070548</v>
      </c>
      <c r="D801" s="24"/>
      <c r="E801" s="24"/>
      <c r="F801" s="24">
        <v>4560</v>
      </c>
      <c r="G801" s="24" t="s">
        <v>1239</v>
      </c>
      <c r="H801" s="24" t="s">
        <v>162</v>
      </c>
      <c r="I801" s="24"/>
      <c r="J801" s="24"/>
      <c r="K801" s="24"/>
      <c r="L801" s="24"/>
      <c r="M801" s="25"/>
      <c r="N801" s="24"/>
      <c r="O801" s="25"/>
      <c r="P801" s="26"/>
      <c r="Q801" s="24" t="s">
        <v>1240</v>
      </c>
      <c r="R801" s="24" t="s">
        <v>171</v>
      </c>
      <c r="S801" s="24" t="s">
        <v>115</v>
      </c>
      <c r="T801" s="24">
        <v>1</v>
      </c>
      <c r="U801" s="24" t="s">
        <v>172</v>
      </c>
      <c r="V801" s="24" t="s">
        <v>3741</v>
      </c>
      <c r="W801" s="24" t="s">
        <v>3738</v>
      </c>
      <c r="X801" s="418">
        <v>45841.571527777778</v>
      </c>
      <c r="Y801" s="24"/>
      <c r="Z801" s="24">
        <v>0.7</v>
      </c>
      <c r="AA801" s="24"/>
      <c r="AB801" s="24" t="s">
        <v>176</v>
      </c>
      <c r="AC801" s="26" t="s">
        <v>3720</v>
      </c>
      <c r="AD801" s="24" t="s">
        <v>178</v>
      </c>
      <c r="AE801" s="24"/>
      <c r="AF801" s="24"/>
      <c r="AG801" s="24"/>
      <c r="AH801" s="24"/>
      <c r="AI801" s="24"/>
      <c r="AJ801" s="24" t="s">
        <v>178</v>
      </c>
      <c r="AK801" s="24" t="s">
        <v>178</v>
      </c>
      <c r="AL801" s="413" t="e">
        <f t="shared" si="24"/>
        <v>#VALUE!</v>
      </c>
      <c r="AM801" s="412">
        <f t="shared" si="25"/>
        <v>45841</v>
      </c>
    </row>
    <row r="802" spans="1:39" ht="21.6" customHeight="1">
      <c r="A802" s="24">
        <v>16</v>
      </c>
      <c r="B802" s="24" t="s">
        <v>212</v>
      </c>
      <c r="C802" s="24">
        <v>2025070551</v>
      </c>
      <c r="D802" s="24"/>
      <c r="E802" s="24"/>
      <c r="F802" s="24" t="s">
        <v>52</v>
      </c>
      <c r="G802" s="24" t="s">
        <v>464</v>
      </c>
      <c r="H802" s="24" t="s">
        <v>316</v>
      </c>
      <c r="I802" s="24"/>
      <c r="J802" s="24"/>
      <c r="K802" s="24"/>
      <c r="L802" s="24"/>
      <c r="M802" s="25"/>
      <c r="N802" s="24"/>
      <c r="O802" s="25"/>
      <c r="P802" s="26"/>
      <c r="Q802" s="24" t="s">
        <v>465</v>
      </c>
      <c r="R802" s="24" t="s">
        <v>171</v>
      </c>
      <c r="S802" s="24" t="s">
        <v>110</v>
      </c>
      <c r="T802" s="24">
        <v>1</v>
      </c>
      <c r="U802" s="24" t="s">
        <v>172</v>
      </c>
      <c r="V802" s="24" t="s">
        <v>3742</v>
      </c>
      <c r="W802" s="24" t="s">
        <v>3743</v>
      </c>
      <c r="X802" s="418">
        <v>45841.583333333343</v>
      </c>
      <c r="Y802" s="24"/>
      <c r="Z802" s="24">
        <v>0.3</v>
      </c>
      <c r="AA802" s="24"/>
      <c r="AB802" s="24" t="s">
        <v>176</v>
      </c>
      <c r="AC802" s="26" t="s">
        <v>92</v>
      </c>
      <c r="AD802" s="24" t="s">
        <v>178</v>
      </c>
      <c r="AE802" s="24"/>
      <c r="AF802" s="24"/>
      <c r="AG802" s="24"/>
      <c r="AH802" s="24"/>
      <c r="AI802" s="24"/>
      <c r="AJ802" s="24"/>
      <c r="AK802" s="24"/>
      <c r="AL802" s="413" t="e">
        <f t="shared" si="24"/>
        <v>#VALUE!</v>
      </c>
      <c r="AM802" s="412">
        <f t="shared" si="25"/>
        <v>45841</v>
      </c>
    </row>
    <row r="803" spans="1:39" ht="21.6" customHeight="1">
      <c r="A803" s="24">
        <v>17</v>
      </c>
      <c r="B803" s="24" t="s">
        <v>212</v>
      </c>
      <c r="C803" s="24">
        <v>2025070557</v>
      </c>
      <c r="D803" s="24"/>
      <c r="E803" s="24"/>
      <c r="F803" s="24" t="s">
        <v>53</v>
      </c>
      <c r="G803" s="24" t="s">
        <v>456</v>
      </c>
      <c r="H803" s="24" t="s">
        <v>316</v>
      </c>
      <c r="I803" s="24"/>
      <c r="J803" s="24"/>
      <c r="K803" s="24"/>
      <c r="L803" s="24"/>
      <c r="M803" s="25"/>
      <c r="N803" s="24"/>
      <c r="O803" s="25"/>
      <c r="P803" s="26"/>
      <c r="Q803" s="24" t="s">
        <v>457</v>
      </c>
      <c r="R803" s="24" t="s">
        <v>171</v>
      </c>
      <c r="S803" s="24" t="s">
        <v>110</v>
      </c>
      <c r="T803" s="24">
        <v>1</v>
      </c>
      <c r="U803" s="24" t="s">
        <v>172</v>
      </c>
      <c r="V803" s="24" t="s">
        <v>3744</v>
      </c>
      <c r="W803" s="24" t="s">
        <v>3745</v>
      </c>
      <c r="X803" s="418">
        <v>45841.59375</v>
      </c>
      <c r="Y803" s="24"/>
      <c r="Z803" s="24">
        <v>0.3</v>
      </c>
      <c r="AA803" s="24"/>
      <c r="AB803" s="24" t="s">
        <v>176</v>
      </c>
      <c r="AC803" s="26" t="s">
        <v>92</v>
      </c>
      <c r="AD803" s="24" t="s">
        <v>178</v>
      </c>
      <c r="AE803" s="24"/>
      <c r="AF803" s="24"/>
      <c r="AG803" s="24"/>
      <c r="AH803" s="24"/>
      <c r="AI803" s="24"/>
      <c r="AJ803" s="24"/>
      <c r="AK803" s="24" t="s">
        <v>178</v>
      </c>
      <c r="AL803" s="413" t="e">
        <f t="shared" si="24"/>
        <v>#VALUE!</v>
      </c>
      <c r="AM803" s="412">
        <f t="shared" si="25"/>
        <v>45841</v>
      </c>
    </row>
    <row r="804" spans="1:39" ht="21.6" customHeight="1">
      <c r="A804" s="24">
        <v>18</v>
      </c>
      <c r="B804" s="24" t="s">
        <v>212</v>
      </c>
      <c r="C804" s="24">
        <v>2025070565</v>
      </c>
      <c r="D804" s="24"/>
      <c r="E804" s="24"/>
      <c r="F804" s="24">
        <v>2303</v>
      </c>
      <c r="G804" s="24" t="s">
        <v>1521</v>
      </c>
      <c r="H804" s="24" t="s">
        <v>162</v>
      </c>
      <c r="I804" s="24"/>
      <c r="J804" s="24"/>
      <c r="K804" s="24"/>
      <c r="L804" s="24"/>
      <c r="M804" s="25"/>
      <c r="N804" s="24"/>
      <c r="O804" s="25"/>
      <c r="P804" s="26"/>
      <c r="Q804" s="24" t="s">
        <v>1522</v>
      </c>
      <c r="R804" s="24" t="s">
        <v>171</v>
      </c>
      <c r="S804" s="24" t="s">
        <v>115</v>
      </c>
      <c r="T804" s="24">
        <v>1</v>
      </c>
      <c r="U804" s="24" t="s">
        <v>172</v>
      </c>
      <c r="V804" s="24" t="s">
        <v>3746</v>
      </c>
      <c r="W804" s="24" t="s">
        <v>3745</v>
      </c>
      <c r="X804" s="418">
        <v>45841.623611111107</v>
      </c>
      <c r="Y804" s="24"/>
      <c r="Z804" s="24">
        <v>1</v>
      </c>
      <c r="AA804" s="24"/>
      <c r="AB804" s="24" t="s">
        <v>176</v>
      </c>
      <c r="AC804" s="26" t="s">
        <v>3720</v>
      </c>
      <c r="AD804" s="24" t="s">
        <v>178</v>
      </c>
      <c r="AE804" s="24"/>
      <c r="AF804" s="24"/>
      <c r="AG804" s="24"/>
      <c r="AH804" s="24"/>
      <c r="AI804" s="24"/>
      <c r="AJ804" s="24" t="s">
        <v>178</v>
      </c>
      <c r="AK804" s="24" t="s">
        <v>178</v>
      </c>
      <c r="AL804" s="413" t="e">
        <f t="shared" si="24"/>
        <v>#VALUE!</v>
      </c>
      <c r="AM804" s="412">
        <f t="shared" si="25"/>
        <v>45841</v>
      </c>
    </row>
    <row r="805" spans="1:39" ht="21.6" customHeight="1">
      <c r="A805" s="24">
        <v>19</v>
      </c>
      <c r="B805" s="24" t="s">
        <v>158</v>
      </c>
      <c r="C805" s="24">
        <v>2025070577</v>
      </c>
      <c r="D805" s="24" t="s">
        <v>3747</v>
      </c>
      <c r="E805" s="24" t="s">
        <v>160</v>
      </c>
      <c r="F805" s="24">
        <v>2303</v>
      </c>
      <c r="G805" s="24" t="s">
        <v>1521</v>
      </c>
      <c r="H805" s="24" t="s">
        <v>162</v>
      </c>
      <c r="I805" s="24" t="s">
        <v>3748</v>
      </c>
      <c r="J805" s="24" t="s">
        <v>485</v>
      </c>
      <c r="K805" s="24" t="s">
        <v>165</v>
      </c>
      <c r="L805" s="24" t="s">
        <v>166</v>
      </c>
      <c r="M805" s="25" t="s">
        <v>167</v>
      </c>
      <c r="N805" s="24">
        <v>2305</v>
      </c>
      <c r="O805" s="25" t="s">
        <v>685</v>
      </c>
      <c r="P805" s="26" t="s">
        <v>3749</v>
      </c>
      <c r="Q805" s="24" t="s">
        <v>1522</v>
      </c>
      <c r="R805" s="24" t="s">
        <v>171</v>
      </c>
      <c r="S805" s="24" t="s">
        <v>115</v>
      </c>
      <c r="T805" s="24">
        <v>1</v>
      </c>
      <c r="U805" s="24" t="s">
        <v>172</v>
      </c>
      <c r="V805" s="24" t="s">
        <v>3750</v>
      </c>
      <c r="W805" s="24" t="s">
        <v>3751</v>
      </c>
      <c r="X805" s="418">
        <v>45842.564583333333</v>
      </c>
      <c r="Y805" s="24" t="s">
        <v>3752</v>
      </c>
      <c r="Z805" s="24">
        <v>0.5</v>
      </c>
      <c r="AA805" s="24"/>
      <c r="AB805" s="24" t="s">
        <v>176</v>
      </c>
      <c r="AC805" s="26" t="s">
        <v>3753</v>
      </c>
      <c r="AD805" s="24"/>
      <c r="AE805" s="24"/>
      <c r="AF805" s="24"/>
      <c r="AG805" s="24"/>
      <c r="AH805" s="24"/>
      <c r="AI805" s="24"/>
      <c r="AJ805" s="24"/>
      <c r="AK805" s="24" t="s">
        <v>178</v>
      </c>
      <c r="AL805" s="413">
        <f t="shared" si="24"/>
        <v>45841</v>
      </c>
      <c r="AM805" s="412">
        <f t="shared" si="25"/>
        <v>45842</v>
      </c>
    </row>
    <row r="806" spans="1:39" ht="21.6" customHeight="1">
      <c r="A806" s="24">
        <v>20</v>
      </c>
      <c r="B806" s="24" t="s">
        <v>212</v>
      </c>
      <c r="C806" s="24">
        <v>2025070586</v>
      </c>
      <c r="D806" s="24"/>
      <c r="E806" s="24"/>
      <c r="F806" s="24">
        <v>2042</v>
      </c>
      <c r="G806" s="24" t="s">
        <v>1191</v>
      </c>
      <c r="H806" s="24" t="s">
        <v>162</v>
      </c>
      <c r="I806" s="24"/>
      <c r="J806" s="24"/>
      <c r="K806" s="24"/>
      <c r="L806" s="24"/>
      <c r="M806" s="25"/>
      <c r="N806" s="24"/>
      <c r="O806" s="25"/>
      <c r="P806" s="26"/>
      <c r="Q806" s="24" t="s">
        <v>1192</v>
      </c>
      <c r="R806" s="24" t="s">
        <v>171</v>
      </c>
      <c r="S806" s="24" t="s">
        <v>115</v>
      </c>
      <c r="T806" s="24">
        <v>1</v>
      </c>
      <c r="U806" s="24" t="s">
        <v>172</v>
      </c>
      <c r="V806" s="24" t="s">
        <v>3754</v>
      </c>
      <c r="W806" s="24" t="s">
        <v>3755</v>
      </c>
      <c r="X806" s="418">
        <v>45841.671527777777</v>
      </c>
      <c r="Y806" s="24"/>
      <c r="Z806" s="24">
        <v>1</v>
      </c>
      <c r="AA806" s="24"/>
      <c r="AB806" s="24" t="s">
        <v>176</v>
      </c>
      <c r="AC806" s="26" t="s">
        <v>3720</v>
      </c>
      <c r="AD806" s="24" t="s">
        <v>178</v>
      </c>
      <c r="AE806" s="24"/>
      <c r="AF806" s="24"/>
      <c r="AG806" s="24"/>
      <c r="AH806" s="24"/>
      <c r="AI806" s="24"/>
      <c r="AJ806" s="24" t="s">
        <v>178</v>
      </c>
      <c r="AK806" s="24" t="s">
        <v>178</v>
      </c>
      <c r="AL806" s="413" t="e">
        <f t="shared" si="24"/>
        <v>#VALUE!</v>
      </c>
      <c r="AM806" s="412">
        <f t="shared" si="25"/>
        <v>45841</v>
      </c>
    </row>
    <row r="807" spans="1:39" ht="21.6" customHeight="1">
      <c r="A807" s="24">
        <v>21</v>
      </c>
      <c r="B807" s="24" t="s">
        <v>212</v>
      </c>
      <c r="C807" s="24">
        <v>2025070602</v>
      </c>
      <c r="D807" s="24"/>
      <c r="E807" s="24"/>
      <c r="F807" s="24">
        <v>4029</v>
      </c>
      <c r="G807" s="24" t="s">
        <v>1214</v>
      </c>
      <c r="H807" s="24" t="s">
        <v>162</v>
      </c>
      <c r="I807" s="24"/>
      <c r="J807" s="24"/>
      <c r="K807" s="24"/>
      <c r="L807" s="24"/>
      <c r="M807" s="25"/>
      <c r="N807" s="24"/>
      <c r="O807" s="25"/>
      <c r="P807" s="26"/>
      <c r="Q807" s="24" t="s">
        <v>1215</v>
      </c>
      <c r="R807" s="24" t="s">
        <v>171</v>
      </c>
      <c r="S807" s="24" t="s">
        <v>115</v>
      </c>
      <c r="T807" s="24">
        <v>1</v>
      </c>
      <c r="U807" s="24" t="s">
        <v>172</v>
      </c>
      <c r="V807" s="24" t="s">
        <v>3756</v>
      </c>
      <c r="W807" s="24" t="s">
        <v>3757</v>
      </c>
      <c r="X807" s="418">
        <v>45841.709027777782</v>
      </c>
      <c r="Y807" s="24"/>
      <c r="Z807" s="24">
        <v>0.9</v>
      </c>
      <c r="AA807" s="24"/>
      <c r="AB807" s="24" t="s">
        <v>176</v>
      </c>
      <c r="AC807" s="26" t="s">
        <v>3720</v>
      </c>
      <c r="AD807" s="24" t="s">
        <v>178</v>
      </c>
      <c r="AE807" s="24"/>
      <c r="AF807" s="24"/>
      <c r="AG807" s="24"/>
      <c r="AH807" s="24"/>
      <c r="AI807" s="24"/>
      <c r="AJ807" s="24" t="s">
        <v>178</v>
      </c>
      <c r="AK807" s="24" t="s">
        <v>178</v>
      </c>
      <c r="AL807" s="413" t="e">
        <f t="shared" si="24"/>
        <v>#VALUE!</v>
      </c>
      <c r="AM807" s="412">
        <f t="shared" si="25"/>
        <v>45841</v>
      </c>
    </row>
    <row r="808" spans="1:39" ht="21.6" customHeight="1">
      <c r="A808" s="24">
        <v>22</v>
      </c>
      <c r="B808" s="24" t="s">
        <v>158</v>
      </c>
      <c r="C808" s="24">
        <v>2025070632</v>
      </c>
      <c r="D808" s="24" t="s">
        <v>3758</v>
      </c>
      <c r="E808" s="24" t="s">
        <v>160</v>
      </c>
      <c r="F808" s="24">
        <v>2301</v>
      </c>
      <c r="G808" s="24" t="s">
        <v>388</v>
      </c>
      <c r="H808" s="24" t="s">
        <v>299</v>
      </c>
      <c r="I808" s="24" t="s">
        <v>3759</v>
      </c>
      <c r="J808" s="24" t="s">
        <v>225</v>
      </c>
      <c r="K808" s="24" t="s">
        <v>419</v>
      </c>
      <c r="L808" s="24" t="s">
        <v>181</v>
      </c>
      <c r="M808" s="25" t="s">
        <v>182</v>
      </c>
      <c r="N808" s="24">
        <v>5804</v>
      </c>
      <c r="O808" s="25" t="s">
        <v>239</v>
      </c>
      <c r="P808" s="26" t="s">
        <v>3760</v>
      </c>
      <c r="Q808" s="24" t="s">
        <v>389</v>
      </c>
      <c r="R808" s="24" t="s">
        <v>171</v>
      </c>
      <c r="S808" s="24" t="s">
        <v>115</v>
      </c>
      <c r="T808" s="24">
        <v>1</v>
      </c>
      <c r="U808" s="24" t="s">
        <v>172</v>
      </c>
      <c r="V808" s="24" t="s">
        <v>3761</v>
      </c>
      <c r="W808" s="24" t="s">
        <v>3762</v>
      </c>
      <c r="X808" s="418">
        <v>45842.506249999999</v>
      </c>
      <c r="Y808" s="24" t="s">
        <v>3763</v>
      </c>
      <c r="Z808" s="24">
        <v>1.2</v>
      </c>
      <c r="AA808" s="24"/>
      <c r="AB808" s="24" t="s">
        <v>176</v>
      </c>
      <c r="AC808" s="26" t="s">
        <v>3764</v>
      </c>
      <c r="AD808" s="24"/>
      <c r="AE808" s="24"/>
      <c r="AF808" s="24"/>
      <c r="AG808" s="24"/>
      <c r="AH808" s="24"/>
      <c r="AI808" s="24"/>
      <c r="AJ808" s="24"/>
      <c r="AK808" s="24" t="s">
        <v>178</v>
      </c>
      <c r="AL808" s="413">
        <f t="shared" si="24"/>
        <v>45842</v>
      </c>
      <c r="AM808" s="412">
        <f t="shared" si="25"/>
        <v>45842</v>
      </c>
    </row>
    <row r="809" spans="1:39" ht="21.6" customHeight="1">
      <c r="A809" s="24">
        <v>23</v>
      </c>
      <c r="B809" s="24" t="s">
        <v>212</v>
      </c>
      <c r="C809" s="24">
        <v>2025070689</v>
      </c>
      <c r="D809" s="24"/>
      <c r="E809" s="24"/>
      <c r="F809" s="24">
        <v>4656</v>
      </c>
      <c r="G809" s="24" t="s">
        <v>787</v>
      </c>
      <c r="H809" s="24" t="s">
        <v>788</v>
      </c>
      <c r="I809" s="24"/>
      <c r="J809" s="24"/>
      <c r="K809" s="24"/>
      <c r="L809" s="24"/>
      <c r="M809" s="25"/>
      <c r="N809" s="24"/>
      <c r="O809" s="25"/>
      <c r="P809" s="26"/>
      <c r="Q809" s="24" t="s">
        <v>789</v>
      </c>
      <c r="R809" s="24" t="s">
        <v>171</v>
      </c>
      <c r="S809" s="24" t="s">
        <v>110</v>
      </c>
      <c r="T809" s="24">
        <v>1</v>
      </c>
      <c r="U809" s="24" t="s">
        <v>172</v>
      </c>
      <c r="V809" s="24" t="s">
        <v>3765</v>
      </c>
      <c r="W809" s="24" t="s">
        <v>3766</v>
      </c>
      <c r="X809" s="418">
        <v>45842.451388888891</v>
      </c>
      <c r="Y809" s="24"/>
      <c r="Z809" s="24">
        <v>0.3</v>
      </c>
      <c r="AA809" s="24"/>
      <c r="AB809" s="24" t="s">
        <v>176</v>
      </c>
      <c r="AC809" s="26" t="s">
        <v>92</v>
      </c>
      <c r="AD809" s="24" t="s">
        <v>178</v>
      </c>
      <c r="AE809" s="24"/>
      <c r="AF809" s="24"/>
      <c r="AG809" s="24"/>
      <c r="AH809" s="24"/>
      <c r="AI809" s="24"/>
      <c r="AJ809" s="24"/>
      <c r="AK809" s="24" t="s">
        <v>178</v>
      </c>
      <c r="AL809" s="413" t="e">
        <f t="shared" si="24"/>
        <v>#VALUE!</v>
      </c>
      <c r="AM809" s="412">
        <f t="shared" si="25"/>
        <v>45842</v>
      </c>
    </row>
    <row r="810" spans="1:39" ht="21.6" customHeight="1">
      <c r="A810" s="24">
        <v>24</v>
      </c>
      <c r="B810" s="24" t="s">
        <v>212</v>
      </c>
      <c r="C810" s="24">
        <v>2025070706</v>
      </c>
      <c r="D810" s="24"/>
      <c r="E810" s="24"/>
      <c r="F810" s="24">
        <v>3606</v>
      </c>
      <c r="G810" s="24" t="s">
        <v>792</v>
      </c>
      <c r="H810" s="24" t="s">
        <v>788</v>
      </c>
      <c r="I810" s="24"/>
      <c r="J810" s="24"/>
      <c r="K810" s="24"/>
      <c r="L810" s="24"/>
      <c r="M810" s="25"/>
      <c r="N810" s="24"/>
      <c r="O810" s="25"/>
      <c r="P810" s="26"/>
      <c r="Q810" s="24" t="s">
        <v>793</v>
      </c>
      <c r="R810" s="24" t="s">
        <v>171</v>
      </c>
      <c r="S810" s="24" t="s">
        <v>110</v>
      </c>
      <c r="T810" s="24">
        <v>1</v>
      </c>
      <c r="U810" s="24" t="s">
        <v>172</v>
      </c>
      <c r="V810" s="24" t="s">
        <v>3767</v>
      </c>
      <c r="W810" s="24" t="s">
        <v>3768</v>
      </c>
      <c r="X810" s="418">
        <v>45842.472222222219</v>
      </c>
      <c r="Y810" s="24"/>
      <c r="Z810" s="24">
        <v>0.4</v>
      </c>
      <c r="AA810" s="24"/>
      <c r="AB810" s="24" t="s">
        <v>176</v>
      </c>
      <c r="AC810" s="26" t="s">
        <v>92</v>
      </c>
      <c r="AD810" s="24" t="s">
        <v>178</v>
      </c>
      <c r="AE810" s="24"/>
      <c r="AF810" s="24"/>
      <c r="AG810" s="24"/>
      <c r="AH810" s="24"/>
      <c r="AI810" s="24"/>
      <c r="AJ810" s="24"/>
      <c r="AK810" s="24" t="s">
        <v>178</v>
      </c>
      <c r="AL810" s="413" t="e">
        <f t="shared" si="24"/>
        <v>#VALUE!</v>
      </c>
      <c r="AM810" s="412">
        <f t="shared" si="25"/>
        <v>45842</v>
      </c>
    </row>
    <row r="811" spans="1:39" ht="21.6" customHeight="1">
      <c r="A811" s="24">
        <v>25</v>
      </c>
      <c r="B811" s="24" t="s">
        <v>212</v>
      </c>
      <c r="C811" s="24">
        <v>2025070719</v>
      </c>
      <c r="D811" s="24"/>
      <c r="E811" s="24"/>
      <c r="F811" s="24">
        <v>2301</v>
      </c>
      <c r="G811" s="24" t="s">
        <v>388</v>
      </c>
      <c r="H811" s="24" t="s">
        <v>299</v>
      </c>
      <c r="I811" s="24"/>
      <c r="J811" s="24"/>
      <c r="K811" s="24"/>
      <c r="L811" s="24"/>
      <c r="M811" s="25"/>
      <c r="N811" s="24"/>
      <c r="O811" s="25"/>
      <c r="P811" s="26"/>
      <c r="Q811" s="24" t="s">
        <v>389</v>
      </c>
      <c r="R811" s="24" t="s">
        <v>171</v>
      </c>
      <c r="S811" s="24" t="s">
        <v>115</v>
      </c>
      <c r="T811" s="24">
        <v>1</v>
      </c>
      <c r="U811" s="24" t="s">
        <v>172</v>
      </c>
      <c r="V811" s="24" t="s">
        <v>3769</v>
      </c>
      <c r="W811" s="24" t="s">
        <v>3762</v>
      </c>
      <c r="X811" s="418">
        <v>45842.508333333331</v>
      </c>
      <c r="Y811" s="24"/>
      <c r="Z811" s="24">
        <v>1.2</v>
      </c>
      <c r="AA811" s="24"/>
      <c r="AB811" s="24" t="s">
        <v>176</v>
      </c>
      <c r="AC811" s="26" t="s">
        <v>3720</v>
      </c>
      <c r="AD811" s="24" t="s">
        <v>178</v>
      </c>
      <c r="AE811" s="24"/>
      <c r="AF811" s="24"/>
      <c r="AG811" s="24"/>
      <c r="AH811" s="24"/>
      <c r="AI811" s="24"/>
      <c r="AJ811" s="24" t="s">
        <v>178</v>
      </c>
      <c r="AK811" s="24" t="s">
        <v>178</v>
      </c>
      <c r="AL811" s="413" t="e">
        <f t="shared" si="24"/>
        <v>#VALUE!</v>
      </c>
      <c r="AM811" s="412">
        <f t="shared" si="25"/>
        <v>45842</v>
      </c>
    </row>
    <row r="812" spans="1:39" ht="21.6" customHeight="1">
      <c r="A812" s="24">
        <v>26</v>
      </c>
      <c r="B812" s="24" t="s">
        <v>212</v>
      </c>
      <c r="C812" s="24">
        <v>2025070721</v>
      </c>
      <c r="D812" s="24"/>
      <c r="E812" s="24"/>
      <c r="F812" s="24">
        <v>4036</v>
      </c>
      <c r="G812" s="24" t="s">
        <v>298</v>
      </c>
      <c r="H812" s="24" t="s">
        <v>299</v>
      </c>
      <c r="I812" s="24"/>
      <c r="J812" s="24"/>
      <c r="K812" s="24"/>
      <c r="L812" s="24"/>
      <c r="M812" s="25"/>
      <c r="N812" s="24"/>
      <c r="O812" s="25"/>
      <c r="P812" s="26"/>
      <c r="Q812" s="24" t="s">
        <v>303</v>
      </c>
      <c r="R812" s="24" t="s">
        <v>171</v>
      </c>
      <c r="S812" s="24" t="s">
        <v>115</v>
      </c>
      <c r="T812" s="24">
        <v>1</v>
      </c>
      <c r="U812" s="24" t="s">
        <v>172</v>
      </c>
      <c r="V812" s="24" t="s">
        <v>3770</v>
      </c>
      <c r="W812" s="24" t="s">
        <v>3771</v>
      </c>
      <c r="X812" s="418">
        <v>45842.530555555553</v>
      </c>
      <c r="Y812" s="24"/>
      <c r="Z812" s="24">
        <v>0.6</v>
      </c>
      <c r="AA812" s="24"/>
      <c r="AB812" s="24" t="s">
        <v>176</v>
      </c>
      <c r="AC812" s="26" t="s">
        <v>3720</v>
      </c>
      <c r="AD812" s="24" t="s">
        <v>178</v>
      </c>
      <c r="AE812" s="24"/>
      <c r="AF812" s="24"/>
      <c r="AG812" s="24"/>
      <c r="AH812" s="24"/>
      <c r="AI812" s="24"/>
      <c r="AJ812" s="24" t="s">
        <v>178</v>
      </c>
      <c r="AK812" s="24" t="s">
        <v>178</v>
      </c>
      <c r="AL812" s="413" t="e">
        <f t="shared" si="24"/>
        <v>#VALUE!</v>
      </c>
      <c r="AM812" s="412">
        <f t="shared" si="25"/>
        <v>45842</v>
      </c>
    </row>
    <row r="813" spans="1:39" ht="21.6" customHeight="1">
      <c r="A813" s="24">
        <v>27</v>
      </c>
      <c r="B813" s="24" t="s">
        <v>212</v>
      </c>
      <c r="C813" s="24">
        <v>2025070735</v>
      </c>
      <c r="D813" s="24"/>
      <c r="E813" s="24"/>
      <c r="F813" s="24">
        <v>4397</v>
      </c>
      <c r="G813" s="24" t="s">
        <v>592</v>
      </c>
      <c r="H813" s="24" t="s">
        <v>162</v>
      </c>
      <c r="I813" s="24"/>
      <c r="J813" s="24"/>
      <c r="K813" s="24"/>
      <c r="L813" s="24"/>
      <c r="M813" s="25"/>
      <c r="N813" s="24"/>
      <c r="O813" s="25"/>
      <c r="P813" s="26"/>
      <c r="Q813" s="24" t="s">
        <v>599</v>
      </c>
      <c r="R813" s="24" t="s">
        <v>171</v>
      </c>
      <c r="S813" s="24" t="s">
        <v>115</v>
      </c>
      <c r="T813" s="24">
        <v>1</v>
      </c>
      <c r="U813" s="24" t="s">
        <v>172</v>
      </c>
      <c r="V813" s="24" t="s">
        <v>3772</v>
      </c>
      <c r="W813" s="24" t="s">
        <v>3773</v>
      </c>
      <c r="X813" s="418">
        <v>45842.614583333343</v>
      </c>
      <c r="Y813" s="24"/>
      <c r="Z813" s="24">
        <v>0.9</v>
      </c>
      <c r="AA813" s="24"/>
      <c r="AB813" s="24" t="s">
        <v>176</v>
      </c>
      <c r="AC813" s="26" t="s">
        <v>3720</v>
      </c>
      <c r="AD813" s="24" t="s">
        <v>178</v>
      </c>
      <c r="AE813" s="24"/>
      <c r="AF813" s="24"/>
      <c r="AG813" s="24"/>
      <c r="AH813" s="24"/>
      <c r="AI813" s="24"/>
      <c r="AJ813" s="24" t="s">
        <v>178</v>
      </c>
      <c r="AK813" s="24" t="s">
        <v>178</v>
      </c>
      <c r="AL813" s="413" t="e">
        <f t="shared" si="24"/>
        <v>#VALUE!</v>
      </c>
      <c r="AM813" s="412">
        <f t="shared" si="25"/>
        <v>45842</v>
      </c>
    </row>
    <row r="814" spans="1:39" ht="21.6" customHeight="1">
      <c r="A814" s="24">
        <v>28</v>
      </c>
      <c r="B814" s="24" t="s">
        <v>212</v>
      </c>
      <c r="C814" s="24">
        <v>2025070792</v>
      </c>
      <c r="D814" s="24"/>
      <c r="E814" s="24"/>
      <c r="F814" s="24" t="s">
        <v>55</v>
      </c>
      <c r="G814" s="24" t="s">
        <v>1210</v>
      </c>
      <c r="H814" s="24" t="s">
        <v>162</v>
      </c>
      <c r="I814" s="24"/>
      <c r="J814" s="24"/>
      <c r="K814" s="24"/>
      <c r="L814" s="24"/>
      <c r="M814" s="25"/>
      <c r="N814" s="24"/>
      <c r="O814" s="25"/>
      <c r="P814" s="26"/>
      <c r="Q814" s="24" t="s">
        <v>1211</v>
      </c>
      <c r="R814" s="24" t="s">
        <v>171</v>
      </c>
      <c r="S814" s="24" t="s">
        <v>115</v>
      </c>
      <c r="T814" s="24">
        <v>1</v>
      </c>
      <c r="U814" s="24" t="s">
        <v>172</v>
      </c>
      <c r="V814" s="24" t="s">
        <v>3774</v>
      </c>
      <c r="W814" s="24" t="s">
        <v>3775</v>
      </c>
      <c r="X814" s="418">
        <v>45842.651388888888</v>
      </c>
      <c r="Y814" s="24"/>
      <c r="Z814" s="24">
        <v>0.6</v>
      </c>
      <c r="AA814" s="24"/>
      <c r="AB814" s="24" t="s">
        <v>176</v>
      </c>
      <c r="AC814" s="26" t="s">
        <v>3720</v>
      </c>
      <c r="AD814" s="24" t="s">
        <v>178</v>
      </c>
      <c r="AE814" s="24"/>
      <c r="AF814" s="24"/>
      <c r="AG814" s="24"/>
      <c r="AH814" s="24"/>
      <c r="AI814" s="24"/>
      <c r="AJ814" s="24" t="s">
        <v>178</v>
      </c>
      <c r="AK814" s="24" t="s">
        <v>178</v>
      </c>
      <c r="AL814" s="413" t="e">
        <f t="shared" si="24"/>
        <v>#VALUE!</v>
      </c>
      <c r="AM814" s="412">
        <f t="shared" si="25"/>
        <v>45842</v>
      </c>
    </row>
    <row r="815" spans="1:39" ht="21.6" customHeight="1">
      <c r="A815" s="24">
        <v>29</v>
      </c>
      <c r="B815" s="24" t="s">
        <v>212</v>
      </c>
      <c r="C815" s="24">
        <v>2025070831</v>
      </c>
      <c r="D815" s="24"/>
      <c r="E815" s="24"/>
      <c r="F815" s="24">
        <v>3362</v>
      </c>
      <c r="G815" s="24" t="s">
        <v>190</v>
      </c>
      <c r="H815" s="24" t="s">
        <v>162</v>
      </c>
      <c r="I815" s="24"/>
      <c r="J815" s="24"/>
      <c r="K815" s="24"/>
      <c r="L815" s="24"/>
      <c r="M815" s="25"/>
      <c r="N815" s="24"/>
      <c r="O815" s="25"/>
      <c r="P815" s="26"/>
      <c r="Q815" s="24" t="s">
        <v>198</v>
      </c>
      <c r="R815" s="24" t="s">
        <v>171</v>
      </c>
      <c r="S815" s="24" t="s">
        <v>115</v>
      </c>
      <c r="T815" s="24">
        <v>1</v>
      </c>
      <c r="U815" s="24" t="s">
        <v>172</v>
      </c>
      <c r="V815" s="24" t="s">
        <v>3776</v>
      </c>
      <c r="W815" s="24" t="s">
        <v>3777</v>
      </c>
      <c r="X815" s="418">
        <v>45842.672222222223</v>
      </c>
      <c r="Y815" s="24"/>
      <c r="Z815" s="24">
        <v>0.5</v>
      </c>
      <c r="AA815" s="24"/>
      <c r="AB815" s="24" t="s">
        <v>176</v>
      </c>
      <c r="AC815" s="26" t="s">
        <v>3720</v>
      </c>
      <c r="AD815" s="24" t="s">
        <v>178</v>
      </c>
      <c r="AE815" s="24"/>
      <c r="AF815" s="24"/>
      <c r="AG815" s="24"/>
      <c r="AH815" s="24"/>
      <c r="AI815" s="24"/>
      <c r="AJ815" s="24" t="s">
        <v>178</v>
      </c>
      <c r="AK815" s="24" t="s">
        <v>178</v>
      </c>
      <c r="AL815" s="413" t="e">
        <f t="shared" si="24"/>
        <v>#VALUE!</v>
      </c>
      <c r="AM815" s="412">
        <f t="shared" si="25"/>
        <v>45842</v>
      </c>
    </row>
    <row r="816" spans="1:39" ht="21.6" customHeight="1">
      <c r="A816" s="24">
        <v>30</v>
      </c>
      <c r="B816" s="24" t="s">
        <v>158</v>
      </c>
      <c r="C816" s="24">
        <v>2025070890</v>
      </c>
      <c r="D816" s="24" t="s">
        <v>3778</v>
      </c>
      <c r="E816" s="24" t="s">
        <v>160</v>
      </c>
      <c r="F816" s="24">
        <v>2222</v>
      </c>
      <c r="G816" s="24" t="s">
        <v>1470</v>
      </c>
      <c r="H816" s="24" t="s">
        <v>162</v>
      </c>
      <c r="I816" s="24" t="s">
        <v>3779</v>
      </c>
      <c r="J816" s="24" t="s">
        <v>579</v>
      </c>
      <c r="K816" s="24" t="s">
        <v>419</v>
      </c>
      <c r="L816" s="24" t="s">
        <v>166</v>
      </c>
      <c r="M816" s="25" t="s">
        <v>167</v>
      </c>
      <c r="N816" s="24">
        <v>2306</v>
      </c>
      <c r="O816" s="25" t="s">
        <v>542</v>
      </c>
      <c r="P816" s="26" t="s">
        <v>3780</v>
      </c>
      <c r="Q816" s="24" t="s">
        <v>1471</v>
      </c>
      <c r="R816" s="24" t="s">
        <v>171</v>
      </c>
      <c r="S816" s="24" t="s">
        <v>115</v>
      </c>
      <c r="T816" s="24">
        <v>1</v>
      </c>
      <c r="U816" s="24" t="s">
        <v>172</v>
      </c>
      <c r="V816" s="24" t="s">
        <v>3781</v>
      </c>
      <c r="W816" s="24" t="s">
        <v>3782</v>
      </c>
      <c r="X816" s="418">
        <v>45845.465277777781</v>
      </c>
      <c r="Y816" s="24" t="s">
        <v>3783</v>
      </c>
      <c r="Z816" s="24">
        <v>0.5</v>
      </c>
      <c r="AA816" s="24"/>
      <c r="AB816" s="24" t="s">
        <v>176</v>
      </c>
      <c r="AC816" s="26" t="s">
        <v>3784</v>
      </c>
      <c r="AD816" s="24"/>
      <c r="AE816" s="24"/>
      <c r="AF816" s="24"/>
      <c r="AG816" s="24"/>
      <c r="AH816" s="24"/>
      <c r="AI816" s="24"/>
      <c r="AJ816" s="24"/>
      <c r="AK816" s="24" t="s">
        <v>178</v>
      </c>
      <c r="AL816" s="413">
        <f t="shared" si="24"/>
        <v>45843</v>
      </c>
      <c r="AM816" s="412">
        <f t="shared" si="25"/>
        <v>45845</v>
      </c>
    </row>
    <row r="817" spans="1:39" ht="21.6" customHeight="1">
      <c r="A817" s="24">
        <v>31</v>
      </c>
      <c r="B817" s="24" t="s">
        <v>212</v>
      </c>
      <c r="C817" s="24">
        <v>2025070905</v>
      </c>
      <c r="D817" s="24"/>
      <c r="E817" s="24"/>
      <c r="F817" s="24">
        <v>3890</v>
      </c>
      <c r="G817" s="24" t="s">
        <v>204</v>
      </c>
      <c r="H817" s="24" t="s">
        <v>162</v>
      </c>
      <c r="I817" s="24"/>
      <c r="J817" s="24"/>
      <c r="K817" s="24"/>
      <c r="L817" s="24"/>
      <c r="M817" s="25"/>
      <c r="N817" s="24"/>
      <c r="O817" s="25"/>
      <c r="P817" s="26"/>
      <c r="Q817" s="24" t="s">
        <v>208</v>
      </c>
      <c r="R817" s="24" t="s">
        <v>171</v>
      </c>
      <c r="S817" s="24" t="s">
        <v>110</v>
      </c>
      <c r="T817" s="24">
        <v>1</v>
      </c>
      <c r="U817" s="24" t="s">
        <v>172</v>
      </c>
      <c r="V817" s="24" t="s">
        <v>3785</v>
      </c>
      <c r="W817" s="24" t="s">
        <v>3786</v>
      </c>
      <c r="X817" s="418">
        <v>45844.666666666657</v>
      </c>
      <c r="Y817" s="24"/>
      <c r="Z817" s="24">
        <v>1.5</v>
      </c>
      <c r="AA817" s="24"/>
      <c r="AB817" s="24" t="s">
        <v>176</v>
      </c>
      <c r="AC817" s="26" t="s">
        <v>3787</v>
      </c>
      <c r="AD817" s="24"/>
      <c r="AE817" s="24" t="s">
        <v>178</v>
      </c>
      <c r="AF817" s="24"/>
      <c r="AG817" s="24"/>
      <c r="AH817" s="24"/>
      <c r="AI817" s="24"/>
      <c r="AJ817" s="24"/>
      <c r="AK817" s="24" t="s">
        <v>178</v>
      </c>
      <c r="AL817" s="413" t="e">
        <f t="shared" si="24"/>
        <v>#VALUE!</v>
      </c>
      <c r="AM817" s="412">
        <f t="shared" si="25"/>
        <v>45844</v>
      </c>
    </row>
    <row r="818" spans="1:39" ht="21.6" customHeight="1">
      <c r="A818" s="24">
        <v>32</v>
      </c>
      <c r="B818" s="24" t="s">
        <v>212</v>
      </c>
      <c r="C818" s="24">
        <v>2025070906</v>
      </c>
      <c r="D818" s="24"/>
      <c r="E818" s="24"/>
      <c r="F818" s="24">
        <v>3890</v>
      </c>
      <c r="G818" s="24" t="s">
        <v>204</v>
      </c>
      <c r="H818" s="24" t="s">
        <v>162</v>
      </c>
      <c r="I818" s="24"/>
      <c r="J818" s="24"/>
      <c r="K818" s="24"/>
      <c r="L818" s="24"/>
      <c r="M818" s="25"/>
      <c r="N818" s="24"/>
      <c r="O818" s="25"/>
      <c r="P818" s="26"/>
      <c r="Q818" s="24" t="s">
        <v>208</v>
      </c>
      <c r="R818" s="24" t="s">
        <v>171</v>
      </c>
      <c r="S818" s="24" t="s">
        <v>115</v>
      </c>
      <c r="T818" s="24">
        <v>1</v>
      </c>
      <c r="U818" s="24" t="s">
        <v>172</v>
      </c>
      <c r="V818" s="24" t="s">
        <v>3788</v>
      </c>
      <c r="W818" s="24" t="s">
        <v>3786</v>
      </c>
      <c r="X818" s="418">
        <v>45844.672222222223</v>
      </c>
      <c r="Y818" s="24"/>
      <c r="Z818" s="24">
        <v>1.6</v>
      </c>
      <c r="AA818" s="24"/>
      <c r="AB818" s="24" t="s">
        <v>176</v>
      </c>
      <c r="AC818" s="26" t="s">
        <v>3789</v>
      </c>
      <c r="AD818" s="24"/>
      <c r="AE818" s="24" t="s">
        <v>178</v>
      </c>
      <c r="AF818" s="24"/>
      <c r="AG818" s="24"/>
      <c r="AH818" s="24"/>
      <c r="AI818" s="24"/>
      <c r="AJ818" s="24"/>
      <c r="AK818" s="24" t="s">
        <v>178</v>
      </c>
      <c r="AL818" s="413" t="e">
        <f t="shared" si="24"/>
        <v>#VALUE!</v>
      </c>
      <c r="AM818" s="412">
        <f t="shared" si="25"/>
        <v>45844</v>
      </c>
    </row>
    <row r="819" spans="1:39" ht="21.6" customHeight="1">
      <c r="A819" s="24">
        <v>33</v>
      </c>
      <c r="B819" s="24" t="s">
        <v>212</v>
      </c>
      <c r="C819" s="24">
        <v>2025071115</v>
      </c>
      <c r="D819" s="24"/>
      <c r="E819" s="24"/>
      <c r="F819" s="24">
        <v>3890</v>
      </c>
      <c r="G819" s="24" t="s">
        <v>204</v>
      </c>
      <c r="H819" s="24" t="s">
        <v>162</v>
      </c>
      <c r="I819" s="24"/>
      <c r="J819" s="24"/>
      <c r="K819" s="24"/>
      <c r="L819" s="24"/>
      <c r="M819" s="25"/>
      <c r="N819" s="24"/>
      <c r="O819" s="25"/>
      <c r="P819" s="26"/>
      <c r="Q819" s="24" t="s">
        <v>208</v>
      </c>
      <c r="R819" s="24" t="s">
        <v>171</v>
      </c>
      <c r="S819" s="24" t="s">
        <v>115</v>
      </c>
      <c r="T819" s="24">
        <v>1</v>
      </c>
      <c r="U819" s="24" t="s">
        <v>172</v>
      </c>
      <c r="V819" s="24" t="s">
        <v>3790</v>
      </c>
      <c r="W819" s="24" t="s">
        <v>3791</v>
      </c>
      <c r="X819" s="418">
        <v>45845.729166666657</v>
      </c>
      <c r="Y819" s="24"/>
      <c r="Z819" s="24">
        <v>3.5</v>
      </c>
      <c r="AA819" s="24"/>
      <c r="AB819" s="24" t="s">
        <v>176</v>
      </c>
      <c r="AC819" s="26" t="s">
        <v>3792</v>
      </c>
      <c r="AD819" s="24"/>
      <c r="AE819" s="24" t="s">
        <v>178</v>
      </c>
      <c r="AF819" s="24"/>
      <c r="AG819" s="24"/>
      <c r="AH819" s="24"/>
      <c r="AI819" s="24"/>
      <c r="AJ819" s="24"/>
      <c r="AK819" s="24" t="s">
        <v>178</v>
      </c>
      <c r="AL819" s="413" t="e">
        <f t="shared" si="24"/>
        <v>#VALUE!</v>
      </c>
      <c r="AM819" s="412">
        <f t="shared" si="25"/>
        <v>45845</v>
      </c>
    </row>
    <row r="820" spans="1:39" ht="21.6" customHeight="1">
      <c r="A820" s="24">
        <v>33</v>
      </c>
      <c r="B820" s="24" t="s">
        <v>158</v>
      </c>
      <c r="C820" s="24">
        <v>2025070917</v>
      </c>
      <c r="D820" s="24" t="s">
        <v>3793</v>
      </c>
      <c r="E820" s="24" t="s">
        <v>160</v>
      </c>
      <c r="F820" s="24">
        <v>5080</v>
      </c>
      <c r="G820" s="24" t="s">
        <v>897</v>
      </c>
      <c r="H820" s="24" t="s">
        <v>898</v>
      </c>
      <c r="I820" s="24" t="s">
        <v>3794</v>
      </c>
      <c r="J820" s="24" t="s">
        <v>318</v>
      </c>
      <c r="K820" s="24" t="s">
        <v>226</v>
      </c>
      <c r="L820" s="24" t="s">
        <v>181</v>
      </c>
      <c r="M820" s="25" t="s">
        <v>182</v>
      </c>
      <c r="N820" s="24">
        <v>5804</v>
      </c>
      <c r="O820" s="25" t="s">
        <v>239</v>
      </c>
      <c r="P820" s="26" t="s">
        <v>3795</v>
      </c>
      <c r="Q820" s="24" t="s">
        <v>901</v>
      </c>
      <c r="R820" s="24" t="s">
        <v>171</v>
      </c>
      <c r="S820" s="24" t="s">
        <v>115</v>
      </c>
      <c r="T820" s="24">
        <v>1</v>
      </c>
      <c r="U820" s="24" t="s">
        <v>172</v>
      </c>
      <c r="V820" s="24" t="s">
        <v>3796</v>
      </c>
      <c r="W820" s="24" t="s">
        <v>3797</v>
      </c>
      <c r="X820" s="418">
        <v>45846.497916666667</v>
      </c>
      <c r="Y820" s="24" t="s">
        <v>3798</v>
      </c>
      <c r="Z820" s="24">
        <v>0.5</v>
      </c>
      <c r="AA820" s="24"/>
      <c r="AB820" s="24" t="s">
        <v>176</v>
      </c>
      <c r="AC820" s="26" t="s">
        <v>3799</v>
      </c>
      <c r="AD820" s="24"/>
      <c r="AE820" s="24"/>
      <c r="AF820" s="24"/>
      <c r="AG820" s="24"/>
      <c r="AH820" s="24"/>
      <c r="AI820" s="24"/>
      <c r="AJ820" s="24"/>
      <c r="AK820" s="24" t="s">
        <v>178</v>
      </c>
      <c r="AL820" s="413">
        <f t="shared" si="24"/>
        <v>45845</v>
      </c>
      <c r="AM820" s="412">
        <f t="shared" si="25"/>
        <v>45846</v>
      </c>
    </row>
    <row r="821" spans="1:39" ht="21.6" customHeight="1">
      <c r="A821" s="24">
        <v>35</v>
      </c>
      <c r="B821" s="24" t="s">
        <v>212</v>
      </c>
      <c r="C821" s="24">
        <v>2025071149</v>
      </c>
      <c r="D821" s="24"/>
      <c r="E821" s="24"/>
      <c r="F821" s="24">
        <v>5080</v>
      </c>
      <c r="G821" s="24" t="s">
        <v>897</v>
      </c>
      <c r="H821" s="24" t="s">
        <v>898</v>
      </c>
      <c r="I821" s="24"/>
      <c r="J821" s="24"/>
      <c r="K821" s="24"/>
      <c r="L821" s="24"/>
      <c r="M821" s="25"/>
      <c r="N821" s="24"/>
      <c r="O821" s="25"/>
      <c r="P821" s="26"/>
      <c r="Q821" s="24" t="s">
        <v>901</v>
      </c>
      <c r="R821" s="24" t="s">
        <v>171</v>
      </c>
      <c r="S821" s="24" t="s">
        <v>115</v>
      </c>
      <c r="T821" s="24">
        <v>1</v>
      </c>
      <c r="U821" s="24" t="s">
        <v>172</v>
      </c>
      <c r="V821" s="24" t="s">
        <v>3800</v>
      </c>
      <c r="W821" s="24" t="s">
        <v>3801</v>
      </c>
      <c r="X821" s="418">
        <v>45846.499305555553</v>
      </c>
      <c r="Y821" s="24"/>
      <c r="Z821" s="24">
        <v>0.5</v>
      </c>
      <c r="AA821" s="24"/>
      <c r="AB821" s="24" t="s">
        <v>176</v>
      </c>
      <c r="AC821" s="26" t="s">
        <v>92</v>
      </c>
      <c r="AD821" s="24" t="s">
        <v>178</v>
      </c>
      <c r="AE821" s="24"/>
      <c r="AF821" s="24"/>
      <c r="AG821" s="24"/>
      <c r="AH821" s="24"/>
      <c r="AI821" s="24"/>
      <c r="AJ821" s="24"/>
      <c r="AK821" s="24" t="s">
        <v>178</v>
      </c>
      <c r="AL821" s="413" t="e">
        <f t="shared" si="24"/>
        <v>#VALUE!</v>
      </c>
      <c r="AM821" s="412">
        <f t="shared" si="25"/>
        <v>45846</v>
      </c>
    </row>
    <row r="822" spans="1:39" ht="21.6" customHeight="1">
      <c r="A822" s="24">
        <v>35</v>
      </c>
      <c r="B822" s="24" t="s">
        <v>158</v>
      </c>
      <c r="C822" s="24">
        <v>2025071125</v>
      </c>
      <c r="D822" s="24" t="s">
        <v>3802</v>
      </c>
      <c r="E822" s="24" t="s">
        <v>160</v>
      </c>
      <c r="F822" s="24">
        <v>2749</v>
      </c>
      <c r="G822" s="24" t="s">
        <v>959</v>
      </c>
      <c r="H822" s="24" t="s">
        <v>214</v>
      </c>
      <c r="I822" s="24" t="s">
        <v>3803</v>
      </c>
      <c r="J822" s="24" t="s">
        <v>164</v>
      </c>
      <c r="K822" s="24" t="s">
        <v>226</v>
      </c>
      <c r="L822" s="24" t="s">
        <v>166</v>
      </c>
      <c r="M822" s="25" t="s">
        <v>167</v>
      </c>
      <c r="N822" s="24">
        <v>2302</v>
      </c>
      <c r="O822" s="25" t="s">
        <v>206</v>
      </c>
      <c r="P822" s="26" t="s">
        <v>3804</v>
      </c>
      <c r="Q822" s="24" t="s">
        <v>960</v>
      </c>
      <c r="R822" s="24" t="s">
        <v>171</v>
      </c>
      <c r="S822" s="24" t="s">
        <v>115</v>
      </c>
      <c r="T822" s="24">
        <v>1</v>
      </c>
      <c r="U822" s="24" t="s">
        <v>172</v>
      </c>
      <c r="V822" s="24" t="s">
        <v>3805</v>
      </c>
      <c r="W822" s="24" t="s">
        <v>3806</v>
      </c>
      <c r="X822" s="418">
        <v>45846.672222222223</v>
      </c>
      <c r="Y822" s="24" t="s">
        <v>3807</v>
      </c>
      <c r="Z822" s="24">
        <v>0.5</v>
      </c>
      <c r="AA822" s="24"/>
      <c r="AB822" s="24" t="s">
        <v>176</v>
      </c>
      <c r="AC822" s="26" t="s">
        <v>3808</v>
      </c>
      <c r="AD822" s="24"/>
      <c r="AE822" s="24"/>
      <c r="AF822" s="24"/>
      <c r="AG822" s="24"/>
      <c r="AH822" s="24"/>
      <c r="AI822" s="24"/>
      <c r="AJ822" s="24"/>
      <c r="AK822" s="24" t="s">
        <v>178</v>
      </c>
      <c r="AL822" s="413">
        <f t="shared" si="24"/>
        <v>45846</v>
      </c>
      <c r="AM822" s="412">
        <f t="shared" si="25"/>
        <v>45846</v>
      </c>
    </row>
    <row r="823" spans="1:39" ht="21.6" customHeight="1">
      <c r="A823" s="24">
        <v>37</v>
      </c>
      <c r="B823" s="24" t="s">
        <v>212</v>
      </c>
      <c r="C823" s="24">
        <v>2025071166</v>
      </c>
      <c r="D823" s="24"/>
      <c r="E823" s="24"/>
      <c r="F823" s="24">
        <v>3227</v>
      </c>
      <c r="G823" s="24" t="s">
        <v>730</v>
      </c>
      <c r="H823" s="24" t="s">
        <v>645</v>
      </c>
      <c r="I823" s="24"/>
      <c r="J823" s="24"/>
      <c r="K823" s="24"/>
      <c r="L823" s="24"/>
      <c r="M823" s="25"/>
      <c r="N823" s="24"/>
      <c r="O823" s="25"/>
      <c r="P823" s="26"/>
      <c r="Q823" s="24" t="s">
        <v>731</v>
      </c>
      <c r="R823" s="24" t="s">
        <v>171</v>
      </c>
      <c r="S823" s="24" t="s">
        <v>110</v>
      </c>
      <c r="T823" s="24">
        <v>1</v>
      </c>
      <c r="U823" s="24" t="s">
        <v>172</v>
      </c>
      <c r="V823" s="24" t="s">
        <v>3809</v>
      </c>
      <c r="W823" s="24" t="s">
        <v>3810</v>
      </c>
      <c r="X823" s="418">
        <v>45846.597222222219</v>
      </c>
      <c r="Y823" s="24"/>
      <c r="Z823" s="24">
        <v>0.3</v>
      </c>
      <c r="AA823" s="24"/>
      <c r="AB823" s="24" t="s">
        <v>176</v>
      </c>
      <c r="AC823" s="26" t="s">
        <v>92</v>
      </c>
      <c r="AD823" s="24" t="s">
        <v>178</v>
      </c>
      <c r="AE823" s="24"/>
      <c r="AF823" s="24"/>
      <c r="AG823" s="24"/>
      <c r="AH823" s="24"/>
      <c r="AI823" s="24"/>
      <c r="AJ823" s="24"/>
      <c r="AK823" s="24" t="s">
        <v>178</v>
      </c>
      <c r="AL823" s="413" t="e">
        <f t="shared" si="24"/>
        <v>#VALUE!</v>
      </c>
      <c r="AM823" s="412">
        <f t="shared" si="25"/>
        <v>45846</v>
      </c>
    </row>
    <row r="824" spans="1:39" ht="21.6" customHeight="1">
      <c r="A824" s="24">
        <v>38</v>
      </c>
      <c r="B824" s="24" t="s">
        <v>212</v>
      </c>
      <c r="C824" s="24">
        <v>2025071174</v>
      </c>
      <c r="D824" s="24"/>
      <c r="E824" s="24"/>
      <c r="F824" s="24">
        <v>5003</v>
      </c>
      <c r="G824" s="24" t="s">
        <v>734</v>
      </c>
      <c r="H824" s="24" t="s">
        <v>645</v>
      </c>
      <c r="I824" s="24"/>
      <c r="J824" s="24"/>
      <c r="K824" s="24"/>
      <c r="L824" s="24"/>
      <c r="M824" s="25"/>
      <c r="N824" s="24"/>
      <c r="O824" s="25"/>
      <c r="P824" s="26"/>
      <c r="Q824" s="24" t="s">
        <v>735</v>
      </c>
      <c r="R824" s="24" t="s">
        <v>171</v>
      </c>
      <c r="S824" s="24" t="s">
        <v>110</v>
      </c>
      <c r="T824" s="24">
        <v>1</v>
      </c>
      <c r="U824" s="24" t="s">
        <v>172</v>
      </c>
      <c r="V824" s="24" t="s">
        <v>3811</v>
      </c>
      <c r="W824" s="24" t="s">
        <v>3812</v>
      </c>
      <c r="X824" s="418">
        <v>45846.618055555547</v>
      </c>
      <c r="Y824" s="24"/>
      <c r="Z824" s="24">
        <v>0.3</v>
      </c>
      <c r="AA824" s="24"/>
      <c r="AB824" s="24" t="s">
        <v>176</v>
      </c>
      <c r="AC824" s="26" t="s">
        <v>92</v>
      </c>
      <c r="AD824" s="24" t="s">
        <v>178</v>
      </c>
      <c r="AE824" s="24"/>
      <c r="AF824" s="24"/>
      <c r="AG824" s="24"/>
      <c r="AH824" s="24"/>
      <c r="AI824" s="24"/>
      <c r="AJ824" s="24"/>
      <c r="AK824" s="24" t="s">
        <v>178</v>
      </c>
      <c r="AL824" s="413" t="e">
        <f t="shared" si="24"/>
        <v>#VALUE!</v>
      </c>
      <c r="AM824" s="412">
        <f t="shared" si="25"/>
        <v>45846</v>
      </c>
    </row>
    <row r="825" spans="1:39" ht="21.6" customHeight="1">
      <c r="A825" s="24">
        <v>39</v>
      </c>
      <c r="B825" s="24" t="s">
        <v>212</v>
      </c>
      <c r="C825" s="24">
        <v>2025071179</v>
      </c>
      <c r="D825" s="24"/>
      <c r="E825" s="24"/>
      <c r="F825" s="24">
        <v>4552</v>
      </c>
      <c r="G825" s="24" t="s">
        <v>1196</v>
      </c>
      <c r="H825" s="24" t="s">
        <v>316</v>
      </c>
      <c r="I825" s="24"/>
      <c r="J825" s="24"/>
      <c r="K825" s="24"/>
      <c r="L825" s="24"/>
      <c r="M825" s="25"/>
      <c r="N825" s="24"/>
      <c r="O825" s="25"/>
      <c r="P825" s="26"/>
      <c r="Q825" s="24" t="s">
        <v>1199</v>
      </c>
      <c r="R825" s="24" t="s">
        <v>171</v>
      </c>
      <c r="S825" s="24" t="s">
        <v>110</v>
      </c>
      <c r="T825" s="24">
        <v>1</v>
      </c>
      <c r="U825" s="24" t="s">
        <v>172</v>
      </c>
      <c r="V825" s="24" t="s">
        <v>3813</v>
      </c>
      <c r="W825" s="24" t="s">
        <v>3814</v>
      </c>
      <c r="X825" s="418">
        <v>45846.638888888891</v>
      </c>
      <c r="Y825" s="24"/>
      <c r="Z825" s="24">
        <v>0.3</v>
      </c>
      <c r="AA825" s="24"/>
      <c r="AB825" s="24" t="s">
        <v>176</v>
      </c>
      <c r="AC825" s="26" t="s">
        <v>92</v>
      </c>
      <c r="AD825" s="24" t="s">
        <v>178</v>
      </c>
      <c r="AE825" s="24"/>
      <c r="AF825" s="24"/>
      <c r="AG825" s="24"/>
      <c r="AH825" s="24"/>
      <c r="AI825" s="24"/>
      <c r="AJ825" s="24"/>
      <c r="AK825" s="24" t="s">
        <v>178</v>
      </c>
      <c r="AL825" s="413" t="e">
        <f t="shared" si="24"/>
        <v>#VALUE!</v>
      </c>
      <c r="AM825" s="412">
        <f t="shared" si="25"/>
        <v>45846</v>
      </c>
    </row>
    <row r="826" spans="1:39" ht="21.6" customHeight="1">
      <c r="A826" s="24">
        <v>40</v>
      </c>
      <c r="B826" s="24" t="s">
        <v>212</v>
      </c>
      <c r="C826" s="24">
        <v>2025071185</v>
      </c>
      <c r="D826" s="24"/>
      <c r="E826" s="24"/>
      <c r="F826" s="24">
        <v>2749</v>
      </c>
      <c r="G826" s="24" t="s">
        <v>959</v>
      </c>
      <c r="H826" s="24" t="s">
        <v>214</v>
      </c>
      <c r="I826" s="24"/>
      <c r="J826" s="24"/>
      <c r="K826" s="24"/>
      <c r="L826" s="24"/>
      <c r="M826" s="25"/>
      <c r="N826" s="24"/>
      <c r="O826" s="25"/>
      <c r="P826" s="26"/>
      <c r="Q826" s="24" t="s">
        <v>960</v>
      </c>
      <c r="R826" s="24" t="s">
        <v>171</v>
      </c>
      <c r="S826" s="24" t="s">
        <v>115</v>
      </c>
      <c r="T826" s="24">
        <v>1</v>
      </c>
      <c r="U826" s="24" t="s">
        <v>172</v>
      </c>
      <c r="V826" s="24" t="s">
        <v>3815</v>
      </c>
      <c r="W826" s="24" t="s">
        <v>3816</v>
      </c>
      <c r="X826" s="418">
        <v>45846.677777777782</v>
      </c>
      <c r="Y826" s="24"/>
      <c r="Z826" s="24">
        <v>0.4</v>
      </c>
      <c r="AA826" s="24"/>
      <c r="AB826" s="24" t="s">
        <v>176</v>
      </c>
      <c r="AC826" s="26" t="s">
        <v>92</v>
      </c>
      <c r="AD826" s="24" t="s">
        <v>178</v>
      </c>
      <c r="AE826" s="24"/>
      <c r="AF826" s="24"/>
      <c r="AG826" s="24"/>
      <c r="AH826" s="24"/>
      <c r="AI826" s="24"/>
      <c r="AJ826" s="24"/>
      <c r="AK826" s="24" t="s">
        <v>178</v>
      </c>
      <c r="AL826" s="413" t="e">
        <f t="shared" si="24"/>
        <v>#VALUE!</v>
      </c>
      <c r="AM826" s="412">
        <f t="shared" si="25"/>
        <v>45846</v>
      </c>
    </row>
    <row r="827" spans="1:39" ht="21.6" customHeight="1">
      <c r="A827" s="24">
        <v>41</v>
      </c>
      <c r="B827" s="24" t="s">
        <v>158</v>
      </c>
      <c r="C827" s="24">
        <v>2025071334</v>
      </c>
      <c r="D827" s="24" t="s">
        <v>3817</v>
      </c>
      <c r="E827" s="24" t="s">
        <v>160</v>
      </c>
      <c r="F827" s="24">
        <v>4084</v>
      </c>
      <c r="G827" s="24" t="s">
        <v>436</v>
      </c>
      <c r="H827" s="24" t="s">
        <v>162</v>
      </c>
      <c r="I827" s="24" t="s">
        <v>3818</v>
      </c>
      <c r="J827" s="24" t="s">
        <v>192</v>
      </c>
      <c r="K827" s="24" t="s">
        <v>165</v>
      </c>
      <c r="L827" s="24" t="s">
        <v>193</v>
      </c>
      <c r="M827" s="25" t="s">
        <v>194</v>
      </c>
      <c r="N827" s="24" t="s">
        <v>195</v>
      </c>
      <c r="O827" s="25" t="s">
        <v>196</v>
      </c>
      <c r="P827" s="26" t="s">
        <v>3819</v>
      </c>
      <c r="Q827" s="24" t="s">
        <v>437</v>
      </c>
      <c r="R827" s="24" t="s">
        <v>171</v>
      </c>
      <c r="S827" s="24" t="s">
        <v>115</v>
      </c>
      <c r="T827" s="24">
        <v>1</v>
      </c>
      <c r="U827" s="24" t="s">
        <v>172</v>
      </c>
      <c r="V827" s="24" t="s">
        <v>3820</v>
      </c>
      <c r="W827" s="24" t="s">
        <v>3821</v>
      </c>
      <c r="X827" s="418">
        <v>45848.449305555558</v>
      </c>
      <c r="Y827" s="24" t="s">
        <v>3822</v>
      </c>
      <c r="Z827" s="24">
        <v>0.5</v>
      </c>
      <c r="AA827" s="24"/>
      <c r="AB827" s="24" t="s">
        <v>176</v>
      </c>
      <c r="AC827" s="26" t="s">
        <v>3823</v>
      </c>
      <c r="AD827" s="24"/>
      <c r="AE827" s="24"/>
      <c r="AF827" s="24"/>
      <c r="AG827" s="24"/>
      <c r="AH827" s="24"/>
      <c r="AI827" s="24"/>
      <c r="AJ827" s="24"/>
      <c r="AK827" s="24" t="s">
        <v>178</v>
      </c>
      <c r="AL827" s="413">
        <f t="shared" si="24"/>
        <v>45847</v>
      </c>
      <c r="AM827" s="412">
        <f t="shared" si="25"/>
        <v>45848</v>
      </c>
    </row>
    <row r="828" spans="1:39" ht="21.6" customHeight="1">
      <c r="A828" s="24">
        <v>42</v>
      </c>
      <c r="B828" s="24" t="s">
        <v>212</v>
      </c>
      <c r="C828" s="24">
        <v>2025071364</v>
      </c>
      <c r="D828" s="24"/>
      <c r="E828" s="24"/>
      <c r="F828" s="24">
        <v>4084</v>
      </c>
      <c r="G828" s="24" t="s">
        <v>436</v>
      </c>
      <c r="H828" s="24" t="s">
        <v>162</v>
      </c>
      <c r="I828" s="24"/>
      <c r="J828" s="24"/>
      <c r="K828" s="24"/>
      <c r="L828" s="24"/>
      <c r="M828" s="25"/>
      <c r="N828" s="24"/>
      <c r="O828" s="25"/>
      <c r="P828" s="26"/>
      <c r="Q828" s="24" t="s">
        <v>437</v>
      </c>
      <c r="R828" s="24" t="s">
        <v>171</v>
      </c>
      <c r="S828" s="24" t="s">
        <v>115</v>
      </c>
      <c r="T828" s="24">
        <v>1</v>
      </c>
      <c r="U828" s="24" t="s">
        <v>172</v>
      </c>
      <c r="V828" s="24" t="s">
        <v>3824</v>
      </c>
      <c r="W828" s="24" t="s">
        <v>3821</v>
      </c>
      <c r="X828" s="418">
        <v>45848.455555555563</v>
      </c>
      <c r="Y828" s="24"/>
      <c r="Z828" s="24">
        <v>0.6</v>
      </c>
      <c r="AA828" s="24"/>
      <c r="AB828" s="24" t="s">
        <v>176</v>
      </c>
      <c r="AC828" s="26" t="s">
        <v>92</v>
      </c>
      <c r="AD828" s="24" t="s">
        <v>178</v>
      </c>
      <c r="AE828" s="24"/>
      <c r="AF828" s="24"/>
      <c r="AG828" s="24"/>
      <c r="AH828" s="24"/>
      <c r="AI828" s="24"/>
      <c r="AJ828" s="24"/>
      <c r="AK828" s="24" t="s">
        <v>178</v>
      </c>
      <c r="AL828" s="413" t="e">
        <f t="shared" si="24"/>
        <v>#VALUE!</v>
      </c>
      <c r="AM828" s="412">
        <f t="shared" si="25"/>
        <v>45848</v>
      </c>
    </row>
    <row r="829" spans="1:39" ht="21.6" customHeight="1">
      <c r="A829" s="24">
        <v>43</v>
      </c>
      <c r="B829" s="24" t="s">
        <v>212</v>
      </c>
      <c r="C829" s="24">
        <v>2025071382</v>
      </c>
      <c r="D829" s="24"/>
      <c r="E829" s="24"/>
      <c r="F829" s="24" t="s">
        <v>58</v>
      </c>
      <c r="G829" s="24" t="s">
        <v>1037</v>
      </c>
      <c r="H829" s="24" t="s">
        <v>316</v>
      </c>
      <c r="I829" s="24"/>
      <c r="J829" s="24"/>
      <c r="K829" s="24"/>
      <c r="L829" s="24"/>
      <c r="M829" s="25"/>
      <c r="N829" s="24"/>
      <c r="O829" s="25"/>
      <c r="P829" s="26"/>
      <c r="Q829" s="24" t="s">
        <v>1038</v>
      </c>
      <c r="R829" s="24" t="s">
        <v>171</v>
      </c>
      <c r="S829" s="24" t="s">
        <v>110</v>
      </c>
      <c r="T829" s="24">
        <v>1</v>
      </c>
      <c r="U829" s="24" t="s">
        <v>172</v>
      </c>
      <c r="V829" s="24" t="s">
        <v>3825</v>
      </c>
      <c r="W829" s="24" t="s">
        <v>3826</v>
      </c>
      <c r="X829" s="418">
        <v>45848.472222222219</v>
      </c>
      <c r="Y829" s="24"/>
      <c r="Z829" s="24">
        <v>0.3</v>
      </c>
      <c r="AA829" s="24"/>
      <c r="AB829" s="24" t="s">
        <v>176</v>
      </c>
      <c r="AC829" s="26" t="s">
        <v>92</v>
      </c>
      <c r="AD829" s="24" t="s">
        <v>178</v>
      </c>
      <c r="AE829" s="24"/>
      <c r="AF829" s="24"/>
      <c r="AG829" s="24"/>
      <c r="AH829" s="24"/>
      <c r="AI829" s="24"/>
      <c r="AJ829" s="24"/>
      <c r="AK829" s="24" t="s">
        <v>178</v>
      </c>
      <c r="AL829" s="413" t="e">
        <f t="shared" si="24"/>
        <v>#VALUE!</v>
      </c>
      <c r="AM829" s="412">
        <f t="shared" si="25"/>
        <v>45848</v>
      </c>
    </row>
    <row r="830" spans="1:39" ht="21.6" customHeight="1">
      <c r="A830" s="24">
        <v>44</v>
      </c>
      <c r="B830" s="24" t="s">
        <v>212</v>
      </c>
      <c r="C830" s="24">
        <v>2025071393</v>
      </c>
      <c r="D830" s="24"/>
      <c r="E830" s="24"/>
      <c r="F830" s="24" t="s">
        <v>58</v>
      </c>
      <c r="G830" s="24" t="s">
        <v>1037</v>
      </c>
      <c r="H830" s="24" t="s">
        <v>316</v>
      </c>
      <c r="I830" s="24"/>
      <c r="J830" s="24"/>
      <c r="K830" s="24"/>
      <c r="L830" s="24"/>
      <c r="M830" s="25"/>
      <c r="N830" s="24"/>
      <c r="O830" s="25"/>
      <c r="P830" s="26"/>
      <c r="Q830" s="24" t="s">
        <v>1038</v>
      </c>
      <c r="R830" s="24" t="s">
        <v>171</v>
      </c>
      <c r="S830" s="24" t="s">
        <v>110</v>
      </c>
      <c r="T830" s="24">
        <v>1</v>
      </c>
      <c r="U830" s="24" t="s">
        <v>172</v>
      </c>
      <c r="V830" s="24" t="s">
        <v>3827</v>
      </c>
      <c r="W830" s="24" t="s">
        <v>3826</v>
      </c>
      <c r="X830" s="418">
        <v>45848.472222222219</v>
      </c>
      <c r="Y830" s="24"/>
      <c r="Z830" s="24">
        <v>0.3</v>
      </c>
      <c r="AA830" s="24"/>
      <c r="AB830" s="24" t="s">
        <v>176</v>
      </c>
      <c r="AC830" s="26" t="s">
        <v>92</v>
      </c>
      <c r="AD830" s="24" t="s">
        <v>178</v>
      </c>
      <c r="AE830" s="24"/>
      <c r="AF830" s="24"/>
      <c r="AG830" s="24"/>
      <c r="AH830" s="24"/>
      <c r="AI830" s="24"/>
      <c r="AJ830" s="24"/>
      <c r="AK830" s="24" t="s">
        <v>178</v>
      </c>
      <c r="AL830" s="413" t="e">
        <f t="shared" si="24"/>
        <v>#VALUE!</v>
      </c>
      <c r="AM830" s="412">
        <f t="shared" si="25"/>
        <v>45848</v>
      </c>
    </row>
    <row r="831" spans="1:39" ht="21.6" customHeight="1">
      <c r="A831" s="24">
        <v>45</v>
      </c>
      <c r="B831" s="24" t="s">
        <v>212</v>
      </c>
      <c r="C831" s="24">
        <v>2025071404</v>
      </c>
      <c r="D831" s="24"/>
      <c r="E831" s="24"/>
      <c r="F831" s="24">
        <v>2109</v>
      </c>
      <c r="G831" s="24" t="s">
        <v>3828</v>
      </c>
      <c r="H831" s="24" t="s">
        <v>316</v>
      </c>
      <c r="I831" s="24"/>
      <c r="J831" s="24"/>
      <c r="K831" s="24"/>
      <c r="L831" s="24"/>
      <c r="M831" s="25"/>
      <c r="N831" s="24"/>
      <c r="O831" s="25"/>
      <c r="P831" s="26"/>
      <c r="Q831" s="24" t="s">
        <v>1042</v>
      </c>
      <c r="R831" s="24" t="s">
        <v>171</v>
      </c>
      <c r="S831" s="24" t="s">
        <v>110</v>
      </c>
      <c r="T831" s="24">
        <v>1</v>
      </c>
      <c r="U831" s="24" t="s">
        <v>172</v>
      </c>
      <c r="V831" s="24" t="s">
        <v>3829</v>
      </c>
      <c r="W831" s="24" t="s">
        <v>3830</v>
      </c>
      <c r="X831" s="418">
        <v>45848.489583333343</v>
      </c>
      <c r="Y831" s="24"/>
      <c r="Z831" s="24">
        <v>0.3</v>
      </c>
      <c r="AA831" s="24"/>
      <c r="AB831" s="24" t="s">
        <v>176</v>
      </c>
      <c r="AC831" s="26" t="s">
        <v>92</v>
      </c>
      <c r="AD831" s="24" t="s">
        <v>178</v>
      </c>
      <c r="AE831" s="24"/>
      <c r="AF831" s="24"/>
      <c r="AG831" s="24"/>
      <c r="AH831" s="24"/>
      <c r="AI831" s="24"/>
      <c r="AJ831" s="24"/>
      <c r="AK831" s="24" t="s">
        <v>178</v>
      </c>
      <c r="AL831" s="413" t="e">
        <f t="shared" si="24"/>
        <v>#VALUE!</v>
      </c>
      <c r="AM831" s="412">
        <f t="shared" si="25"/>
        <v>45848</v>
      </c>
    </row>
    <row r="832" spans="1:39" ht="21.6" customHeight="1">
      <c r="A832" s="24">
        <v>46</v>
      </c>
      <c r="B832" s="24" t="s">
        <v>212</v>
      </c>
      <c r="C832" s="24">
        <v>2025071415</v>
      </c>
      <c r="D832" s="24"/>
      <c r="E832" s="24"/>
      <c r="F832" s="24" t="s">
        <v>56</v>
      </c>
      <c r="G832" s="24" t="s">
        <v>432</v>
      </c>
      <c r="H832" s="24" t="s">
        <v>162</v>
      </c>
      <c r="I832" s="24"/>
      <c r="J832" s="24"/>
      <c r="K832" s="24"/>
      <c r="L832" s="24"/>
      <c r="M832" s="25"/>
      <c r="N832" s="24"/>
      <c r="O832" s="25"/>
      <c r="P832" s="26"/>
      <c r="Q832" s="24" t="s">
        <v>433</v>
      </c>
      <c r="R832" s="24" t="s">
        <v>171</v>
      </c>
      <c r="S832" s="24" t="s">
        <v>115</v>
      </c>
      <c r="T832" s="24">
        <v>1</v>
      </c>
      <c r="U832" s="24" t="s">
        <v>172</v>
      </c>
      <c r="V832" s="24" t="s">
        <v>3831</v>
      </c>
      <c r="W832" s="24" t="s">
        <v>3832</v>
      </c>
      <c r="X832" s="418">
        <v>45848.503472222219</v>
      </c>
      <c r="Y832" s="24"/>
      <c r="Z832" s="24">
        <v>0.3</v>
      </c>
      <c r="AA832" s="24"/>
      <c r="AB832" s="24" t="s">
        <v>176</v>
      </c>
      <c r="AC832" s="26" t="s">
        <v>92</v>
      </c>
      <c r="AD832" s="24" t="s">
        <v>178</v>
      </c>
      <c r="AE832" s="24"/>
      <c r="AF832" s="24"/>
      <c r="AG832" s="24"/>
      <c r="AH832" s="24"/>
      <c r="AI832" s="24"/>
      <c r="AJ832" s="24"/>
      <c r="AK832" s="24" t="s">
        <v>178</v>
      </c>
      <c r="AL832" s="413" t="e">
        <f t="shared" si="24"/>
        <v>#VALUE!</v>
      </c>
      <c r="AM832" s="412">
        <f t="shared" si="25"/>
        <v>45848</v>
      </c>
    </row>
    <row r="833" spans="1:39" ht="21.6" customHeight="1">
      <c r="A833" s="24">
        <v>47</v>
      </c>
      <c r="B833" s="24" t="s">
        <v>212</v>
      </c>
      <c r="C833" s="24">
        <v>2025071417</v>
      </c>
      <c r="D833" s="24"/>
      <c r="E833" s="24"/>
      <c r="F833" s="24">
        <v>3627</v>
      </c>
      <c r="G833" s="24" t="s">
        <v>428</v>
      </c>
      <c r="H833" s="24" t="s">
        <v>162</v>
      </c>
      <c r="I833" s="24"/>
      <c r="J833" s="24"/>
      <c r="K833" s="24"/>
      <c r="L833" s="24"/>
      <c r="M833" s="25"/>
      <c r="N833" s="24"/>
      <c r="O833" s="25"/>
      <c r="P833" s="26"/>
      <c r="Q833" s="24" t="s">
        <v>429</v>
      </c>
      <c r="R833" s="24" t="s">
        <v>171</v>
      </c>
      <c r="S833" s="24" t="s">
        <v>115</v>
      </c>
      <c r="T833" s="24">
        <v>1</v>
      </c>
      <c r="U833" s="24" t="s">
        <v>172</v>
      </c>
      <c r="V833" s="24" t="s">
        <v>3833</v>
      </c>
      <c r="W833" s="24" t="s">
        <v>3834</v>
      </c>
      <c r="X833" s="418">
        <v>45848.518750000003</v>
      </c>
      <c r="Y833" s="24"/>
      <c r="Z833" s="24">
        <v>0.3</v>
      </c>
      <c r="AA833" s="24"/>
      <c r="AB833" s="24" t="s">
        <v>176</v>
      </c>
      <c r="AC833" s="26" t="s">
        <v>92</v>
      </c>
      <c r="AD833" s="24" t="s">
        <v>178</v>
      </c>
      <c r="AE833" s="24"/>
      <c r="AF833" s="24"/>
      <c r="AG833" s="24"/>
      <c r="AH833" s="24"/>
      <c r="AI833" s="24"/>
      <c r="AJ833" s="24"/>
      <c r="AK833" s="24" t="s">
        <v>178</v>
      </c>
      <c r="AL833" s="413" t="e">
        <f t="shared" si="24"/>
        <v>#VALUE!</v>
      </c>
      <c r="AM833" s="412">
        <f t="shared" si="25"/>
        <v>45848</v>
      </c>
    </row>
    <row r="834" spans="1:39" ht="21.6" customHeight="1">
      <c r="A834" s="24">
        <v>48</v>
      </c>
      <c r="B834" s="24" t="s">
        <v>212</v>
      </c>
      <c r="C834" s="24">
        <v>2025071418</v>
      </c>
      <c r="D834" s="24"/>
      <c r="E834" s="24"/>
      <c r="F834" s="24">
        <v>3627</v>
      </c>
      <c r="G834" s="24" t="s">
        <v>428</v>
      </c>
      <c r="H834" s="24" t="s">
        <v>162</v>
      </c>
      <c r="I834" s="24"/>
      <c r="J834" s="24"/>
      <c r="K834" s="24"/>
      <c r="L834" s="24"/>
      <c r="M834" s="25"/>
      <c r="N834" s="24"/>
      <c r="O834" s="25"/>
      <c r="P834" s="26"/>
      <c r="Q834" s="24" t="s">
        <v>429</v>
      </c>
      <c r="R834" s="24" t="s">
        <v>171</v>
      </c>
      <c r="S834" s="24" t="s">
        <v>115</v>
      </c>
      <c r="T834" s="24">
        <v>1</v>
      </c>
      <c r="U834" s="24" t="s">
        <v>172</v>
      </c>
      <c r="V834" s="24" t="s">
        <v>3835</v>
      </c>
      <c r="W834" s="24" t="s">
        <v>3836</v>
      </c>
      <c r="X834" s="418">
        <v>45848.517361111109</v>
      </c>
      <c r="Y834" s="24"/>
      <c r="Z834" s="24">
        <v>0.3</v>
      </c>
      <c r="AA834" s="24"/>
      <c r="AB834" s="24" t="s">
        <v>176</v>
      </c>
      <c r="AC834" s="26" t="s">
        <v>95</v>
      </c>
      <c r="AD834" s="24" t="s">
        <v>178</v>
      </c>
      <c r="AE834" s="24"/>
      <c r="AF834" s="24"/>
      <c r="AG834" s="24"/>
      <c r="AH834" s="24"/>
      <c r="AI834" s="24"/>
      <c r="AJ834" s="24"/>
      <c r="AK834" s="24" t="s">
        <v>178</v>
      </c>
      <c r="AL834" s="413" t="e">
        <f t="shared" ref="AL834:AL897" si="26">DATEVALUE(TEXT(I834, "yyyy/mm/dd"))</f>
        <v>#VALUE!</v>
      </c>
      <c r="AM834" s="412">
        <f t="shared" ref="AM834:AM897" si="27">DATEVALUE(TEXT(X834, "yyyy/mm/dd"))</f>
        <v>45848</v>
      </c>
    </row>
    <row r="835" spans="1:39" ht="21.6" customHeight="1">
      <c r="A835" s="24">
        <v>49</v>
      </c>
      <c r="B835" s="24" t="s">
        <v>212</v>
      </c>
      <c r="C835" s="24">
        <v>2025071425</v>
      </c>
      <c r="D835" s="24"/>
      <c r="E835" s="24"/>
      <c r="F835" s="24">
        <v>2259</v>
      </c>
      <c r="G835" s="24" t="s">
        <v>289</v>
      </c>
      <c r="H835" s="24" t="s">
        <v>162</v>
      </c>
      <c r="I835" s="24"/>
      <c r="J835" s="24"/>
      <c r="K835" s="24"/>
      <c r="L835" s="24"/>
      <c r="M835" s="25"/>
      <c r="N835" s="24"/>
      <c r="O835" s="25"/>
      <c r="P835" s="26"/>
      <c r="Q835" s="24" t="s">
        <v>290</v>
      </c>
      <c r="R835" s="24" t="s">
        <v>171</v>
      </c>
      <c r="S835" s="24" t="s">
        <v>115</v>
      </c>
      <c r="T835" s="24">
        <v>1</v>
      </c>
      <c r="U835" s="24" t="s">
        <v>172</v>
      </c>
      <c r="V835" s="24" t="s">
        <v>3837</v>
      </c>
      <c r="W835" s="24" t="s">
        <v>3838</v>
      </c>
      <c r="X835" s="418">
        <v>45848.545138888891</v>
      </c>
      <c r="Y835" s="24"/>
      <c r="Z835" s="24">
        <v>0.3</v>
      </c>
      <c r="AA835" s="24"/>
      <c r="AB835" s="24" t="s">
        <v>176</v>
      </c>
      <c r="AC835" s="26" t="s">
        <v>92</v>
      </c>
      <c r="AD835" s="24" t="s">
        <v>178</v>
      </c>
      <c r="AE835" s="24"/>
      <c r="AF835" s="24"/>
      <c r="AG835" s="24"/>
      <c r="AH835" s="24"/>
      <c r="AI835" s="24"/>
      <c r="AJ835" s="24"/>
      <c r="AK835" s="24" t="s">
        <v>178</v>
      </c>
      <c r="AL835" s="413" t="e">
        <f t="shared" si="26"/>
        <v>#VALUE!</v>
      </c>
      <c r="AM835" s="412">
        <f t="shared" si="27"/>
        <v>45848</v>
      </c>
    </row>
    <row r="836" spans="1:39" ht="21.6" customHeight="1">
      <c r="A836" s="24">
        <v>50</v>
      </c>
      <c r="B836" s="24" t="s">
        <v>212</v>
      </c>
      <c r="C836" s="24">
        <v>2025071430</v>
      </c>
      <c r="D836" s="24"/>
      <c r="E836" s="24"/>
      <c r="F836" s="24">
        <v>5291</v>
      </c>
      <c r="G836" s="24" t="s">
        <v>1575</v>
      </c>
      <c r="H836" s="24" t="s">
        <v>316</v>
      </c>
      <c r="I836" s="24"/>
      <c r="J836" s="24"/>
      <c r="K836" s="24"/>
      <c r="L836" s="24"/>
      <c r="M836" s="25"/>
      <c r="N836" s="24"/>
      <c r="O836" s="25"/>
      <c r="P836" s="26"/>
      <c r="Q836" s="24" t="s">
        <v>1576</v>
      </c>
      <c r="R836" s="24" t="s">
        <v>171</v>
      </c>
      <c r="S836" s="24" t="s">
        <v>110</v>
      </c>
      <c r="T836" s="24">
        <v>1</v>
      </c>
      <c r="U836" s="24" t="s">
        <v>172</v>
      </c>
      <c r="V836" s="24" t="s">
        <v>3839</v>
      </c>
      <c r="W836" s="24" t="s">
        <v>3840</v>
      </c>
      <c r="X836" s="418">
        <v>45848.5625</v>
      </c>
      <c r="Y836" s="24"/>
      <c r="Z836" s="24">
        <v>0.5</v>
      </c>
      <c r="AA836" s="24"/>
      <c r="AB836" s="24" t="s">
        <v>176</v>
      </c>
      <c r="AC836" s="26" t="s">
        <v>3841</v>
      </c>
      <c r="AD836" s="24" t="s">
        <v>178</v>
      </c>
      <c r="AE836" s="24"/>
      <c r="AF836" s="24"/>
      <c r="AG836" s="24"/>
      <c r="AH836" s="24"/>
      <c r="AI836" s="24"/>
      <c r="AJ836" s="24" t="s">
        <v>178</v>
      </c>
      <c r="AK836" s="24" t="s">
        <v>178</v>
      </c>
      <c r="AL836" s="413" t="e">
        <f t="shared" si="26"/>
        <v>#VALUE!</v>
      </c>
      <c r="AM836" s="412">
        <f t="shared" si="27"/>
        <v>45848</v>
      </c>
    </row>
    <row r="837" spans="1:39" ht="21.6" customHeight="1">
      <c r="A837" s="24">
        <v>51</v>
      </c>
      <c r="B837" s="24" t="s">
        <v>212</v>
      </c>
      <c r="C837" s="24">
        <v>2025071446</v>
      </c>
      <c r="D837" s="24"/>
      <c r="E837" s="24"/>
      <c r="F837" s="24">
        <v>2837</v>
      </c>
      <c r="G837" s="24" t="s">
        <v>293</v>
      </c>
      <c r="H837" s="24" t="s">
        <v>162</v>
      </c>
      <c r="I837" s="24"/>
      <c r="J837" s="24"/>
      <c r="K837" s="24"/>
      <c r="L837" s="24"/>
      <c r="M837" s="25"/>
      <c r="N837" s="24"/>
      <c r="O837" s="25"/>
      <c r="P837" s="26"/>
      <c r="Q837" s="24" t="s">
        <v>294</v>
      </c>
      <c r="R837" s="24" t="s">
        <v>171</v>
      </c>
      <c r="S837" s="24" t="s">
        <v>115</v>
      </c>
      <c r="T837" s="24">
        <v>1</v>
      </c>
      <c r="U837" s="24" t="s">
        <v>172</v>
      </c>
      <c r="V837" s="24" t="s">
        <v>3842</v>
      </c>
      <c r="W837" s="24" t="s">
        <v>3843</v>
      </c>
      <c r="X837" s="418">
        <v>45848.607638888891</v>
      </c>
      <c r="Y837" s="24"/>
      <c r="Z837" s="24">
        <v>0.3</v>
      </c>
      <c r="AA837" s="24"/>
      <c r="AB837" s="24" t="s">
        <v>176</v>
      </c>
      <c r="AC837" s="26" t="s">
        <v>92</v>
      </c>
      <c r="AD837" s="24" t="s">
        <v>178</v>
      </c>
      <c r="AE837" s="24"/>
      <c r="AF837" s="24"/>
      <c r="AG837" s="24"/>
      <c r="AH837" s="24"/>
      <c r="AI837" s="24"/>
      <c r="AJ837" s="24"/>
      <c r="AK837" s="24" t="s">
        <v>178</v>
      </c>
      <c r="AL837" s="413" t="e">
        <f t="shared" si="26"/>
        <v>#VALUE!</v>
      </c>
      <c r="AM837" s="412">
        <f t="shared" si="27"/>
        <v>45848</v>
      </c>
    </row>
    <row r="838" spans="1:39" ht="21.6" customHeight="1">
      <c r="A838" s="24">
        <v>52</v>
      </c>
      <c r="B838" s="24" t="s">
        <v>212</v>
      </c>
      <c r="C838" s="24">
        <v>2025071450</v>
      </c>
      <c r="D838" s="24"/>
      <c r="E838" s="24"/>
      <c r="F838" s="24">
        <v>3676</v>
      </c>
      <c r="G838" s="24" t="s">
        <v>519</v>
      </c>
      <c r="H838" s="24" t="s">
        <v>162</v>
      </c>
      <c r="I838" s="24"/>
      <c r="J838" s="24"/>
      <c r="K838" s="24"/>
      <c r="L838" s="24"/>
      <c r="M838" s="25"/>
      <c r="N838" s="24"/>
      <c r="O838" s="25"/>
      <c r="P838" s="26"/>
      <c r="Q838" s="24" t="s">
        <v>520</v>
      </c>
      <c r="R838" s="24" t="s">
        <v>171</v>
      </c>
      <c r="S838" s="24" t="s">
        <v>115</v>
      </c>
      <c r="T838" s="24">
        <v>1</v>
      </c>
      <c r="U838" s="24" t="s">
        <v>172</v>
      </c>
      <c r="V838" s="24" t="s">
        <v>3844</v>
      </c>
      <c r="W838" s="24" t="s">
        <v>3845</v>
      </c>
      <c r="X838" s="418">
        <v>45848.625</v>
      </c>
      <c r="Y838" s="24"/>
      <c r="Z838" s="24">
        <v>0.3</v>
      </c>
      <c r="AA838" s="24"/>
      <c r="AB838" s="24" t="s">
        <v>176</v>
      </c>
      <c r="AC838" s="26" t="s">
        <v>92</v>
      </c>
      <c r="AD838" s="24" t="s">
        <v>178</v>
      </c>
      <c r="AE838" s="24"/>
      <c r="AF838" s="24"/>
      <c r="AG838" s="24"/>
      <c r="AH838" s="24"/>
      <c r="AI838" s="24"/>
      <c r="AJ838" s="24"/>
      <c r="AK838" s="24" t="s">
        <v>178</v>
      </c>
      <c r="AL838" s="413" t="e">
        <f t="shared" si="26"/>
        <v>#VALUE!</v>
      </c>
      <c r="AM838" s="412">
        <f t="shared" si="27"/>
        <v>45848</v>
      </c>
    </row>
    <row r="839" spans="1:39" ht="21.6" customHeight="1">
      <c r="A839" s="24">
        <v>53</v>
      </c>
      <c r="B839" s="24" t="s">
        <v>212</v>
      </c>
      <c r="C839" s="24">
        <v>2025071465</v>
      </c>
      <c r="D839" s="24"/>
      <c r="E839" s="24"/>
      <c r="F839" s="24" t="s">
        <v>57</v>
      </c>
      <c r="G839" s="24" t="s">
        <v>515</v>
      </c>
      <c r="H839" s="24" t="s">
        <v>162</v>
      </c>
      <c r="I839" s="24"/>
      <c r="J839" s="24"/>
      <c r="K839" s="24"/>
      <c r="L839" s="24"/>
      <c r="M839" s="25"/>
      <c r="N839" s="24"/>
      <c r="O839" s="25"/>
      <c r="P839" s="26"/>
      <c r="Q839" s="24" t="s">
        <v>516</v>
      </c>
      <c r="R839" s="24" t="s">
        <v>171</v>
      </c>
      <c r="S839" s="24" t="s">
        <v>115</v>
      </c>
      <c r="T839" s="24">
        <v>1</v>
      </c>
      <c r="U839" s="24" t="s">
        <v>172</v>
      </c>
      <c r="V839" s="24" t="s">
        <v>3846</v>
      </c>
      <c r="W839" s="24" t="s">
        <v>3847</v>
      </c>
      <c r="X839" s="418">
        <v>45848.645138888889</v>
      </c>
      <c r="Y839" s="24"/>
      <c r="Z839" s="24">
        <v>0.3</v>
      </c>
      <c r="AA839" s="24"/>
      <c r="AB839" s="24" t="s">
        <v>176</v>
      </c>
      <c r="AC839" s="26" t="s">
        <v>92</v>
      </c>
      <c r="AD839" s="24" t="s">
        <v>178</v>
      </c>
      <c r="AE839" s="24"/>
      <c r="AF839" s="24"/>
      <c r="AG839" s="24"/>
      <c r="AH839" s="24"/>
      <c r="AI839" s="24"/>
      <c r="AJ839" s="24"/>
      <c r="AK839" s="24" t="s">
        <v>178</v>
      </c>
      <c r="AL839" s="413" t="e">
        <f t="shared" si="26"/>
        <v>#VALUE!</v>
      </c>
      <c r="AM839" s="412">
        <f t="shared" si="27"/>
        <v>45848</v>
      </c>
    </row>
    <row r="840" spans="1:39" ht="21.6" customHeight="1">
      <c r="A840" s="24">
        <v>54</v>
      </c>
      <c r="B840" s="24" t="s">
        <v>212</v>
      </c>
      <c r="C840" s="24">
        <v>2025071470</v>
      </c>
      <c r="D840" s="24"/>
      <c r="E840" s="24"/>
      <c r="F840" s="24">
        <v>2014</v>
      </c>
      <c r="G840" s="24" t="s">
        <v>3848</v>
      </c>
      <c r="H840" s="24" t="s">
        <v>162</v>
      </c>
      <c r="I840" s="24"/>
      <c r="J840" s="24"/>
      <c r="K840" s="24"/>
      <c r="L840" s="24"/>
      <c r="M840" s="25"/>
      <c r="N840" s="24"/>
      <c r="O840" s="25"/>
      <c r="P840" s="26"/>
      <c r="Q840" s="24" t="s">
        <v>413</v>
      </c>
      <c r="R840" s="24" t="s">
        <v>171</v>
      </c>
      <c r="S840" s="24" t="s">
        <v>115</v>
      </c>
      <c r="T840" s="24">
        <v>1</v>
      </c>
      <c r="U840" s="24" t="s">
        <v>172</v>
      </c>
      <c r="V840" s="24" t="s">
        <v>3849</v>
      </c>
      <c r="W840" s="24" t="s">
        <v>3850</v>
      </c>
      <c r="X840" s="418">
        <v>45848.65902777778</v>
      </c>
      <c r="Y840" s="24"/>
      <c r="Z840" s="24">
        <v>0.3</v>
      </c>
      <c r="AA840" s="24"/>
      <c r="AB840" s="24" t="s">
        <v>176</v>
      </c>
      <c r="AC840" s="26" t="s">
        <v>92</v>
      </c>
      <c r="AD840" s="24" t="s">
        <v>178</v>
      </c>
      <c r="AE840" s="24"/>
      <c r="AF840" s="24"/>
      <c r="AG840" s="24"/>
      <c r="AH840" s="24"/>
      <c r="AI840" s="24"/>
      <c r="AJ840" s="24"/>
      <c r="AK840" s="24" t="s">
        <v>178</v>
      </c>
      <c r="AL840" s="413" t="e">
        <f t="shared" si="26"/>
        <v>#VALUE!</v>
      </c>
      <c r="AM840" s="412">
        <f t="shared" si="27"/>
        <v>45848</v>
      </c>
    </row>
    <row r="841" spans="1:39" ht="21.6" customHeight="1">
      <c r="A841" s="24">
        <v>55</v>
      </c>
      <c r="B841" s="24" t="s">
        <v>158</v>
      </c>
      <c r="C841" s="24">
        <v>2025071506</v>
      </c>
      <c r="D841" s="24" t="s">
        <v>3851</v>
      </c>
      <c r="E841" s="24" t="s">
        <v>160</v>
      </c>
      <c r="F841" s="24">
        <v>3362</v>
      </c>
      <c r="G841" s="24" t="s">
        <v>190</v>
      </c>
      <c r="H841" s="24" t="s">
        <v>162</v>
      </c>
      <c r="I841" s="24" t="s">
        <v>3852</v>
      </c>
      <c r="J841" s="24" t="s">
        <v>485</v>
      </c>
      <c r="K841" s="24" t="s">
        <v>165</v>
      </c>
      <c r="L841" s="24" t="s">
        <v>227</v>
      </c>
      <c r="M841" s="25" t="s">
        <v>228</v>
      </c>
      <c r="N841" s="24">
        <v>2501</v>
      </c>
      <c r="O841" s="25" t="s">
        <v>229</v>
      </c>
      <c r="P841" s="26" t="s">
        <v>3853</v>
      </c>
      <c r="Q841" s="24" t="s">
        <v>198</v>
      </c>
      <c r="R841" s="24" t="s">
        <v>171</v>
      </c>
      <c r="S841" s="24" t="s">
        <v>115</v>
      </c>
      <c r="T841" s="24">
        <v>1</v>
      </c>
      <c r="U841" s="24" t="s">
        <v>172</v>
      </c>
      <c r="V841" s="24" t="s">
        <v>3854</v>
      </c>
      <c r="W841" s="24" t="s">
        <v>3855</v>
      </c>
      <c r="X841" s="418">
        <v>45849.501388888893</v>
      </c>
      <c r="Y841" s="24" t="s">
        <v>3856</v>
      </c>
      <c r="Z841" s="24">
        <v>0.5</v>
      </c>
      <c r="AA841" s="24"/>
      <c r="AB841" s="24" t="s">
        <v>176</v>
      </c>
      <c r="AC841" s="26" t="s">
        <v>3857</v>
      </c>
      <c r="AD841" s="24"/>
      <c r="AE841" s="24"/>
      <c r="AF841" s="24"/>
      <c r="AG841" s="24"/>
      <c r="AH841" s="24"/>
      <c r="AI841" s="24"/>
      <c r="AJ841" s="24"/>
      <c r="AK841" s="24" t="s">
        <v>178</v>
      </c>
      <c r="AL841" s="413">
        <f t="shared" si="26"/>
        <v>45848</v>
      </c>
      <c r="AM841" s="412">
        <f t="shared" si="27"/>
        <v>45849</v>
      </c>
    </row>
    <row r="842" spans="1:39" ht="21.6" customHeight="1">
      <c r="A842" s="24">
        <v>56</v>
      </c>
      <c r="B842" s="24" t="s">
        <v>158</v>
      </c>
      <c r="C842" s="24">
        <v>2025071511</v>
      </c>
      <c r="D842" s="24" t="s">
        <v>3858</v>
      </c>
      <c r="E842" s="24" t="s">
        <v>160</v>
      </c>
      <c r="F842" s="24">
        <v>3380</v>
      </c>
      <c r="G842" s="24" t="s">
        <v>366</v>
      </c>
      <c r="H842" s="24" t="s">
        <v>316</v>
      </c>
      <c r="I842" s="24" t="s">
        <v>3859</v>
      </c>
      <c r="J842" s="24" t="s">
        <v>225</v>
      </c>
      <c r="K842" s="24" t="s">
        <v>419</v>
      </c>
      <c r="L842" s="24" t="s">
        <v>1129</v>
      </c>
      <c r="M842" s="25" t="s">
        <v>1130</v>
      </c>
      <c r="N842" s="24">
        <v>6002</v>
      </c>
      <c r="O842" s="25" t="s">
        <v>1154</v>
      </c>
      <c r="P842" s="26" t="s">
        <v>3860</v>
      </c>
      <c r="Q842" s="24" t="s">
        <v>367</v>
      </c>
      <c r="R842" s="24" t="s">
        <v>171</v>
      </c>
      <c r="S842" s="24" t="s">
        <v>110</v>
      </c>
      <c r="T842" s="24">
        <v>1</v>
      </c>
      <c r="U842" s="24" t="s">
        <v>172</v>
      </c>
      <c r="V842" s="24" t="s">
        <v>3861</v>
      </c>
      <c r="W842" s="24" t="s">
        <v>3862</v>
      </c>
      <c r="X842" s="418">
        <v>45849.46875</v>
      </c>
      <c r="Y842" s="24" t="s">
        <v>3863</v>
      </c>
      <c r="Z842" s="24">
        <v>1</v>
      </c>
      <c r="AA842" s="24"/>
      <c r="AB842" s="24" t="s">
        <v>176</v>
      </c>
      <c r="AC842" s="26" t="s">
        <v>3864</v>
      </c>
      <c r="AD842" s="24"/>
      <c r="AE842" s="24"/>
      <c r="AF842" s="24"/>
      <c r="AG842" s="24"/>
      <c r="AH842" s="24"/>
      <c r="AI842" s="24"/>
      <c r="AJ842" s="24"/>
      <c r="AK842" s="24" t="s">
        <v>178</v>
      </c>
      <c r="AL842" s="413">
        <f t="shared" si="26"/>
        <v>45849</v>
      </c>
      <c r="AM842" s="412">
        <f t="shared" si="27"/>
        <v>45849</v>
      </c>
    </row>
    <row r="843" spans="1:39" ht="21.6" customHeight="1">
      <c r="A843" s="24">
        <v>57</v>
      </c>
      <c r="B843" s="24" t="s">
        <v>212</v>
      </c>
      <c r="C843" s="24">
        <v>2025071615</v>
      </c>
      <c r="D843" s="24"/>
      <c r="E843" s="24"/>
      <c r="F843" s="24">
        <v>3380</v>
      </c>
      <c r="G843" s="24" t="s">
        <v>366</v>
      </c>
      <c r="H843" s="24" t="s">
        <v>316</v>
      </c>
      <c r="I843" s="24"/>
      <c r="J843" s="24"/>
      <c r="K843" s="24"/>
      <c r="L843" s="24"/>
      <c r="M843" s="25"/>
      <c r="N843" s="24"/>
      <c r="O843" s="25"/>
      <c r="P843" s="26"/>
      <c r="Q843" s="24" t="s">
        <v>367</v>
      </c>
      <c r="R843" s="24" t="s">
        <v>171</v>
      </c>
      <c r="S843" s="24" t="s">
        <v>110</v>
      </c>
      <c r="T843" s="24">
        <v>1</v>
      </c>
      <c r="U843" s="24" t="s">
        <v>172</v>
      </c>
      <c r="V843" s="24" t="s">
        <v>3865</v>
      </c>
      <c r="W843" s="24" t="s">
        <v>3866</v>
      </c>
      <c r="X843" s="418">
        <v>45849.482638888891</v>
      </c>
      <c r="Y843" s="24"/>
      <c r="Z843" s="24">
        <v>0.3</v>
      </c>
      <c r="AA843" s="24"/>
      <c r="AB843" s="24" t="s">
        <v>176</v>
      </c>
      <c r="AC843" s="26" t="s">
        <v>92</v>
      </c>
      <c r="AD843" s="24" t="s">
        <v>178</v>
      </c>
      <c r="AE843" s="24"/>
      <c r="AF843" s="24"/>
      <c r="AG843" s="24"/>
      <c r="AH843" s="24"/>
      <c r="AI843" s="24"/>
      <c r="AJ843" s="24"/>
      <c r="AK843" s="24" t="s">
        <v>178</v>
      </c>
      <c r="AL843" s="413" t="e">
        <f t="shared" si="26"/>
        <v>#VALUE!</v>
      </c>
      <c r="AM843" s="412">
        <f t="shared" si="27"/>
        <v>45849</v>
      </c>
    </row>
    <row r="844" spans="1:39" ht="21.6" customHeight="1">
      <c r="A844" s="24">
        <v>58</v>
      </c>
      <c r="B844" s="24" t="s">
        <v>158</v>
      </c>
      <c r="C844" s="24">
        <v>2025071619</v>
      </c>
      <c r="D844" s="24" t="s">
        <v>3867</v>
      </c>
      <c r="E844" s="24" t="s">
        <v>160</v>
      </c>
      <c r="F844" s="24">
        <v>4144</v>
      </c>
      <c r="G844" s="24" t="s">
        <v>931</v>
      </c>
      <c r="H844" s="24" t="s">
        <v>316</v>
      </c>
      <c r="I844" s="24" t="s">
        <v>3868</v>
      </c>
      <c r="J844" s="24" t="s">
        <v>225</v>
      </c>
      <c r="K844" s="24" t="s">
        <v>226</v>
      </c>
      <c r="L844" s="24" t="s">
        <v>193</v>
      </c>
      <c r="M844" s="25" t="s">
        <v>194</v>
      </c>
      <c r="N844" s="24" t="s">
        <v>195</v>
      </c>
      <c r="O844" s="25" t="s">
        <v>196</v>
      </c>
      <c r="P844" s="26" t="s">
        <v>3869</v>
      </c>
      <c r="Q844" s="24" t="s">
        <v>934</v>
      </c>
      <c r="R844" s="24" t="s">
        <v>171</v>
      </c>
      <c r="S844" s="24" t="s">
        <v>110</v>
      </c>
      <c r="T844" s="24">
        <v>1</v>
      </c>
      <c r="U844" s="24" t="s">
        <v>172</v>
      </c>
      <c r="V844" s="24" t="s">
        <v>3870</v>
      </c>
      <c r="W844" s="24" t="s">
        <v>3871</v>
      </c>
      <c r="X844" s="418">
        <v>45849.503472222219</v>
      </c>
      <c r="Y844" s="24" t="s">
        <v>3872</v>
      </c>
      <c r="Z844" s="24">
        <v>0.5</v>
      </c>
      <c r="AA844" s="24"/>
      <c r="AB844" s="24" t="s">
        <v>176</v>
      </c>
      <c r="AC844" s="26" t="s">
        <v>3873</v>
      </c>
      <c r="AD844" s="24"/>
      <c r="AE844" s="24"/>
      <c r="AF844" s="24"/>
      <c r="AG844" s="24"/>
      <c r="AH844" s="24"/>
      <c r="AI844" s="24"/>
      <c r="AJ844" s="24"/>
      <c r="AK844" s="24" t="s">
        <v>178</v>
      </c>
      <c r="AL844" s="413">
        <f t="shared" si="26"/>
        <v>45849</v>
      </c>
      <c r="AM844" s="412">
        <f t="shared" si="27"/>
        <v>45849</v>
      </c>
    </row>
    <row r="845" spans="1:39" ht="21.6" customHeight="1">
      <c r="A845" s="24">
        <v>59</v>
      </c>
      <c r="B845" s="24" t="s">
        <v>212</v>
      </c>
      <c r="C845" s="24">
        <v>2025071624</v>
      </c>
      <c r="D845" s="24"/>
      <c r="E845" s="24"/>
      <c r="F845" s="24">
        <v>4144</v>
      </c>
      <c r="G845" s="24" t="s">
        <v>931</v>
      </c>
      <c r="H845" s="24" t="s">
        <v>316</v>
      </c>
      <c r="I845" s="24"/>
      <c r="J845" s="24"/>
      <c r="K845" s="24"/>
      <c r="L845" s="24"/>
      <c r="M845" s="25"/>
      <c r="N845" s="24"/>
      <c r="O845" s="25"/>
      <c r="P845" s="26"/>
      <c r="Q845" s="24" t="s">
        <v>934</v>
      </c>
      <c r="R845" s="24" t="s">
        <v>171</v>
      </c>
      <c r="S845" s="24" t="s">
        <v>110</v>
      </c>
      <c r="T845" s="24">
        <v>1</v>
      </c>
      <c r="U845" s="24" t="s">
        <v>172</v>
      </c>
      <c r="V845" s="24" t="s">
        <v>3874</v>
      </c>
      <c r="W845" s="24" t="s">
        <v>3875</v>
      </c>
      <c r="X845" s="418">
        <v>45849.517361111109</v>
      </c>
      <c r="Y845" s="24"/>
      <c r="Z845" s="24">
        <v>0.3</v>
      </c>
      <c r="AA845" s="24"/>
      <c r="AB845" s="24" t="s">
        <v>176</v>
      </c>
      <c r="AC845" s="26" t="s">
        <v>92</v>
      </c>
      <c r="AD845" s="24" t="s">
        <v>178</v>
      </c>
      <c r="AE845" s="24"/>
      <c r="AF845" s="24"/>
      <c r="AG845" s="24"/>
      <c r="AH845" s="24"/>
      <c r="AI845" s="24"/>
      <c r="AJ845" s="24"/>
      <c r="AK845" s="24" t="s">
        <v>178</v>
      </c>
      <c r="AL845" s="413" t="e">
        <f t="shared" si="26"/>
        <v>#VALUE!</v>
      </c>
      <c r="AM845" s="412">
        <f t="shared" si="27"/>
        <v>45849</v>
      </c>
    </row>
    <row r="846" spans="1:39" ht="21.6" customHeight="1">
      <c r="A846" s="24">
        <v>60</v>
      </c>
      <c r="B846" s="24" t="s">
        <v>158</v>
      </c>
      <c r="C846" s="24">
        <v>2025071634</v>
      </c>
      <c r="D846" s="24" t="s">
        <v>3876</v>
      </c>
      <c r="E846" s="24" t="s">
        <v>160</v>
      </c>
      <c r="F846" s="24">
        <v>4191</v>
      </c>
      <c r="G846" s="24" t="s">
        <v>250</v>
      </c>
      <c r="H846" s="24" t="s">
        <v>162</v>
      </c>
      <c r="I846" s="24" t="s">
        <v>3877</v>
      </c>
      <c r="J846" s="24" t="s">
        <v>225</v>
      </c>
      <c r="K846" s="24" t="s">
        <v>165</v>
      </c>
      <c r="L846" s="24" t="s">
        <v>1129</v>
      </c>
      <c r="M846" s="25" t="s">
        <v>1130</v>
      </c>
      <c r="N846" s="24">
        <v>6004</v>
      </c>
      <c r="O846" s="25" t="s">
        <v>542</v>
      </c>
      <c r="P846" s="26" t="s">
        <v>3878</v>
      </c>
      <c r="Q846" s="24" t="s">
        <v>257</v>
      </c>
      <c r="R846" s="24" t="s">
        <v>171</v>
      </c>
      <c r="S846" s="24" t="s">
        <v>115</v>
      </c>
      <c r="T846" s="24">
        <v>1</v>
      </c>
      <c r="U846" s="24" t="s">
        <v>172</v>
      </c>
      <c r="V846" s="24" t="s">
        <v>3879</v>
      </c>
      <c r="W846" s="24" t="s">
        <v>3880</v>
      </c>
      <c r="X846" s="418">
        <v>45849.675694444442</v>
      </c>
      <c r="Y846" s="24" t="s">
        <v>3881</v>
      </c>
      <c r="Z846" s="24">
        <v>0.5</v>
      </c>
      <c r="AA846" s="24"/>
      <c r="AB846" s="24" t="s">
        <v>176</v>
      </c>
      <c r="AC846" s="26" t="s">
        <v>3882</v>
      </c>
      <c r="AD846" s="24"/>
      <c r="AE846" s="24"/>
      <c r="AF846" s="24"/>
      <c r="AG846" s="24"/>
      <c r="AH846" s="24"/>
      <c r="AI846" s="24"/>
      <c r="AJ846" s="24"/>
      <c r="AK846" s="24" t="s">
        <v>178</v>
      </c>
      <c r="AL846" s="413">
        <f t="shared" si="26"/>
        <v>45849</v>
      </c>
      <c r="AM846" s="412">
        <f t="shared" si="27"/>
        <v>45849</v>
      </c>
    </row>
    <row r="847" spans="1:39" ht="21.6" customHeight="1">
      <c r="A847" s="24">
        <v>61</v>
      </c>
      <c r="B847" s="24" t="s">
        <v>158</v>
      </c>
      <c r="C847" s="24">
        <v>2025071659</v>
      </c>
      <c r="D847" s="24" t="s">
        <v>3883</v>
      </c>
      <c r="E847" s="24" t="s">
        <v>160</v>
      </c>
      <c r="F847" s="24">
        <v>4167</v>
      </c>
      <c r="G847" s="24" t="s">
        <v>1082</v>
      </c>
      <c r="H847" s="24" t="s">
        <v>266</v>
      </c>
      <c r="I847" s="24" t="s">
        <v>3884</v>
      </c>
      <c r="J847" s="24" t="s">
        <v>225</v>
      </c>
      <c r="K847" s="24" t="s">
        <v>165</v>
      </c>
      <c r="L847" s="24" t="s">
        <v>166</v>
      </c>
      <c r="M847" s="25" t="s">
        <v>167</v>
      </c>
      <c r="N847" s="24">
        <v>2307</v>
      </c>
      <c r="O847" s="25" t="s">
        <v>335</v>
      </c>
      <c r="P847" s="26" t="s">
        <v>3885</v>
      </c>
      <c r="Q847" s="24" t="s">
        <v>1085</v>
      </c>
      <c r="R847" s="24" t="s">
        <v>171</v>
      </c>
      <c r="S847" s="24" t="s">
        <v>274</v>
      </c>
      <c r="T847" s="24">
        <v>1</v>
      </c>
      <c r="U847" s="24" t="s">
        <v>172</v>
      </c>
      <c r="V847" s="24" t="s">
        <v>3886</v>
      </c>
      <c r="W847" s="24" t="s">
        <v>3887</v>
      </c>
      <c r="X847" s="418">
        <v>45852.579861111109</v>
      </c>
      <c r="Y847" s="24" t="s">
        <v>3888</v>
      </c>
      <c r="Z847" s="24">
        <v>0.3</v>
      </c>
      <c r="AA847" s="24"/>
      <c r="AB847" s="24" t="s">
        <v>176</v>
      </c>
      <c r="AC847" s="26" t="s">
        <v>3889</v>
      </c>
      <c r="AD847" s="24"/>
      <c r="AE847" s="24"/>
      <c r="AF847" s="24"/>
      <c r="AG847" s="24"/>
      <c r="AH847" s="24"/>
      <c r="AI847" s="24"/>
      <c r="AJ847" s="24"/>
      <c r="AK847" s="24" t="s">
        <v>178</v>
      </c>
      <c r="AL847" s="413">
        <f t="shared" si="26"/>
        <v>45849</v>
      </c>
      <c r="AM847" s="412">
        <f t="shared" si="27"/>
        <v>45852</v>
      </c>
    </row>
    <row r="848" spans="1:39" ht="21.6" customHeight="1">
      <c r="A848" s="24">
        <v>62</v>
      </c>
      <c r="B848" s="24" t="s">
        <v>158</v>
      </c>
      <c r="C848" s="24">
        <v>2025071686</v>
      </c>
      <c r="D848" s="24" t="s">
        <v>3890</v>
      </c>
      <c r="E848" s="24" t="s">
        <v>160</v>
      </c>
      <c r="F848" s="24">
        <v>4259</v>
      </c>
      <c r="G848" s="24" t="s">
        <v>692</v>
      </c>
      <c r="H848" s="24" t="s">
        <v>636</v>
      </c>
      <c r="I848" s="24" t="s">
        <v>3891</v>
      </c>
      <c r="J848" s="24" t="s">
        <v>225</v>
      </c>
      <c r="K848" s="24" t="s">
        <v>165</v>
      </c>
      <c r="L848" s="24" t="s">
        <v>1129</v>
      </c>
      <c r="M848" s="25" t="s">
        <v>1130</v>
      </c>
      <c r="N848" s="24">
        <v>6003</v>
      </c>
      <c r="O848" s="25" t="s">
        <v>802</v>
      </c>
      <c r="P848" s="26" t="s">
        <v>3892</v>
      </c>
      <c r="Q848" s="24" t="s">
        <v>693</v>
      </c>
      <c r="R848" s="24" t="s">
        <v>171</v>
      </c>
      <c r="S848" s="24" t="s">
        <v>115</v>
      </c>
      <c r="T848" s="24">
        <v>1</v>
      </c>
      <c r="U848" s="24" t="s">
        <v>172</v>
      </c>
      <c r="V848" s="24" t="s">
        <v>3893</v>
      </c>
      <c r="W848" s="24" t="s">
        <v>3894</v>
      </c>
      <c r="X848" s="418">
        <v>45852.535416666673</v>
      </c>
      <c r="Y848" s="24" t="s">
        <v>3895</v>
      </c>
      <c r="Z848" s="24">
        <v>0.5</v>
      </c>
      <c r="AA848" s="24"/>
      <c r="AB848" s="24" t="s">
        <v>176</v>
      </c>
      <c r="AC848" s="26" t="s">
        <v>3896</v>
      </c>
      <c r="AD848" s="24"/>
      <c r="AE848" s="24"/>
      <c r="AF848" s="24"/>
      <c r="AG848" s="24"/>
      <c r="AH848" s="24"/>
      <c r="AI848" s="24"/>
      <c r="AJ848" s="24"/>
      <c r="AK848" s="24" t="s">
        <v>178</v>
      </c>
      <c r="AL848" s="413">
        <f t="shared" si="26"/>
        <v>45849</v>
      </c>
      <c r="AM848" s="412">
        <f t="shared" si="27"/>
        <v>45852</v>
      </c>
    </row>
    <row r="849" spans="1:39" ht="21.6" customHeight="1">
      <c r="A849" s="24">
        <v>64</v>
      </c>
      <c r="B849" s="24" t="s">
        <v>212</v>
      </c>
      <c r="C849" s="24">
        <v>2025071761</v>
      </c>
      <c r="D849" s="24"/>
      <c r="E849" s="24" t="s">
        <v>679</v>
      </c>
      <c r="F849" s="24">
        <v>4528</v>
      </c>
      <c r="G849" s="24" t="s">
        <v>635</v>
      </c>
      <c r="H849" s="24" t="s">
        <v>636</v>
      </c>
      <c r="I849" s="24"/>
      <c r="J849" s="24"/>
      <c r="K849" s="24"/>
      <c r="L849" s="24"/>
      <c r="M849" s="25"/>
      <c r="N849" s="24"/>
      <c r="O849" s="25"/>
      <c r="P849" s="26"/>
      <c r="Q849" s="24" t="s">
        <v>639</v>
      </c>
      <c r="R849" s="24" t="s">
        <v>171</v>
      </c>
      <c r="S849" s="24" t="s">
        <v>115</v>
      </c>
      <c r="T849" s="24">
        <v>1</v>
      </c>
      <c r="U849" s="24" t="s">
        <v>172</v>
      </c>
      <c r="V849" s="24" t="s">
        <v>3897</v>
      </c>
      <c r="W849" s="24" t="s">
        <v>3898</v>
      </c>
      <c r="X849" s="418">
        <v>45852.487500000003</v>
      </c>
      <c r="Y849" s="24"/>
      <c r="Z849" s="24">
        <v>0.5</v>
      </c>
      <c r="AA849" s="24"/>
      <c r="AB849" s="24" t="s">
        <v>176</v>
      </c>
      <c r="AC849" s="26" t="s">
        <v>3899</v>
      </c>
      <c r="AD849" s="24" t="s">
        <v>178</v>
      </c>
      <c r="AE849" s="24"/>
      <c r="AF849" s="24"/>
      <c r="AG849" s="24"/>
      <c r="AH849" s="24"/>
      <c r="AI849" s="24"/>
      <c r="AJ849" s="24"/>
      <c r="AK849" s="24" t="s">
        <v>178</v>
      </c>
      <c r="AL849" s="413" t="e">
        <f t="shared" si="26"/>
        <v>#VALUE!</v>
      </c>
      <c r="AM849" s="412">
        <f t="shared" si="27"/>
        <v>45852</v>
      </c>
    </row>
    <row r="850" spans="1:39" ht="21.6" customHeight="1">
      <c r="A850" s="24">
        <v>65</v>
      </c>
      <c r="B850" s="24" t="s">
        <v>212</v>
      </c>
      <c r="C850" s="24">
        <v>2025071771</v>
      </c>
      <c r="D850" s="24"/>
      <c r="E850" s="24"/>
      <c r="F850" s="24">
        <v>4259</v>
      </c>
      <c r="G850" s="24" t="s">
        <v>692</v>
      </c>
      <c r="H850" s="24" t="s">
        <v>636</v>
      </c>
      <c r="I850" s="24"/>
      <c r="J850" s="24"/>
      <c r="K850" s="24"/>
      <c r="L850" s="24"/>
      <c r="M850" s="25"/>
      <c r="N850" s="24"/>
      <c r="O850" s="25"/>
      <c r="P850" s="26"/>
      <c r="Q850" s="24" t="s">
        <v>693</v>
      </c>
      <c r="R850" s="24" t="s">
        <v>171</v>
      </c>
      <c r="S850" s="24" t="s">
        <v>115</v>
      </c>
      <c r="T850" s="24">
        <v>1</v>
      </c>
      <c r="U850" s="24" t="s">
        <v>172</v>
      </c>
      <c r="V850" s="24" t="s">
        <v>3900</v>
      </c>
      <c r="W850" s="24" t="s">
        <v>3901</v>
      </c>
      <c r="X850" s="418">
        <v>45852.538888888892</v>
      </c>
      <c r="Y850" s="24"/>
      <c r="Z850" s="24">
        <v>0.6</v>
      </c>
      <c r="AA850" s="24"/>
      <c r="AB850" s="24" t="s">
        <v>176</v>
      </c>
      <c r="AC850" s="26" t="s">
        <v>92</v>
      </c>
      <c r="AD850" s="24" t="s">
        <v>178</v>
      </c>
      <c r="AE850" s="24"/>
      <c r="AF850" s="24"/>
      <c r="AG850" s="24"/>
      <c r="AH850" s="24"/>
      <c r="AI850" s="24"/>
      <c r="AJ850" s="24"/>
      <c r="AK850" s="24" t="s">
        <v>178</v>
      </c>
      <c r="AL850" s="413" t="e">
        <f t="shared" si="26"/>
        <v>#VALUE!</v>
      </c>
      <c r="AM850" s="412">
        <f t="shared" si="27"/>
        <v>45852</v>
      </c>
    </row>
    <row r="851" spans="1:39" ht="21.6" customHeight="1">
      <c r="A851" s="24">
        <v>66</v>
      </c>
      <c r="B851" s="24" t="s">
        <v>212</v>
      </c>
      <c r="C851" s="24">
        <v>2025071775</v>
      </c>
      <c r="D851" s="24"/>
      <c r="E851" s="24"/>
      <c r="F851" s="24">
        <v>2306</v>
      </c>
      <c r="G851" s="24" t="s">
        <v>705</v>
      </c>
      <c r="H851" s="24" t="s">
        <v>636</v>
      </c>
      <c r="I851" s="24"/>
      <c r="J851" s="24"/>
      <c r="K851" s="24"/>
      <c r="L851" s="24"/>
      <c r="M851" s="25"/>
      <c r="N851" s="24"/>
      <c r="O851" s="25"/>
      <c r="P851" s="26"/>
      <c r="Q851" s="24" t="s">
        <v>706</v>
      </c>
      <c r="R851" s="24" t="s">
        <v>171</v>
      </c>
      <c r="S851" s="24" t="s">
        <v>115</v>
      </c>
      <c r="T851" s="24">
        <v>1</v>
      </c>
      <c r="U851" s="24" t="s">
        <v>172</v>
      </c>
      <c r="V851" s="24" t="s">
        <v>3902</v>
      </c>
      <c r="W851" s="24" t="s">
        <v>3903</v>
      </c>
      <c r="X851" s="418">
        <v>45852.551388888889</v>
      </c>
      <c r="Y851" s="24"/>
      <c r="Z851" s="24">
        <v>0.3</v>
      </c>
      <c r="AA851" s="24"/>
      <c r="AB851" s="24" t="s">
        <v>176</v>
      </c>
      <c r="AC851" s="26" t="s">
        <v>92</v>
      </c>
      <c r="AD851" s="24" t="s">
        <v>178</v>
      </c>
      <c r="AE851" s="24"/>
      <c r="AF851" s="24"/>
      <c r="AG851" s="24"/>
      <c r="AH851" s="24"/>
      <c r="AI851" s="24"/>
      <c r="AJ851" s="24"/>
      <c r="AK851" s="24" t="s">
        <v>178</v>
      </c>
      <c r="AL851" s="413" t="e">
        <f t="shared" si="26"/>
        <v>#VALUE!</v>
      </c>
      <c r="AM851" s="412">
        <f t="shared" si="27"/>
        <v>45852</v>
      </c>
    </row>
    <row r="852" spans="1:39" ht="21.6" customHeight="1">
      <c r="A852" s="24">
        <v>67</v>
      </c>
      <c r="B852" s="24" t="s">
        <v>212</v>
      </c>
      <c r="C852" s="24">
        <v>2025071781</v>
      </c>
      <c r="D852" s="24"/>
      <c r="E852" s="24"/>
      <c r="F852" s="24">
        <v>5384</v>
      </c>
      <c r="G852" s="24" t="s">
        <v>3904</v>
      </c>
      <c r="H852" s="24" t="s">
        <v>266</v>
      </c>
      <c r="I852" s="24"/>
      <c r="J852" s="24"/>
      <c r="K852" s="24"/>
      <c r="L852" s="24"/>
      <c r="M852" s="25"/>
      <c r="N852" s="24"/>
      <c r="O852" s="25"/>
      <c r="P852" s="26"/>
      <c r="Q852" s="24" t="s">
        <v>3905</v>
      </c>
      <c r="R852" s="24" t="s">
        <v>171</v>
      </c>
      <c r="S852" s="24" t="s">
        <v>110</v>
      </c>
      <c r="T852" s="24">
        <v>1</v>
      </c>
      <c r="U852" s="24" t="s">
        <v>172</v>
      </c>
      <c r="V852" s="24" t="s">
        <v>3906</v>
      </c>
      <c r="W852" s="24" t="s">
        <v>3907</v>
      </c>
      <c r="X852" s="418">
        <v>45852.5625</v>
      </c>
      <c r="Y852" s="24"/>
      <c r="Z852" s="24">
        <v>3</v>
      </c>
      <c r="AA852" s="24"/>
      <c r="AB852" s="24" t="s">
        <v>176</v>
      </c>
      <c r="AC852" s="26" t="s">
        <v>1587</v>
      </c>
      <c r="AD852" s="24"/>
      <c r="AE852" s="24" t="s">
        <v>178</v>
      </c>
      <c r="AF852" s="24"/>
      <c r="AG852" s="24"/>
      <c r="AH852" s="24"/>
      <c r="AI852" s="24"/>
      <c r="AJ852" s="24"/>
      <c r="AK852" s="24" t="s">
        <v>178</v>
      </c>
      <c r="AL852" s="413" t="e">
        <f t="shared" si="26"/>
        <v>#VALUE!</v>
      </c>
      <c r="AM852" s="412">
        <f t="shared" si="27"/>
        <v>45852</v>
      </c>
    </row>
    <row r="853" spans="1:39" ht="21.6" customHeight="1">
      <c r="A853" s="24">
        <v>68</v>
      </c>
      <c r="B853" s="24" t="s">
        <v>212</v>
      </c>
      <c r="C853" s="24">
        <v>2025071785</v>
      </c>
      <c r="D853" s="24"/>
      <c r="E853" s="24"/>
      <c r="F853" s="24">
        <v>4764</v>
      </c>
      <c r="G853" s="24" t="s">
        <v>696</v>
      </c>
      <c r="H853" s="24" t="s">
        <v>636</v>
      </c>
      <c r="I853" s="24"/>
      <c r="J853" s="24"/>
      <c r="K853" s="24"/>
      <c r="L853" s="24"/>
      <c r="M853" s="25"/>
      <c r="N853" s="24"/>
      <c r="O853" s="25"/>
      <c r="P853" s="26"/>
      <c r="Q853" s="24" t="s">
        <v>697</v>
      </c>
      <c r="R853" s="24" t="s">
        <v>171</v>
      </c>
      <c r="S853" s="24" t="s">
        <v>115</v>
      </c>
      <c r="T853" s="24">
        <v>1</v>
      </c>
      <c r="U853" s="24" t="s">
        <v>172</v>
      </c>
      <c r="V853" s="24" t="s">
        <v>3908</v>
      </c>
      <c r="W853" s="24" t="s">
        <v>3909</v>
      </c>
      <c r="X853" s="418">
        <v>45852.574305555558</v>
      </c>
      <c r="Y853" s="24"/>
      <c r="Z853" s="24">
        <v>0.3</v>
      </c>
      <c r="AA853" s="24"/>
      <c r="AB853" s="24" t="s">
        <v>176</v>
      </c>
      <c r="AC853" s="26" t="s">
        <v>3841</v>
      </c>
      <c r="AD853" s="24" t="s">
        <v>178</v>
      </c>
      <c r="AE853" s="24"/>
      <c r="AF853" s="24"/>
      <c r="AG853" s="24"/>
      <c r="AH853" s="24"/>
      <c r="AI853" s="24"/>
      <c r="AJ853" s="24"/>
      <c r="AK853" s="24" t="s">
        <v>178</v>
      </c>
      <c r="AL853" s="413" t="e">
        <f t="shared" si="26"/>
        <v>#VALUE!</v>
      </c>
      <c r="AM853" s="412">
        <f t="shared" si="27"/>
        <v>45852</v>
      </c>
    </row>
    <row r="854" spans="1:39" ht="21.6" customHeight="1">
      <c r="A854" s="24">
        <v>69</v>
      </c>
      <c r="B854" s="24" t="s">
        <v>212</v>
      </c>
      <c r="C854" s="24">
        <v>2025071789</v>
      </c>
      <c r="D854" s="24"/>
      <c r="E854" s="24"/>
      <c r="F854" s="24">
        <v>4167</v>
      </c>
      <c r="G854" s="24" t="s">
        <v>1082</v>
      </c>
      <c r="H854" s="24" t="s">
        <v>266</v>
      </c>
      <c r="I854" s="24"/>
      <c r="J854" s="24"/>
      <c r="K854" s="24"/>
      <c r="L854" s="24"/>
      <c r="M854" s="25"/>
      <c r="N854" s="24"/>
      <c r="O854" s="25"/>
      <c r="P854" s="26"/>
      <c r="Q854" s="24" t="s">
        <v>1085</v>
      </c>
      <c r="R854" s="24" t="s">
        <v>171</v>
      </c>
      <c r="S854" s="24" t="s">
        <v>274</v>
      </c>
      <c r="T854" s="24">
        <v>1</v>
      </c>
      <c r="U854" s="24" t="s">
        <v>172</v>
      </c>
      <c r="V854" s="24" t="s">
        <v>3910</v>
      </c>
      <c r="W854" s="24" t="s">
        <v>3911</v>
      </c>
      <c r="X854" s="418">
        <v>45852.57916666667</v>
      </c>
      <c r="Y854" s="24"/>
      <c r="Z854" s="24">
        <v>0.3</v>
      </c>
      <c r="AA854" s="24"/>
      <c r="AB854" s="24" t="s">
        <v>176</v>
      </c>
      <c r="AC854" s="26" t="s">
        <v>92</v>
      </c>
      <c r="AD854" s="24" t="s">
        <v>178</v>
      </c>
      <c r="AE854" s="24"/>
      <c r="AF854" s="24"/>
      <c r="AG854" s="24"/>
      <c r="AH854" s="24"/>
      <c r="AI854" s="24"/>
      <c r="AJ854" s="24"/>
      <c r="AK854" s="24" t="s">
        <v>178</v>
      </c>
      <c r="AL854" s="413" t="e">
        <f t="shared" si="26"/>
        <v>#VALUE!</v>
      </c>
      <c r="AM854" s="412">
        <f t="shared" si="27"/>
        <v>45852</v>
      </c>
    </row>
    <row r="855" spans="1:39" ht="21.6" customHeight="1">
      <c r="A855" s="24">
        <v>64</v>
      </c>
      <c r="B855" s="24" t="s">
        <v>158</v>
      </c>
      <c r="C855" s="24">
        <v>2025071724</v>
      </c>
      <c r="D855" s="24" t="s">
        <v>3912</v>
      </c>
      <c r="E855" s="24" t="s">
        <v>160</v>
      </c>
      <c r="F855" s="24">
        <v>4341</v>
      </c>
      <c r="G855" s="24" t="s">
        <v>1931</v>
      </c>
      <c r="H855" s="24" t="s">
        <v>316</v>
      </c>
      <c r="I855" s="24" t="s">
        <v>3913</v>
      </c>
      <c r="J855" s="24" t="s">
        <v>318</v>
      </c>
      <c r="K855" s="24" t="s">
        <v>226</v>
      </c>
      <c r="L855" s="24" t="s">
        <v>166</v>
      </c>
      <c r="M855" s="25" t="s">
        <v>167</v>
      </c>
      <c r="N855" s="24">
        <v>2304</v>
      </c>
      <c r="O855" s="25" t="s">
        <v>168</v>
      </c>
      <c r="P855" s="26" t="s">
        <v>3914</v>
      </c>
      <c r="Q855" s="24" t="s">
        <v>1932</v>
      </c>
      <c r="R855" s="24" t="s">
        <v>171</v>
      </c>
      <c r="S855" s="24" t="s">
        <v>110</v>
      </c>
      <c r="T855" s="24">
        <v>1</v>
      </c>
      <c r="U855" s="24" t="s">
        <v>172</v>
      </c>
      <c r="V855" s="24" t="s">
        <v>3915</v>
      </c>
      <c r="W855" s="24" t="s">
        <v>3916</v>
      </c>
      <c r="X855" s="418">
        <v>45852.611111111109</v>
      </c>
      <c r="Y855" s="24" t="s">
        <v>3917</v>
      </c>
      <c r="Z855" s="24">
        <v>0.7</v>
      </c>
      <c r="AA855" s="24"/>
      <c r="AB855" s="24" t="s">
        <v>176</v>
      </c>
      <c r="AC855" s="26" t="s">
        <v>3918</v>
      </c>
      <c r="AD855" s="24"/>
      <c r="AE855" s="24"/>
      <c r="AF855" s="24"/>
      <c r="AG855" s="24"/>
      <c r="AH855" s="24"/>
      <c r="AI855" s="24"/>
      <c r="AJ855" s="24"/>
      <c r="AK855" s="24" t="s">
        <v>178</v>
      </c>
      <c r="AL855" s="413">
        <f t="shared" si="26"/>
        <v>45852</v>
      </c>
      <c r="AM855" s="412">
        <f t="shared" si="27"/>
        <v>45852</v>
      </c>
    </row>
    <row r="856" spans="1:39" ht="21.6" customHeight="1">
      <c r="A856" s="24">
        <v>71</v>
      </c>
      <c r="B856" s="24" t="s">
        <v>212</v>
      </c>
      <c r="C856" s="24">
        <v>2025071794</v>
      </c>
      <c r="D856" s="24"/>
      <c r="E856" s="24"/>
      <c r="F856" s="24">
        <v>5074</v>
      </c>
      <c r="G856" s="24" t="s">
        <v>701</v>
      </c>
      <c r="H856" s="24" t="s">
        <v>636</v>
      </c>
      <c r="I856" s="24"/>
      <c r="J856" s="24"/>
      <c r="K856" s="24"/>
      <c r="L856" s="24"/>
      <c r="M856" s="25"/>
      <c r="N856" s="24"/>
      <c r="O856" s="25"/>
      <c r="P856" s="26"/>
      <c r="Q856" s="24" t="s">
        <v>702</v>
      </c>
      <c r="R856" s="24" t="s">
        <v>171</v>
      </c>
      <c r="S856" s="24" t="s">
        <v>115</v>
      </c>
      <c r="T856" s="24">
        <v>1</v>
      </c>
      <c r="U856" s="24" t="s">
        <v>172</v>
      </c>
      <c r="V856" s="24" t="s">
        <v>3919</v>
      </c>
      <c r="W856" s="24" t="s">
        <v>3920</v>
      </c>
      <c r="X856" s="418">
        <v>45852.618055555547</v>
      </c>
      <c r="Y856" s="24"/>
      <c r="Z856" s="24">
        <v>0.3</v>
      </c>
      <c r="AA856" s="24"/>
      <c r="AB856" s="24" t="s">
        <v>176</v>
      </c>
      <c r="AC856" s="26" t="s">
        <v>92</v>
      </c>
      <c r="AD856" s="24" t="s">
        <v>178</v>
      </c>
      <c r="AE856" s="24"/>
      <c r="AF856" s="24"/>
      <c r="AG856" s="24"/>
      <c r="AH856" s="24"/>
      <c r="AI856" s="24"/>
      <c r="AJ856" s="24"/>
      <c r="AK856" s="24" t="s">
        <v>178</v>
      </c>
      <c r="AL856" s="413" t="e">
        <f t="shared" si="26"/>
        <v>#VALUE!</v>
      </c>
      <c r="AM856" s="412">
        <f t="shared" si="27"/>
        <v>45852</v>
      </c>
    </row>
    <row r="857" spans="1:39" ht="21.6" customHeight="1">
      <c r="A857" s="24">
        <v>72</v>
      </c>
      <c r="B857" s="24" t="s">
        <v>212</v>
      </c>
      <c r="C857" s="24">
        <v>2025071808</v>
      </c>
      <c r="D857" s="24"/>
      <c r="E857" s="24"/>
      <c r="F857" s="24">
        <v>4341</v>
      </c>
      <c r="G857" s="24" t="s">
        <v>1931</v>
      </c>
      <c r="H857" s="24" t="s">
        <v>316</v>
      </c>
      <c r="I857" s="24"/>
      <c r="J857" s="24"/>
      <c r="K857" s="24"/>
      <c r="L857" s="24"/>
      <c r="M857" s="25"/>
      <c r="N857" s="24"/>
      <c r="O857" s="25"/>
      <c r="P857" s="26"/>
      <c r="Q857" s="24" t="s">
        <v>1932</v>
      </c>
      <c r="R857" s="24" t="s">
        <v>171</v>
      </c>
      <c r="S857" s="24" t="s">
        <v>110</v>
      </c>
      <c r="T857" s="24">
        <v>1</v>
      </c>
      <c r="U857" s="24" t="s">
        <v>172</v>
      </c>
      <c r="V857" s="24" t="s">
        <v>3921</v>
      </c>
      <c r="W857" s="24" t="s">
        <v>3922</v>
      </c>
      <c r="X857" s="418">
        <v>45852.625</v>
      </c>
      <c r="Y857" s="24"/>
      <c r="Z857" s="24">
        <v>0.3</v>
      </c>
      <c r="AA857" s="24"/>
      <c r="AB857" s="24" t="s">
        <v>176</v>
      </c>
      <c r="AC857" s="26" t="s">
        <v>92</v>
      </c>
      <c r="AD857" s="24" t="s">
        <v>178</v>
      </c>
      <c r="AE857" s="24"/>
      <c r="AF857" s="24"/>
      <c r="AG857" s="24"/>
      <c r="AH857" s="24"/>
      <c r="AI857" s="24"/>
      <c r="AJ857" s="24"/>
      <c r="AK857" s="24" t="s">
        <v>178</v>
      </c>
      <c r="AL857" s="413" t="e">
        <f t="shared" si="26"/>
        <v>#VALUE!</v>
      </c>
      <c r="AM857" s="412">
        <f t="shared" si="27"/>
        <v>45852</v>
      </c>
    </row>
    <row r="858" spans="1:39" ht="21.6" customHeight="1">
      <c r="A858" s="24">
        <v>73</v>
      </c>
      <c r="B858" s="24" t="s">
        <v>212</v>
      </c>
      <c r="C858" s="24">
        <v>2025071829</v>
      </c>
      <c r="D858" s="24"/>
      <c r="E858" s="24"/>
      <c r="F858" s="24">
        <v>3458</v>
      </c>
      <c r="G858" s="24" t="s">
        <v>1122</v>
      </c>
      <c r="H858" s="24" t="s">
        <v>636</v>
      </c>
      <c r="I858" s="24"/>
      <c r="J858" s="24"/>
      <c r="K858" s="24"/>
      <c r="L858" s="24"/>
      <c r="M858" s="25"/>
      <c r="N858" s="24"/>
      <c r="O858" s="25"/>
      <c r="P858" s="26"/>
      <c r="Q858" s="24" t="s">
        <v>1123</v>
      </c>
      <c r="R858" s="24" t="s">
        <v>171</v>
      </c>
      <c r="S858" s="24" t="s">
        <v>115</v>
      </c>
      <c r="T858" s="24">
        <v>1</v>
      </c>
      <c r="U858" s="24" t="s">
        <v>172</v>
      </c>
      <c r="V858" s="24" t="s">
        <v>3923</v>
      </c>
      <c r="W858" s="24" t="s">
        <v>3924</v>
      </c>
      <c r="X858" s="418">
        <v>45852.6875</v>
      </c>
      <c r="Y858" s="24"/>
      <c r="Z858" s="24">
        <v>0.3</v>
      </c>
      <c r="AA858" s="24"/>
      <c r="AB858" s="24" t="s">
        <v>176</v>
      </c>
      <c r="AC858" s="26" t="s">
        <v>92</v>
      </c>
      <c r="AD858" s="24" t="s">
        <v>178</v>
      </c>
      <c r="AE858" s="24"/>
      <c r="AF858" s="24"/>
      <c r="AG858" s="24"/>
      <c r="AH858" s="24"/>
      <c r="AI858" s="24"/>
      <c r="AJ858" s="24"/>
      <c r="AK858" s="24" t="s">
        <v>178</v>
      </c>
      <c r="AL858" s="413" t="e">
        <f t="shared" si="26"/>
        <v>#VALUE!</v>
      </c>
      <c r="AM858" s="412">
        <f t="shared" si="27"/>
        <v>45852</v>
      </c>
    </row>
    <row r="859" spans="1:39" ht="21.6" customHeight="1">
      <c r="A859" s="24">
        <v>74</v>
      </c>
      <c r="B859" s="24" t="s">
        <v>158</v>
      </c>
      <c r="C859" s="24">
        <v>2025072000</v>
      </c>
      <c r="D859" s="24" t="s">
        <v>3925</v>
      </c>
      <c r="E859" s="24" t="s">
        <v>160</v>
      </c>
      <c r="F859" s="24">
        <v>2209</v>
      </c>
      <c r="G859" s="24" t="s">
        <v>0</v>
      </c>
      <c r="H859" s="24" t="s">
        <v>162</v>
      </c>
      <c r="I859" s="24" t="s">
        <v>3926</v>
      </c>
      <c r="J859" s="24" t="s">
        <v>192</v>
      </c>
      <c r="K859" s="24" t="s">
        <v>226</v>
      </c>
      <c r="L859" s="24" t="s">
        <v>166</v>
      </c>
      <c r="M859" s="25" t="s">
        <v>167</v>
      </c>
      <c r="N859" s="24">
        <v>2307</v>
      </c>
      <c r="O859" s="25" t="s">
        <v>335</v>
      </c>
      <c r="P859" s="26" t="s">
        <v>3927</v>
      </c>
      <c r="Q859" s="24" t="s">
        <v>506</v>
      </c>
      <c r="R859" s="24" t="s">
        <v>171</v>
      </c>
      <c r="S859" s="24" t="s">
        <v>115</v>
      </c>
      <c r="T859" s="24">
        <v>1</v>
      </c>
      <c r="U859" s="24" t="s">
        <v>172</v>
      </c>
      <c r="V859" s="24" t="s">
        <v>3928</v>
      </c>
      <c r="W859" s="24" t="s">
        <v>3929</v>
      </c>
      <c r="X859" s="418">
        <v>45854.458333333343</v>
      </c>
      <c r="Y859" s="24" t="s">
        <v>3930</v>
      </c>
      <c r="Z859" s="24">
        <v>0.5</v>
      </c>
      <c r="AA859" s="24"/>
      <c r="AB859" s="24" t="s">
        <v>176</v>
      </c>
      <c r="AC859" s="26" t="s">
        <v>3931</v>
      </c>
      <c r="AD859" s="24"/>
      <c r="AE859" s="24"/>
      <c r="AF859" s="24"/>
      <c r="AG859" s="24"/>
      <c r="AH859" s="24"/>
      <c r="AI859" s="24"/>
      <c r="AJ859" s="24"/>
      <c r="AK859" s="24" t="s">
        <v>178</v>
      </c>
      <c r="AL859" s="413">
        <f t="shared" si="26"/>
        <v>45854</v>
      </c>
      <c r="AM859" s="412">
        <f t="shared" si="27"/>
        <v>45854</v>
      </c>
    </row>
    <row r="860" spans="1:39" ht="21.6" customHeight="1">
      <c r="A860" s="24">
        <v>75</v>
      </c>
      <c r="B860" s="24" t="s">
        <v>212</v>
      </c>
      <c r="C860" s="24">
        <v>2025072042</v>
      </c>
      <c r="D860" s="24"/>
      <c r="E860" s="24"/>
      <c r="F860" s="24">
        <v>2209</v>
      </c>
      <c r="G860" s="24" t="s">
        <v>0</v>
      </c>
      <c r="H860" s="24" t="s">
        <v>162</v>
      </c>
      <c r="I860" s="24"/>
      <c r="J860" s="24"/>
      <c r="K860" s="24"/>
      <c r="L860" s="24"/>
      <c r="M860" s="25"/>
      <c r="N860" s="24"/>
      <c r="O860" s="25"/>
      <c r="P860" s="26"/>
      <c r="Q860" s="24" t="s">
        <v>506</v>
      </c>
      <c r="R860" s="24" t="s">
        <v>171</v>
      </c>
      <c r="S860" s="24" t="s">
        <v>115</v>
      </c>
      <c r="T860" s="24">
        <v>1</v>
      </c>
      <c r="U860" s="24" t="s">
        <v>172</v>
      </c>
      <c r="V860" s="24" t="s">
        <v>3932</v>
      </c>
      <c r="W860" s="24" t="s">
        <v>3933</v>
      </c>
      <c r="X860" s="418">
        <v>45854.493055555547</v>
      </c>
      <c r="Y860" s="24"/>
      <c r="Z860" s="24">
        <v>0.5</v>
      </c>
      <c r="AA860" s="24"/>
      <c r="AB860" s="24" t="s">
        <v>176</v>
      </c>
      <c r="AC860" s="26" t="s">
        <v>92</v>
      </c>
      <c r="AD860" s="24" t="s">
        <v>178</v>
      </c>
      <c r="AE860" s="24"/>
      <c r="AF860" s="24"/>
      <c r="AG860" s="24"/>
      <c r="AH860" s="24"/>
      <c r="AI860" s="24"/>
      <c r="AJ860" s="24"/>
      <c r="AK860" s="24" t="s">
        <v>178</v>
      </c>
      <c r="AL860" s="413" t="e">
        <f t="shared" si="26"/>
        <v>#VALUE!</v>
      </c>
      <c r="AM860" s="412">
        <f t="shared" si="27"/>
        <v>45854</v>
      </c>
    </row>
    <row r="861" spans="1:39" ht="21.6" customHeight="1">
      <c r="A861" s="24">
        <v>76</v>
      </c>
      <c r="B861" s="24" t="s">
        <v>212</v>
      </c>
      <c r="C861" s="24">
        <v>2025072043</v>
      </c>
      <c r="D861" s="24"/>
      <c r="E861" s="24"/>
      <c r="F861" s="24">
        <v>4539</v>
      </c>
      <c r="G861" s="24" t="s">
        <v>509</v>
      </c>
      <c r="H861" s="24" t="s">
        <v>162</v>
      </c>
      <c r="I861" s="24"/>
      <c r="J861" s="24"/>
      <c r="K861" s="24"/>
      <c r="L861" s="24"/>
      <c r="M861" s="25"/>
      <c r="N861" s="24"/>
      <c r="O861" s="25"/>
      <c r="P861" s="26"/>
      <c r="Q861" s="24" t="s">
        <v>510</v>
      </c>
      <c r="R861" s="24" t="s">
        <v>171</v>
      </c>
      <c r="S861" s="24" t="s">
        <v>115</v>
      </c>
      <c r="T861" s="24">
        <v>1</v>
      </c>
      <c r="U861" s="24" t="s">
        <v>172</v>
      </c>
      <c r="V861" s="24" t="s">
        <v>3934</v>
      </c>
      <c r="W861" s="24" t="s">
        <v>3935</v>
      </c>
      <c r="X861" s="418">
        <v>45854.534722222219</v>
      </c>
      <c r="Y861" s="24"/>
      <c r="Z861" s="24">
        <v>0.5</v>
      </c>
      <c r="AA861" s="24"/>
      <c r="AB861" s="24" t="s">
        <v>176</v>
      </c>
      <c r="AC861" s="26" t="s">
        <v>3841</v>
      </c>
      <c r="AD861" s="24" t="s">
        <v>178</v>
      </c>
      <c r="AE861" s="24"/>
      <c r="AF861" s="24"/>
      <c r="AG861" s="24"/>
      <c r="AH861" s="24"/>
      <c r="AI861" s="24"/>
      <c r="AJ861" s="24"/>
      <c r="AK861" s="24" t="s">
        <v>178</v>
      </c>
      <c r="AL861" s="413" t="e">
        <f t="shared" si="26"/>
        <v>#VALUE!</v>
      </c>
      <c r="AM861" s="412">
        <f t="shared" si="27"/>
        <v>45854</v>
      </c>
    </row>
    <row r="862" spans="1:39" ht="21.6" customHeight="1">
      <c r="A862" s="24">
        <v>77</v>
      </c>
      <c r="B862" s="24" t="s">
        <v>212</v>
      </c>
      <c r="C862" s="24">
        <v>2025072046</v>
      </c>
      <c r="D862" s="24"/>
      <c r="E862" s="24"/>
      <c r="F862" s="24">
        <v>3741</v>
      </c>
      <c r="G862" s="24" t="s">
        <v>1162</v>
      </c>
      <c r="H862" s="24" t="s">
        <v>162</v>
      </c>
      <c r="I862" s="24"/>
      <c r="J862" s="24"/>
      <c r="K862" s="24"/>
      <c r="L862" s="24"/>
      <c r="M862" s="25"/>
      <c r="N862" s="24"/>
      <c r="O862" s="25"/>
      <c r="P862" s="26"/>
      <c r="Q862" s="24" t="s">
        <v>1165</v>
      </c>
      <c r="R862" s="24" t="s">
        <v>171</v>
      </c>
      <c r="S862" s="24" t="s">
        <v>115</v>
      </c>
      <c r="T862" s="24">
        <v>1</v>
      </c>
      <c r="U862" s="24" t="s">
        <v>172</v>
      </c>
      <c r="V862" s="24" t="s">
        <v>3936</v>
      </c>
      <c r="W862" s="24" t="s">
        <v>3937</v>
      </c>
      <c r="X862" s="418">
        <v>45854.565972222219</v>
      </c>
      <c r="Y862" s="24"/>
      <c r="Z862" s="24">
        <v>0.3</v>
      </c>
      <c r="AA862" s="24"/>
      <c r="AB862" s="24" t="s">
        <v>176</v>
      </c>
      <c r="AC862" s="26" t="s">
        <v>3841</v>
      </c>
      <c r="AD862" s="24" t="s">
        <v>178</v>
      </c>
      <c r="AE862" s="24"/>
      <c r="AF862" s="24"/>
      <c r="AG862" s="24"/>
      <c r="AH862" s="24"/>
      <c r="AI862" s="24"/>
      <c r="AJ862" s="24"/>
      <c r="AK862" s="24" t="s">
        <v>178</v>
      </c>
      <c r="AL862" s="413" t="e">
        <f t="shared" si="26"/>
        <v>#VALUE!</v>
      </c>
      <c r="AM862" s="412">
        <f t="shared" si="27"/>
        <v>45854</v>
      </c>
    </row>
    <row r="863" spans="1:39" ht="21.6" customHeight="1">
      <c r="A863" s="24">
        <v>78</v>
      </c>
      <c r="B863" s="24" t="s">
        <v>212</v>
      </c>
      <c r="C863" s="24">
        <v>2025072089</v>
      </c>
      <c r="D863" s="24"/>
      <c r="E863" s="24"/>
      <c r="F863" s="24">
        <v>2442</v>
      </c>
      <c r="G863" s="24" t="s">
        <v>709</v>
      </c>
      <c r="H863" s="24" t="s">
        <v>636</v>
      </c>
      <c r="I863" s="24"/>
      <c r="J863" s="24"/>
      <c r="K863" s="24"/>
      <c r="L863" s="24"/>
      <c r="M863" s="25"/>
      <c r="N863" s="24"/>
      <c r="O863" s="25"/>
      <c r="P863" s="26"/>
      <c r="Q863" s="24" t="s">
        <v>710</v>
      </c>
      <c r="R863" s="24" t="s">
        <v>171</v>
      </c>
      <c r="S863" s="24" t="s">
        <v>115</v>
      </c>
      <c r="T863" s="24">
        <v>1</v>
      </c>
      <c r="U863" s="24" t="s">
        <v>172</v>
      </c>
      <c r="V863" s="24" t="s">
        <v>3938</v>
      </c>
      <c r="W863" s="24" t="s">
        <v>3939</v>
      </c>
      <c r="X863" s="418">
        <v>45854.640972222223</v>
      </c>
      <c r="Y863" s="24"/>
      <c r="Z863" s="24">
        <v>0.3</v>
      </c>
      <c r="AA863" s="24"/>
      <c r="AB863" s="24" t="s">
        <v>176</v>
      </c>
      <c r="AC863" s="26" t="s">
        <v>3940</v>
      </c>
      <c r="AD863" s="24" t="s">
        <v>178</v>
      </c>
      <c r="AE863" s="24"/>
      <c r="AF863" s="24"/>
      <c r="AG863" s="24"/>
      <c r="AH863" s="24"/>
      <c r="AI863" s="24"/>
      <c r="AJ863" s="24"/>
      <c r="AK863" s="24" t="s">
        <v>178</v>
      </c>
      <c r="AL863" s="413" t="e">
        <f t="shared" si="26"/>
        <v>#VALUE!</v>
      </c>
      <c r="AM863" s="412">
        <f t="shared" si="27"/>
        <v>45854</v>
      </c>
    </row>
    <row r="864" spans="1:39" ht="21.6" customHeight="1">
      <c r="A864" s="24">
        <v>79</v>
      </c>
      <c r="B864" s="24" t="s">
        <v>212</v>
      </c>
      <c r="C864" s="24">
        <v>2025072090</v>
      </c>
      <c r="D864" s="24"/>
      <c r="E864" s="24"/>
      <c r="F864" s="24">
        <v>4243</v>
      </c>
      <c r="G864" s="24" t="s">
        <v>1118</v>
      </c>
      <c r="H864" s="24" t="s">
        <v>636</v>
      </c>
      <c r="I864" s="24"/>
      <c r="J864" s="24"/>
      <c r="K864" s="24"/>
      <c r="L864" s="24"/>
      <c r="M864" s="25"/>
      <c r="N864" s="24"/>
      <c r="O864" s="25"/>
      <c r="P864" s="26"/>
      <c r="Q864" s="24" t="s">
        <v>1119</v>
      </c>
      <c r="R864" s="24" t="s">
        <v>171</v>
      </c>
      <c r="S864" s="24" t="s">
        <v>115</v>
      </c>
      <c r="T864" s="24">
        <v>1</v>
      </c>
      <c r="U864" s="24" t="s">
        <v>172</v>
      </c>
      <c r="V864" s="24" t="s">
        <v>3941</v>
      </c>
      <c r="W864" s="24" t="s">
        <v>3942</v>
      </c>
      <c r="X864" s="418">
        <v>45854.642361111109</v>
      </c>
      <c r="Y864" s="24"/>
      <c r="Z864" s="24">
        <v>0.3</v>
      </c>
      <c r="AA864" s="24"/>
      <c r="AB864" s="24" t="s">
        <v>176</v>
      </c>
      <c r="AC864" s="26" t="s">
        <v>3940</v>
      </c>
      <c r="AD864" s="24" t="s">
        <v>178</v>
      </c>
      <c r="AE864" s="24"/>
      <c r="AF864" s="24"/>
      <c r="AG864" s="24"/>
      <c r="AH864" s="24"/>
      <c r="AI864" s="24"/>
      <c r="AJ864" s="24"/>
      <c r="AK864" s="24" t="s">
        <v>178</v>
      </c>
      <c r="AL864" s="413" t="e">
        <f t="shared" si="26"/>
        <v>#VALUE!</v>
      </c>
      <c r="AM864" s="412">
        <f t="shared" si="27"/>
        <v>45854</v>
      </c>
    </row>
    <row r="865" spans="1:39" ht="21.6" customHeight="1">
      <c r="A865" s="24">
        <v>80</v>
      </c>
      <c r="B865" s="24" t="s">
        <v>158</v>
      </c>
      <c r="C865" s="24">
        <v>2025072233</v>
      </c>
      <c r="D865" s="24" t="s">
        <v>3943</v>
      </c>
      <c r="E865" s="24" t="s">
        <v>160</v>
      </c>
      <c r="F865" s="24" t="s">
        <v>57</v>
      </c>
      <c r="G865" s="24" t="s">
        <v>515</v>
      </c>
      <c r="H865" s="24" t="s">
        <v>162</v>
      </c>
      <c r="I865" s="24" t="s">
        <v>3944</v>
      </c>
      <c r="J865" s="24" t="s">
        <v>485</v>
      </c>
      <c r="K865" s="24" t="s">
        <v>165</v>
      </c>
      <c r="L865" s="24" t="s">
        <v>181</v>
      </c>
      <c r="M865" s="25" t="s">
        <v>182</v>
      </c>
      <c r="N865" s="24">
        <v>5804</v>
      </c>
      <c r="O865" s="25" t="s">
        <v>239</v>
      </c>
      <c r="P865" s="26" t="s">
        <v>3945</v>
      </c>
      <c r="Q865" s="24" t="s">
        <v>516</v>
      </c>
      <c r="R865" s="24" t="s">
        <v>171</v>
      </c>
      <c r="S865" s="24" t="s">
        <v>115</v>
      </c>
      <c r="T865" s="24">
        <v>1</v>
      </c>
      <c r="U865" s="24" t="s">
        <v>172</v>
      </c>
      <c r="V865" s="24" t="s">
        <v>3946</v>
      </c>
      <c r="W865" s="24" t="s">
        <v>3947</v>
      </c>
      <c r="X865" s="418">
        <v>45856.504861111112</v>
      </c>
      <c r="Y865" s="24" t="s">
        <v>3948</v>
      </c>
      <c r="Z865" s="24">
        <v>0.5</v>
      </c>
      <c r="AA865" s="24"/>
      <c r="AB865" s="24" t="s">
        <v>176</v>
      </c>
      <c r="AC865" s="26" t="s">
        <v>3949</v>
      </c>
      <c r="AD865" s="24"/>
      <c r="AE865" s="24"/>
      <c r="AF865" s="24"/>
      <c r="AG865" s="24"/>
      <c r="AH865" s="24"/>
      <c r="AI865" s="24"/>
      <c r="AJ865" s="24"/>
      <c r="AK865" s="24" t="s">
        <v>178</v>
      </c>
      <c r="AL865" s="413">
        <f t="shared" si="26"/>
        <v>45855</v>
      </c>
      <c r="AM865" s="412">
        <f t="shared" si="27"/>
        <v>45856</v>
      </c>
    </row>
    <row r="866" spans="1:39" ht="21.6" customHeight="1">
      <c r="A866" s="24">
        <v>81</v>
      </c>
      <c r="B866" s="24" t="s">
        <v>158</v>
      </c>
      <c r="C866" s="24">
        <v>2025072312</v>
      </c>
      <c r="D866" s="24" t="s">
        <v>3950</v>
      </c>
      <c r="E866" s="24" t="s">
        <v>160</v>
      </c>
      <c r="F866" s="24">
        <v>4098</v>
      </c>
      <c r="G866" s="24" t="s">
        <v>1525</v>
      </c>
      <c r="H866" s="24" t="s">
        <v>162</v>
      </c>
      <c r="I866" s="24" t="s">
        <v>3951</v>
      </c>
      <c r="J866" s="24" t="s">
        <v>225</v>
      </c>
      <c r="K866" s="24" t="s">
        <v>419</v>
      </c>
      <c r="L866" s="24" t="s">
        <v>268</v>
      </c>
      <c r="M866" s="25" t="s">
        <v>269</v>
      </c>
      <c r="N866" s="24" t="s">
        <v>1172</v>
      </c>
      <c r="O866" s="25" t="s">
        <v>802</v>
      </c>
      <c r="P866" s="26" t="s">
        <v>3952</v>
      </c>
      <c r="Q866" s="24" t="s">
        <v>1526</v>
      </c>
      <c r="R866" s="24" t="s">
        <v>171</v>
      </c>
      <c r="S866" s="24" t="s">
        <v>115</v>
      </c>
      <c r="T866" s="24">
        <v>1</v>
      </c>
      <c r="U866" s="24" t="s">
        <v>172</v>
      </c>
      <c r="V866" s="24" t="s">
        <v>3953</v>
      </c>
      <c r="W866" s="24" t="s">
        <v>3954</v>
      </c>
      <c r="X866" s="418">
        <v>45856.484722222223</v>
      </c>
      <c r="Y866" s="24" t="s">
        <v>3955</v>
      </c>
      <c r="Z866" s="24">
        <v>1.1000000000000001</v>
      </c>
      <c r="AA866" s="24"/>
      <c r="AB866" s="24" t="s">
        <v>176</v>
      </c>
      <c r="AC866" s="26" t="s">
        <v>3956</v>
      </c>
      <c r="AD866" s="24"/>
      <c r="AE866" s="24"/>
      <c r="AF866" s="24"/>
      <c r="AG866" s="24"/>
      <c r="AH866" s="24"/>
      <c r="AI866" s="24"/>
      <c r="AJ866" s="24"/>
      <c r="AK866" s="24" t="s">
        <v>178</v>
      </c>
      <c r="AL866" s="413">
        <f t="shared" si="26"/>
        <v>45856</v>
      </c>
      <c r="AM866" s="412">
        <f t="shared" si="27"/>
        <v>45856</v>
      </c>
    </row>
    <row r="867" spans="1:39" ht="21.6" customHeight="1">
      <c r="A867" s="24">
        <v>82</v>
      </c>
      <c r="B867" s="24" t="s">
        <v>158</v>
      </c>
      <c r="C867" s="24">
        <v>2025072317</v>
      </c>
      <c r="D867" s="24" t="s">
        <v>3957</v>
      </c>
      <c r="E867" s="24" t="s">
        <v>493</v>
      </c>
      <c r="F867" s="24">
        <v>4098</v>
      </c>
      <c r="G867" s="24" t="s">
        <v>1525</v>
      </c>
      <c r="H867" s="24" t="s">
        <v>162</v>
      </c>
      <c r="I867" s="24" t="s">
        <v>3958</v>
      </c>
      <c r="J867" s="24" t="s">
        <v>225</v>
      </c>
      <c r="K867" s="24" t="s">
        <v>226</v>
      </c>
      <c r="L867" s="24" t="s">
        <v>268</v>
      </c>
      <c r="M867" s="25" t="s">
        <v>269</v>
      </c>
      <c r="N867" s="24" t="s">
        <v>1172</v>
      </c>
      <c r="O867" s="25" t="s">
        <v>802</v>
      </c>
      <c r="P867" s="26" t="s">
        <v>3959</v>
      </c>
      <c r="Q867" s="24" t="s">
        <v>1526</v>
      </c>
      <c r="R867" s="24" t="s">
        <v>171</v>
      </c>
      <c r="S867" s="24" t="s">
        <v>115</v>
      </c>
      <c r="T867" s="24">
        <v>1</v>
      </c>
      <c r="U867" s="24" t="s">
        <v>172</v>
      </c>
      <c r="V867" s="24" t="s">
        <v>3960</v>
      </c>
      <c r="W867" s="24" t="s">
        <v>3954</v>
      </c>
      <c r="X867" s="418">
        <v>45856.48333333333</v>
      </c>
      <c r="Y867" s="24" t="s">
        <v>3961</v>
      </c>
      <c r="Z867" s="24">
        <v>1.1000000000000001</v>
      </c>
      <c r="AA867" s="24"/>
      <c r="AB867" s="24" t="s">
        <v>176</v>
      </c>
      <c r="AC867" s="26" t="s">
        <v>3956</v>
      </c>
      <c r="AD867" s="24"/>
      <c r="AE867" s="24"/>
      <c r="AF867" s="24"/>
      <c r="AG867" s="24"/>
      <c r="AH867" s="24"/>
      <c r="AI867" s="24"/>
      <c r="AJ867" s="24"/>
      <c r="AK867" s="24" t="s">
        <v>178</v>
      </c>
      <c r="AL867" s="413">
        <f t="shared" si="26"/>
        <v>45856</v>
      </c>
      <c r="AM867" s="412">
        <f t="shared" si="27"/>
        <v>45856</v>
      </c>
    </row>
    <row r="868" spans="1:39" ht="21.6" customHeight="1">
      <c r="A868" s="24">
        <v>83</v>
      </c>
      <c r="B868" s="24" t="s">
        <v>212</v>
      </c>
      <c r="C868" s="24">
        <v>2025072349</v>
      </c>
      <c r="D868" s="24"/>
      <c r="E868" s="24"/>
      <c r="F868" s="24">
        <v>4098</v>
      </c>
      <c r="G868" s="24" t="s">
        <v>1525</v>
      </c>
      <c r="H868" s="24" t="s">
        <v>162</v>
      </c>
      <c r="I868" s="24"/>
      <c r="J868" s="24"/>
      <c r="K868" s="24"/>
      <c r="L868" s="24"/>
      <c r="M868" s="25"/>
      <c r="N868" s="24"/>
      <c r="O868" s="25"/>
      <c r="P868" s="26"/>
      <c r="Q868" s="24" t="s">
        <v>1526</v>
      </c>
      <c r="R868" s="24" t="s">
        <v>171</v>
      </c>
      <c r="S868" s="24" t="s">
        <v>115</v>
      </c>
      <c r="T868" s="24">
        <v>1</v>
      </c>
      <c r="U868" s="24" t="s">
        <v>172</v>
      </c>
      <c r="V868" s="24" t="s">
        <v>3962</v>
      </c>
      <c r="W868" s="24" t="s">
        <v>3963</v>
      </c>
      <c r="X868" s="418">
        <v>45856.479166666657</v>
      </c>
      <c r="Y868" s="24"/>
      <c r="Z868" s="24">
        <v>0.5</v>
      </c>
      <c r="AA868" s="24"/>
      <c r="AB868" s="24" t="s">
        <v>176</v>
      </c>
      <c r="AC868" s="26" t="s">
        <v>92</v>
      </c>
      <c r="AD868" s="24" t="s">
        <v>178</v>
      </c>
      <c r="AE868" s="24"/>
      <c r="AF868" s="24"/>
      <c r="AG868" s="24"/>
      <c r="AH868" s="24"/>
      <c r="AI868" s="24"/>
      <c r="AJ868" s="24"/>
      <c r="AK868" s="24" t="s">
        <v>178</v>
      </c>
      <c r="AL868" s="413" t="e">
        <f t="shared" si="26"/>
        <v>#VALUE!</v>
      </c>
      <c r="AM868" s="412">
        <f t="shared" si="27"/>
        <v>45856</v>
      </c>
    </row>
    <row r="869" spans="1:39" ht="21.6" customHeight="1">
      <c r="A869" s="24">
        <v>84</v>
      </c>
      <c r="B869" s="24" t="s">
        <v>212</v>
      </c>
      <c r="C869" s="24">
        <v>2025072592</v>
      </c>
      <c r="D869" s="24"/>
      <c r="E869" s="24"/>
      <c r="F869" s="24">
        <v>4856</v>
      </c>
      <c r="G869" s="24" t="s">
        <v>417</v>
      </c>
      <c r="H869" s="24" t="s">
        <v>316</v>
      </c>
      <c r="I869" s="24"/>
      <c r="J869" s="24"/>
      <c r="K869" s="24"/>
      <c r="L869" s="24"/>
      <c r="M869" s="25"/>
      <c r="N869" s="24"/>
      <c r="O869" s="25"/>
      <c r="P869" s="26"/>
      <c r="Q869" s="24" t="s">
        <v>421</v>
      </c>
      <c r="R869" s="24" t="s">
        <v>171</v>
      </c>
      <c r="S869" s="24" t="s">
        <v>110</v>
      </c>
      <c r="T869" s="24">
        <v>1</v>
      </c>
      <c r="U869" s="24" t="s">
        <v>172</v>
      </c>
      <c r="V869" s="24" t="s">
        <v>3964</v>
      </c>
      <c r="W869" s="24" t="s">
        <v>3965</v>
      </c>
      <c r="X869" s="418">
        <v>45859.479166666657</v>
      </c>
      <c r="Y869" s="24"/>
      <c r="Z869" s="24">
        <v>0.3</v>
      </c>
      <c r="AA869" s="24"/>
      <c r="AB869" s="24" t="s">
        <v>176</v>
      </c>
      <c r="AC869" s="26" t="s">
        <v>92</v>
      </c>
      <c r="AD869" s="24" t="s">
        <v>178</v>
      </c>
      <c r="AE869" s="24"/>
      <c r="AF869" s="24"/>
      <c r="AG869" s="24"/>
      <c r="AH869" s="24"/>
      <c r="AI869" s="24"/>
      <c r="AJ869" s="24"/>
      <c r="AK869" s="24" t="s">
        <v>178</v>
      </c>
      <c r="AL869" s="413" t="e">
        <f t="shared" si="26"/>
        <v>#VALUE!</v>
      </c>
      <c r="AM869" s="412">
        <f t="shared" si="27"/>
        <v>45859</v>
      </c>
    </row>
    <row r="870" spans="1:39" ht="21.6" customHeight="1">
      <c r="A870" s="24">
        <v>84</v>
      </c>
      <c r="B870" s="24" t="s">
        <v>158</v>
      </c>
      <c r="C870" s="24">
        <v>2025072526</v>
      </c>
      <c r="D870" s="24" t="s">
        <v>3966</v>
      </c>
      <c r="E870" s="24" t="s">
        <v>160</v>
      </c>
      <c r="F870" s="24">
        <v>4167</v>
      </c>
      <c r="G870" s="24" t="s">
        <v>1082</v>
      </c>
      <c r="H870" s="24" t="s">
        <v>266</v>
      </c>
      <c r="I870" s="24" t="s">
        <v>3967</v>
      </c>
      <c r="J870" s="24" t="s">
        <v>579</v>
      </c>
      <c r="K870" s="24" t="s">
        <v>226</v>
      </c>
      <c r="L870" s="24" t="s">
        <v>594</v>
      </c>
      <c r="M870" s="25" t="s">
        <v>595</v>
      </c>
      <c r="N870" s="24" t="s">
        <v>596</v>
      </c>
      <c r="O870" s="25" t="s">
        <v>597</v>
      </c>
      <c r="P870" s="26" t="s">
        <v>3968</v>
      </c>
      <c r="Q870" s="24" t="s">
        <v>1085</v>
      </c>
      <c r="R870" s="24" t="s">
        <v>171</v>
      </c>
      <c r="S870" s="24" t="s">
        <v>274</v>
      </c>
      <c r="T870" s="24">
        <v>1</v>
      </c>
      <c r="U870" s="24" t="s">
        <v>172</v>
      </c>
      <c r="V870" s="24" t="s">
        <v>3969</v>
      </c>
      <c r="W870" s="24" t="s">
        <v>3970</v>
      </c>
      <c r="X870" s="418">
        <v>45860.482638888891</v>
      </c>
      <c r="Y870" s="24" t="s">
        <v>3971</v>
      </c>
      <c r="Z870" s="24">
        <v>0.5</v>
      </c>
      <c r="AA870" s="24"/>
      <c r="AB870" s="24" t="s">
        <v>176</v>
      </c>
      <c r="AC870" s="26" t="s">
        <v>3972</v>
      </c>
      <c r="AD870" s="24"/>
      <c r="AE870" s="24"/>
      <c r="AF870" s="24"/>
      <c r="AG870" s="24"/>
      <c r="AH870" s="24"/>
      <c r="AI870" s="24"/>
      <c r="AJ870" s="24"/>
      <c r="AK870" s="24" t="s">
        <v>178</v>
      </c>
      <c r="AL870" s="413">
        <f t="shared" si="26"/>
        <v>45857</v>
      </c>
      <c r="AM870" s="412">
        <f t="shared" si="27"/>
        <v>45860</v>
      </c>
    </row>
    <row r="871" spans="1:39" ht="21.6" customHeight="1">
      <c r="A871" s="24">
        <v>85</v>
      </c>
      <c r="B871" s="24" t="s">
        <v>158</v>
      </c>
      <c r="C871" s="24">
        <v>2025072574</v>
      </c>
      <c r="D871" s="24" t="s">
        <v>3973</v>
      </c>
      <c r="E871" s="24" t="s">
        <v>160</v>
      </c>
      <c r="F871" s="24">
        <v>4196</v>
      </c>
      <c r="G871" s="24" t="s">
        <v>1334</v>
      </c>
      <c r="H871" s="24" t="s">
        <v>162</v>
      </c>
      <c r="I871" s="24" t="s">
        <v>3974</v>
      </c>
      <c r="J871" s="24" t="s">
        <v>318</v>
      </c>
      <c r="K871" s="24" t="s">
        <v>226</v>
      </c>
      <c r="L871" s="24" t="s">
        <v>193</v>
      </c>
      <c r="M871" s="25" t="s">
        <v>194</v>
      </c>
      <c r="N871" s="24" t="s">
        <v>195</v>
      </c>
      <c r="O871" s="25" t="s">
        <v>196</v>
      </c>
      <c r="P871" s="26" t="s">
        <v>3975</v>
      </c>
      <c r="Q871" s="24" t="s">
        <v>1335</v>
      </c>
      <c r="R871" s="24" t="s">
        <v>171</v>
      </c>
      <c r="S871" s="24" t="s">
        <v>115</v>
      </c>
      <c r="T871" s="24">
        <v>1</v>
      </c>
      <c r="U871" s="24" t="s">
        <v>172</v>
      </c>
      <c r="V871" s="24" t="s">
        <v>3976</v>
      </c>
      <c r="W871" s="24" t="s">
        <v>3977</v>
      </c>
      <c r="X871" s="418">
        <v>45860.50277777778</v>
      </c>
      <c r="Y871" s="24" t="s">
        <v>3978</v>
      </c>
      <c r="Z871" s="24">
        <v>1.4</v>
      </c>
      <c r="AA871" s="24"/>
      <c r="AB871" s="24" t="s">
        <v>176</v>
      </c>
      <c r="AC871" s="26" t="s">
        <v>3979</v>
      </c>
      <c r="AD871" s="24"/>
      <c r="AE871" s="24"/>
      <c r="AF871" s="24"/>
      <c r="AG871" s="24"/>
      <c r="AH871" s="24"/>
      <c r="AI871" s="24"/>
      <c r="AJ871" s="24"/>
      <c r="AK871" s="24" t="s">
        <v>178</v>
      </c>
      <c r="AL871" s="413">
        <f t="shared" si="26"/>
        <v>45859</v>
      </c>
      <c r="AM871" s="412">
        <f t="shared" si="27"/>
        <v>45860</v>
      </c>
    </row>
    <row r="872" spans="1:39" ht="21.6" customHeight="1">
      <c r="A872" s="24">
        <v>87</v>
      </c>
      <c r="B872" s="24" t="s">
        <v>212</v>
      </c>
      <c r="C872" s="24">
        <v>2025072661</v>
      </c>
      <c r="D872" s="24"/>
      <c r="E872" s="24"/>
      <c r="F872" s="24">
        <v>3999</v>
      </c>
      <c r="G872" s="24" t="s">
        <v>1415</v>
      </c>
      <c r="H872" s="24" t="s">
        <v>316</v>
      </c>
      <c r="I872" s="24"/>
      <c r="J872" s="24"/>
      <c r="K872" s="24"/>
      <c r="L872" s="24"/>
      <c r="M872" s="25"/>
      <c r="N872" s="24"/>
      <c r="O872" s="25"/>
      <c r="P872" s="26"/>
      <c r="Q872" s="24" t="s">
        <v>1416</v>
      </c>
      <c r="R872" s="24" t="s">
        <v>171</v>
      </c>
      <c r="S872" s="24" t="s">
        <v>110</v>
      </c>
      <c r="T872" s="24">
        <v>1</v>
      </c>
      <c r="U872" s="24" t="s">
        <v>172</v>
      </c>
      <c r="V872" s="24" t="s">
        <v>3980</v>
      </c>
      <c r="W872" s="24" t="s">
        <v>3981</v>
      </c>
      <c r="X872" s="418">
        <v>45859.611111111109</v>
      </c>
      <c r="Y872" s="24"/>
      <c r="Z872" s="24">
        <v>0.7</v>
      </c>
      <c r="AA872" s="24"/>
      <c r="AB872" s="24" t="s">
        <v>176</v>
      </c>
      <c r="AC872" s="26" t="s">
        <v>3982</v>
      </c>
      <c r="AD872" s="24"/>
      <c r="AE872" s="24" t="s">
        <v>178</v>
      </c>
      <c r="AF872" s="24"/>
      <c r="AG872" s="24"/>
      <c r="AH872" s="24"/>
      <c r="AI872" s="24"/>
      <c r="AJ872" s="24"/>
      <c r="AK872" s="24" t="s">
        <v>178</v>
      </c>
      <c r="AL872" s="413" t="e">
        <f t="shared" si="26"/>
        <v>#VALUE!</v>
      </c>
      <c r="AM872" s="412">
        <f t="shared" si="27"/>
        <v>45859</v>
      </c>
    </row>
    <row r="873" spans="1:39" ht="21.6" customHeight="1">
      <c r="A873" s="24">
        <v>88</v>
      </c>
      <c r="B873" s="24" t="s">
        <v>158</v>
      </c>
      <c r="C873" s="24">
        <v>2025072752</v>
      </c>
      <c r="D873" s="24" t="s">
        <v>3983</v>
      </c>
      <c r="E873" s="24" t="s">
        <v>160</v>
      </c>
      <c r="F873" s="24">
        <v>4260</v>
      </c>
      <c r="G873" s="24" t="s">
        <v>2934</v>
      </c>
      <c r="H873" s="24" t="s">
        <v>162</v>
      </c>
      <c r="I873" s="24" t="s">
        <v>3984</v>
      </c>
      <c r="J873" s="24" t="s">
        <v>164</v>
      </c>
      <c r="K873" s="24" t="s">
        <v>226</v>
      </c>
      <c r="L873" s="24" t="s">
        <v>166</v>
      </c>
      <c r="M873" s="25" t="s">
        <v>167</v>
      </c>
      <c r="N873" s="24">
        <v>2307</v>
      </c>
      <c r="O873" s="25" t="s">
        <v>335</v>
      </c>
      <c r="P873" s="26" t="s">
        <v>3985</v>
      </c>
      <c r="Q873" s="24" t="s">
        <v>441</v>
      </c>
      <c r="R873" s="24" t="s">
        <v>171</v>
      </c>
      <c r="S873" s="24" t="s">
        <v>115</v>
      </c>
      <c r="T873" s="24">
        <v>1</v>
      </c>
      <c r="U873" s="24" t="s">
        <v>172</v>
      </c>
      <c r="V873" s="24" t="s">
        <v>3986</v>
      </c>
      <c r="W873" s="24" t="s">
        <v>3987</v>
      </c>
      <c r="X873" s="418">
        <v>45860.538888888892</v>
      </c>
      <c r="Y873" s="24" t="s">
        <v>3988</v>
      </c>
      <c r="Z873" s="24">
        <v>0.5</v>
      </c>
      <c r="AA873" s="24"/>
      <c r="AB873" s="24" t="s">
        <v>176</v>
      </c>
      <c r="AC873" s="26" t="s">
        <v>2628</v>
      </c>
      <c r="AD873" s="24"/>
      <c r="AE873" s="24"/>
      <c r="AF873" s="24"/>
      <c r="AG873" s="24"/>
      <c r="AH873" s="24"/>
      <c r="AI873" s="24"/>
      <c r="AJ873" s="24"/>
      <c r="AK873" s="24" t="s">
        <v>178</v>
      </c>
      <c r="AL873" s="413">
        <f t="shared" si="26"/>
        <v>45860</v>
      </c>
      <c r="AM873" s="412">
        <f t="shared" si="27"/>
        <v>45860</v>
      </c>
    </row>
    <row r="874" spans="1:39" ht="21.6" customHeight="1">
      <c r="A874" s="24">
        <v>89</v>
      </c>
      <c r="B874" s="24" t="s">
        <v>158</v>
      </c>
      <c r="C874" s="24">
        <v>2025072799</v>
      </c>
      <c r="D874" s="24" t="s">
        <v>3989</v>
      </c>
      <c r="E874" s="24" t="s">
        <v>160</v>
      </c>
      <c r="F874" s="24" t="s">
        <v>59</v>
      </c>
      <c r="G874" s="24" t="s">
        <v>2037</v>
      </c>
      <c r="H874" s="24" t="s">
        <v>266</v>
      </c>
      <c r="I874" s="24" t="s">
        <v>3990</v>
      </c>
      <c r="J874" s="24" t="s">
        <v>164</v>
      </c>
      <c r="K874" s="24" t="s">
        <v>226</v>
      </c>
      <c r="L874" s="24" t="s">
        <v>800</v>
      </c>
      <c r="M874" s="25" t="s">
        <v>801</v>
      </c>
      <c r="N874" s="24">
        <v>5903</v>
      </c>
      <c r="O874" s="25" t="s">
        <v>802</v>
      </c>
      <c r="P874" s="26" t="s">
        <v>3991</v>
      </c>
      <c r="Q874" s="24" t="s">
        <v>2038</v>
      </c>
      <c r="R874" s="24" t="s">
        <v>171</v>
      </c>
      <c r="S874" s="24" t="s">
        <v>274</v>
      </c>
      <c r="T874" s="24">
        <v>1</v>
      </c>
      <c r="U874" s="24" t="s">
        <v>172</v>
      </c>
      <c r="V874" s="24" t="s">
        <v>3992</v>
      </c>
      <c r="W874" s="24" t="s">
        <v>3993</v>
      </c>
      <c r="X874" s="418">
        <v>45860.524305555547</v>
      </c>
      <c r="Y874" s="24" t="s">
        <v>3994</v>
      </c>
      <c r="Z874" s="24">
        <v>0.8</v>
      </c>
      <c r="AA874" s="24"/>
      <c r="AB874" s="24" t="s">
        <v>176</v>
      </c>
      <c r="AC874" s="26" t="s">
        <v>3995</v>
      </c>
      <c r="AD874" s="24"/>
      <c r="AE874" s="24"/>
      <c r="AF874" s="24"/>
      <c r="AG874" s="24"/>
      <c r="AH874" s="24"/>
      <c r="AI874" s="24"/>
      <c r="AJ874" s="24"/>
      <c r="AK874" s="24" t="s">
        <v>178</v>
      </c>
      <c r="AL874" s="413">
        <f t="shared" si="26"/>
        <v>45860</v>
      </c>
      <c r="AM874" s="412">
        <f t="shared" si="27"/>
        <v>45860</v>
      </c>
    </row>
    <row r="875" spans="1:39" ht="21.6" customHeight="1">
      <c r="A875" s="24">
        <v>90</v>
      </c>
      <c r="B875" s="24" t="s">
        <v>212</v>
      </c>
      <c r="C875" s="24">
        <v>2025072819</v>
      </c>
      <c r="D875" s="24"/>
      <c r="E875" s="24"/>
      <c r="F875" s="24" t="s">
        <v>59</v>
      </c>
      <c r="G875" s="24" t="s">
        <v>2037</v>
      </c>
      <c r="H875" s="24" t="s">
        <v>266</v>
      </c>
      <c r="I875" s="24"/>
      <c r="J875" s="24"/>
      <c r="K875" s="24"/>
      <c r="L875" s="24"/>
      <c r="M875" s="25"/>
      <c r="N875" s="24"/>
      <c r="O875" s="25"/>
      <c r="P875" s="26"/>
      <c r="Q875" s="24" t="s">
        <v>2038</v>
      </c>
      <c r="R875" s="24" t="s">
        <v>171</v>
      </c>
      <c r="S875" s="24" t="s">
        <v>274</v>
      </c>
      <c r="T875" s="24">
        <v>1</v>
      </c>
      <c r="U875" s="24" t="s">
        <v>172</v>
      </c>
      <c r="V875" s="24" t="s">
        <v>3996</v>
      </c>
      <c r="W875" s="24" t="s">
        <v>3993</v>
      </c>
      <c r="X875" s="418">
        <v>45860.524305555547</v>
      </c>
      <c r="Y875" s="24"/>
      <c r="Z875" s="24">
        <v>0.8</v>
      </c>
      <c r="AA875" s="24"/>
      <c r="AB875" s="24" t="s">
        <v>176</v>
      </c>
      <c r="AC875" s="26" t="s">
        <v>3841</v>
      </c>
      <c r="AD875" s="24" t="s">
        <v>178</v>
      </c>
      <c r="AE875" s="24"/>
      <c r="AF875" s="24"/>
      <c r="AG875" s="24"/>
      <c r="AH875" s="24"/>
      <c r="AI875" s="24"/>
      <c r="AJ875" s="24"/>
      <c r="AK875" s="24" t="s">
        <v>178</v>
      </c>
      <c r="AL875" s="413" t="e">
        <f t="shared" si="26"/>
        <v>#VALUE!</v>
      </c>
      <c r="AM875" s="412">
        <f t="shared" si="27"/>
        <v>45860</v>
      </c>
    </row>
    <row r="876" spans="1:39" ht="21.6" customHeight="1">
      <c r="A876" s="24">
        <v>91</v>
      </c>
      <c r="B876" s="24" t="s">
        <v>212</v>
      </c>
      <c r="C876" s="24">
        <v>2025072821</v>
      </c>
      <c r="D876" s="24"/>
      <c r="E876" s="24"/>
      <c r="F876" s="24">
        <v>4260</v>
      </c>
      <c r="G876" s="24" t="s">
        <v>2934</v>
      </c>
      <c r="H876" s="24" t="s">
        <v>162</v>
      </c>
      <c r="I876" s="24"/>
      <c r="J876" s="24"/>
      <c r="K876" s="24"/>
      <c r="L876" s="24"/>
      <c r="M876" s="25"/>
      <c r="N876" s="24"/>
      <c r="O876" s="25"/>
      <c r="P876" s="26"/>
      <c r="Q876" s="24" t="s">
        <v>441</v>
      </c>
      <c r="R876" s="24" t="s">
        <v>171</v>
      </c>
      <c r="S876" s="24" t="s">
        <v>115</v>
      </c>
      <c r="T876" s="24">
        <v>1</v>
      </c>
      <c r="U876" s="24" t="s">
        <v>172</v>
      </c>
      <c r="V876" s="24" t="s">
        <v>3997</v>
      </c>
      <c r="W876" s="24" t="s">
        <v>3998</v>
      </c>
      <c r="X876" s="418">
        <v>45860.540277777778</v>
      </c>
      <c r="Y876" s="24"/>
      <c r="Z876" s="24">
        <v>0.3</v>
      </c>
      <c r="AA876" s="24"/>
      <c r="AB876" s="24" t="s">
        <v>176</v>
      </c>
      <c r="AC876" s="26" t="s">
        <v>3841</v>
      </c>
      <c r="AD876" s="24" t="s">
        <v>178</v>
      </c>
      <c r="AE876" s="24"/>
      <c r="AF876" s="24"/>
      <c r="AG876" s="24"/>
      <c r="AH876" s="24"/>
      <c r="AI876" s="24"/>
      <c r="AJ876" s="24"/>
      <c r="AK876" s="24" t="s">
        <v>178</v>
      </c>
      <c r="AL876" s="413" t="e">
        <f t="shared" si="26"/>
        <v>#VALUE!</v>
      </c>
      <c r="AM876" s="412">
        <f t="shared" si="27"/>
        <v>45860</v>
      </c>
    </row>
    <row r="877" spans="1:39" ht="21.6" customHeight="1">
      <c r="A877" s="24">
        <v>92</v>
      </c>
      <c r="B877" s="24" t="s">
        <v>212</v>
      </c>
      <c r="C877" s="24">
        <v>2025072828</v>
      </c>
      <c r="D877" s="24"/>
      <c r="E877" s="24"/>
      <c r="F877" s="24">
        <v>2759</v>
      </c>
      <c r="G877" s="24" t="s">
        <v>452</v>
      </c>
      <c r="H877" s="24" t="s">
        <v>162</v>
      </c>
      <c r="I877" s="24"/>
      <c r="J877" s="24"/>
      <c r="K877" s="24"/>
      <c r="L877" s="24"/>
      <c r="M877" s="25"/>
      <c r="N877" s="24"/>
      <c r="O877" s="25"/>
      <c r="P877" s="26"/>
      <c r="Q877" s="24" t="s">
        <v>453</v>
      </c>
      <c r="R877" s="24" t="s">
        <v>171</v>
      </c>
      <c r="S877" s="24" t="s">
        <v>115</v>
      </c>
      <c r="T877" s="24">
        <v>1</v>
      </c>
      <c r="U877" s="24" t="s">
        <v>172</v>
      </c>
      <c r="V877" s="24" t="s">
        <v>3999</v>
      </c>
      <c r="W877" s="24" t="s">
        <v>4000</v>
      </c>
      <c r="X877" s="418">
        <v>45860.567361111112</v>
      </c>
      <c r="Y877" s="24"/>
      <c r="Z877" s="24">
        <v>0.3</v>
      </c>
      <c r="AA877" s="24"/>
      <c r="AB877" s="24" t="s">
        <v>176</v>
      </c>
      <c r="AC877" s="26" t="s">
        <v>92</v>
      </c>
      <c r="AD877" s="24" t="s">
        <v>178</v>
      </c>
      <c r="AE877" s="24"/>
      <c r="AF877" s="24"/>
      <c r="AG877" s="24"/>
      <c r="AH877" s="24"/>
      <c r="AI877" s="24"/>
      <c r="AJ877" s="24"/>
      <c r="AK877" s="24" t="s">
        <v>178</v>
      </c>
      <c r="AL877" s="416" t="e">
        <f t="shared" si="26"/>
        <v>#VALUE!</v>
      </c>
      <c r="AM877" s="412">
        <f t="shared" si="27"/>
        <v>45860</v>
      </c>
    </row>
    <row r="878" spans="1:39" ht="21.6" customHeight="1">
      <c r="A878" s="24">
        <v>93</v>
      </c>
      <c r="B878" s="24" t="s">
        <v>212</v>
      </c>
      <c r="C878" s="24">
        <v>2025072841</v>
      </c>
      <c r="D878" s="24"/>
      <c r="E878" s="24"/>
      <c r="F878" s="24">
        <v>2302</v>
      </c>
      <c r="G878" s="24" t="s">
        <v>1547</v>
      </c>
      <c r="H878" s="24" t="s">
        <v>162</v>
      </c>
      <c r="I878" s="24"/>
      <c r="J878" s="24"/>
      <c r="K878" s="24"/>
      <c r="L878" s="24"/>
      <c r="M878" s="25"/>
      <c r="N878" s="24"/>
      <c r="O878" s="25"/>
      <c r="P878" s="26"/>
      <c r="Q878" s="24" t="s">
        <v>1548</v>
      </c>
      <c r="R878" s="24" t="s">
        <v>171</v>
      </c>
      <c r="S878" s="24" t="s">
        <v>115</v>
      </c>
      <c r="T878" s="24">
        <v>1</v>
      </c>
      <c r="U878" s="24" t="s">
        <v>172</v>
      </c>
      <c r="V878" s="24" t="s">
        <v>4001</v>
      </c>
      <c r="W878" s="24" t="s">
        <v>4002</v>
      </c>
      <c r="X878" s="418">
        <v>45860.604861111111</v>
      </c>
      <c r="Y878" s="24"/>
      <c r="Z878" s="24">
        <v>0.3</v>
      </c>
      <c r="AA878" s="24"/>
      <c r="AB878" s="24" t="s">
        <v>176</v>
      </c>
      <c r="AC878" s="26" t="s">
        <v>92</v>
      </c>
      <c r="AD878" s="24" t="s">
        <v>178</v>
      </c>
      <c r="AE878" s="24"/>
      <c r="AF878" s="24"/>
      <c r="AG878" s="24"/>
      <c r="AH878" s="24"/>
      <c r="AI878" s="24"/>
      <c r="AJ878" s="24"/>
      <c r="AK878" s="24" t="s">
        <v>178</v>
      </c>
      <c r="AL878" s="416" t="e">
        <f t="shared" si="26"/>
        <v>#VALUE!</v>
      </c>
      <c r="AM878" s="412">
        <f t="shared" si="27"/>
        <v>45860</v>
      </c>
    </row>
    <row r="879" spans="1:39" ht="21.6" customHeight="1">
      <c r="A879" s="24">
        <v>94</v>
      </c>
      <c r="B879" s="24" t="s">
        <v>212</v>
      </c>
      <c r="C879" s="24">
        <v>2025072854</v>
      </c>
      <c r="D879" s="24"/>
      <c r="E879" s="24"/>
      <c r="F879" s="24">
        <v>4134</v>
      </c>
      <c r="G879" s="24" t="s">
        <v>448</v>
      </c>
      <c r="H879" s="24" t="s">
        <v>162</v>
      </c>
      <c r="I879" s="24"/>
      <c r="J879" s="24"/>
      <c r="K879" s="24"/>
      <c r="L879" s="24"/>
      <c r="M879" s="25"/>
      <c r="N879" s="24"/>
      <c r="O879" s="25"/>
      <c r="P879" s="26"/>
      <c r="Q879" s="24" t="s">
        <v>449</v>
      </c>
      <c r="R879" s="24" t="s">
        <v>171</v>
      </c>
      <c r="S879" s="24" t="s">
        <v>115</v>
      </c>
      <c r="T879" s="24">
        <v>1</v>
      </c>
      <c r="U879" s="24" t="s">
        <v>172</v>
      </c>
      <c r="V879" s="24" t="s">
        <v>4003</v>
      </c>
      <c r="W879" s="24" t="s">
        <v>4004</v>
      </c>
      <c r="X879" s="418">
        <v>45860.634027777778</v>
      </c>
      <c r="Y879" s="24"/>
      <c r="Z879" s="24">
        <v>0.4</v>
      </c>
      <c r="AA879" s="24"/>
      <c r="AB879" s="24" t="s">
        <v>176</v>
      </c>
      <c r="AC879" s="26" t="s">
        <v>92</v>
      </c>
      <c r="AD879" s="24" t="s">
        <v>178</v>
      </c>
      <c r="AE879" s="24"/>
      <c r="AF879" s="24"/>
      <c r="AG879" s="24"/>
      <c r="AH879" s="24"/>
      <c r="AI879" s="24"/>
      <c r="AJ879" s="24"/>
      <c r="AK879" s="24" t="s">
        <v>178</v>
      </c>
      <c r="AL879" s="416" t="e">
        <f t="shared" si="26"/>
        <v>#VALUE!</v>
      </c>
      <c r="AM879" s="412">
        <f t="shared" si="27"/>
        <v>45860</v>
      </c>
    </row>
    <row r="880" spans="1:39" ht="21.6" customHeight="1">
      <c r="A880" s="24">
        <v>95</v>
      </c>
      <c r="B880" s="24" t="s">
        <v>212</v>
      </c>
      <c r="C880" s="24">
        <v>2025072877</v>
      </c>
      <c r="D880" s="24"/>
      <c r="E880" s="24"/>
      <c r="F880" s="24">
        <v>2321</v>
      </c>
      <c r="G880" s="24" t="s">
        <v>444</v>
      </c>
      <c r="H880" s="24" t="s">
        <v>162</v>
      </c>
      <c r="I880" s="24"/>
      <c r="J880" s="24"/>
      <c r="K880" s="24"/>
      <c r="L880" s="24"/>
      <c r="M880" s="25"/>
      <c r="N880" s="24"/>
      <c r="O880" s="25"/>
      <c r="P880" s="26"/>
      <c r="Q880" s="24" t="s">
        <v>445</v>
      </c>
      <c r="R880" s="24" t="s">
        <v>171</v>
      </c>
      <c r="S880" s="24" t="s">
        <v>115</v>
      </c>
      <c r="T880" s="24">
        <v>1</v>
      </c>
      <c r="U880" s="24" t="s">
        <v>172</v>
      </c>
      <c r="V880" s="24" t="s">
        <v>4005</v>
      </c>
      <c r="W880" s="24" t="s">
        <v>4006</v>
      </c>
      <c r="X880" s="418">
        <v>45860.665277777778</v>
      </c>
      <c r="Y880" s="24"/>
      <c r="Z880" s="24">
        <v>0.6</v>
      </c>
      <c r="AA880" s="24"/>
      <c r="AB880" s="24" t="s">
        <v>176</v>
      </c>
      <c r="AC880" s="26" t="s">
        <v>92</v>
      </c>
      <c r="AD880" s="24" t="s">
        <v>178</v>
      </c>
      <c r="AE880" s="24"/>
      <c r="AF880" s="24"/>
      <c r="AG880" s="24"/>
      <c r="AH880" s="24"/>
      <c r="AI880" s="24"/>
      <c r="AJ880" s="24"/>
      <c r="AK880" s="24" t="s">
        <v>178</v>
      </c>
      <c r="AL880" s="416" t="e">
        <f t="shared" si="26"/>
        <v>#VALUE!</v>
      </c>
      <c r="AM880" s="412">
        <f t="shared" si="27"/>
        <v>45860</v>
      </c>
    </row>
    <row r="881" spans="1:39" ht="21.6" customHeight="1">
      <c r="A881" s="24">
        <v>96</v>
      </c>
      <c r="B881" s="24" t="s">
        <v>158</v>
      </c>
      <c r="C881" s="24">
        <v>2025072948</v>
      </c>
      <c r="D881" s="24" t="s">
        <v>4007</v>
      </c>
      <c r="E881" s="24" t="s">
        <v>160</v>
      </c>
      <c r="F881" s="24">
        <v>4057</v>
      </c>
      <c r="G881" s="24" t="s">
        <v>797</v>
      </c>
      <c r="H881" s="24" t="s">
        <v>798</v>
      </c>
      <c r="I881" s="24" t="s">
        <v>4008</v>
      </c>
      <c r="J881" s="24" t="s">
        <v>192</v>
      </c>
      <c r="K881" s="24" t="s">
        <v>226</v>
      </c>
      <c r="L881" s="24" t="s">
        <v>181</v>
      </c>
      <c r="M881" s="25" t="s">
        <v>182</v>
      </c>
      <c r="N881" s="24">
        <v>5803</v>
      </c>
      <c r="O881" s="25" t="s">
        <v>612</v>
      </c>
      <c r="P881" s="26" t="s">
        <v>4009</v>
      </c>
      <c r="Q881" s="24" t="s">
        <v>804</v>
      </c>
      <c r="R881" s="24" t="s">
        <v>171</v>
      </c>
      <c r="S881" s="24" t="s">
        <v>110</v>
      </c>
      <c r="T881" s="24">
        <v>1</v>
      </c>
      <c r="U881" s="24" t="s">
        <v>172</v>
      </c>
      <c r="V881" s="24" t="s">
        <v>4010</v>
      </c>
      <c r="W881" s="24" t="s">
        <v>4011</v>
      </c>
      <c r="X881" s="418">
        <v>45862.4375</v>
      </c>
      <c r="Y881" s="24" t="s">
        <v>4012</v>
      </c>
      <c r="Z881" s="24">
        <v>1.5</v>
      </c>
      <c r="AA881" s="24"/>
      <c r="AB881" s="24" t="s">
        <v>176</v>
      </c>
      <c r="AC881" s="26" t="s">
        <v>4013</v>
      </c>
      <c r="AD881" s="24"/>
      <c r="AE881" s="24"/>
      <c r="AF881" s="24"/>
      <c r="AG881" s="24"/>
      <c r="AH881" s="24"/>
      <c r="AI881" s="24"/>
      <c r="AJ881" s="24"/>
      <c r="AK881" s="24" t="s">
        <v>178</v>
      </c>
      <c r="AL881" s="416">
        <f t="shared" si="26"/>
        <v>45861</v>
      </c>
      <c r="AM881" s="412">
        <f t="shared" si="27"/>
        <v>45862</v>
      </c>
    </row>
    <row r="882" spans="1:39" ht="21.6" customHeight="1">
      <c r="A882" s="24">
        <v>97</v>
      </c>
      <c r="B882" s="24" t="s">
        <v>158</v>
      </c>
      <c r="C882" s="24">
        <v>2025072960</v>
      </c>
      <c r="D882" s="24" t="s">
        <v>4014</v>
      </c>
      <c r="E882" s="24" t="s">
        <v>160</v>
      </c>
      <c r="F882" s="24">
        <v>3890</v>
      </c>
      <c r="G882" s="24" t="s">
        <v>204</v>
      </c>
      <c r="H882" s="24" t="s">
        <v>162</v>
      </c>
      <c r="I882" s="24" t="s">
        <v>4015</v>
      </c>
      <c r="J882" s="24" t="s">
        <v>192</v>
      </c>
      <c r="K882" s="24" t="s">
        <v>226</v>
      </c>
      <c r="L882" s="24" t="s">
        <v>166</v>
      </c>
      <c r="M882" s="25" t="s">
        <v>167</v>
      </c>
      <c r="N882" s="24">
        <v>2305</v>
      </c>
      <c r="O882" s="25" t="s">
        <v>685</v>
      </c>
      <c r="P882" s="26" t="s">
        <v>4016</v>
      </c>
      <c r="Q882" s="24" t="s">
        <v>208</v>
      </c>
      <c r="R882" s="24" t="s">
        <v>171</v>
      </c>
      <c r="S882" s="24" t="s">
        <v>115</v>
      </c>
      <c r="T882" s="24">
        <v>1</v>
      </c>
      <c r="U882" s="24" t="s">
        <v>172</v>
      </c>
      <c r="V882" s="24" t="s">
        <v>4017</v>
      </c>
      <c r="W882" s="24" t="s">
        <v>4018</v>
      </c>
      <c r="X882" s="418">
        <v>45862.499305555553</v>
      </c>
      <c r="Y882" s="24" t="s">
        <v>4019</v>
      </c>
      <c r="Z882" s="24">
        <v>1</v>
      </c>
      <c r="AA882" s="24"/>
      <c r="AB882" s="24" t="s">
        <v>176</v>
      </c>
      <c r="AC882" s="26" t="s">
        <v>4020</v>
      </c>
      <c r="AD882" s="24"/>
      <c r="AE882" s="24"/>
      <c r="AF882" s="24"/>
      <c r="AG882" s="24"/>
      <c r="AH882" s="24"/>
      <c r="AI882" s="24"/>
      <c r="AJ882" s="24"/>
      <c r="AK882" s="24" t="s">
        <v>178</v>
      </c>
      <c r="AL882" s="416">
        <f t="shared" si="26"/>
        <v>45861</v>
      </c>
      <c r="AM882" s="412">
        <f t="shared" si="27"/>
        <v>45862</v>
      </c>
    </row>
    <row r="883" spans="1:39" ht="21.6" customHeight="1">
      <c r="A883" s="24">
        <v>98</v>
      </c>
      <c r="B883" s="24" t="s">
        <v>212</v>
      </c>
      <c r="C883" s="24">
        <v>2025072979</v>
      </c>
      <c r="D883" s="24"/>
      <c r="E883" s="24"/>
      <c r="F883" s="24" t="s">
        <v>60</v>
      </c>
      <c r="G883" s="24" t="s">
        <v>4021</v>
      </c>
      <c r="H883" s="24" t="s">
        <v>162</v>
      </c>
      <c r="I883" s="24"/>
      <c r="J883" s="24"/>
      <c r="K883" s="24"/>
      <c r="L883" s="24"/>
      <c r="M883" s="25"/>
      <c r="N883" s="24"/>
      <c r="O883" s="25"/>
      <c r="P883" s="26"/>
      <c r="Q883" s="24" t="s">
        <v>469</v>
      </c>
      <c r="R883" s="24" t="s">
        <v>171</v>
      </c>
      <c r="S883" s="24" t="s">
        <v>115</v>
      </c>
      <c r="T883" s="24">
        <v>1</v>
      </c>
      <c r="U883" s="24" t="s">
        <v>172</v>
      </c>
      <c r="V883" s="24" t="s">
        <v>4022</v>
      </c>
      <c r="W883" s="24" t="s">
        <v>4023</v>
      </c>
      <c r="X883" s="418">
        <v>45861.574305555558</v>
      </c>
      <c r="Y883" s="24"/>
      <c r="Z883" s="24">
        <v>0.5</v>
      </c>
      <c r="AA883" s="24"/>
      <c r="AB883" s="24" t="s">
        <v>176</v>
      </c>
      <c r="AC883" s="26" t="s">
        <v>92</v>
      </c>
      <c r="AD883" s="24" t="s">
        <v>178</v>
      </c>
      <c r="AE883" s="24"/>
      <c r="AF883" s="24"/>
      <c r="AG883" s="24"/>
      <c r="AH883" s="24"/>
      <c r="AI883" s="24"/>
      <c r="AJ883" s="24"/>
      <c r="AK883" s="24" t="s">
        <v>178</v>
      </c>
      <c r="AL883" s="416" t="e">
        <f t="shared" si="26"/>
        <v>#VALUE!</v>
      </c>
      <c r="AM883" s="412">
        <f t="shared" si="27"/>
        <v>45861</v>
      </c>
    </row>
    <row r="884" spans="1:39" ht="21.6" customHeight="1">
      <c r="A884" s="24">
        <v>99</v>
      </c>
      <c r="B884" s="24" t="s">
        <v>158</v>
      </c>
      <c r="C884" s="24">
        <v>2025072982</v>
      </c>
      <c r="D884" s="24" t="s">
        <v>4024</v>
      </c>
      <c r="E884" s="24" t="s">
        <v>160</v>
      </c>
      <c r="F884" s="24">
        <v>4210</v>
      </c>
      <c r="G884" s="24" t="s">
        <v>1338</v>
      </c>
      <c r="H884" s="24" t="s">
        <v>162</v>
      </c>
      <c r="I884" s="24" t="s">
        <v>4025</v>
      </c>
      <c r="J884" s="24" t="s">
        <v>192</v>
      </c>
      <c r="K884" s="24" t="s">
        <v>165</v>
      </c>
      <c r="L884" s="24" t="s">
        <v>193</v>
      </c>
      <c r="M884" s="25" t="s">
        <v>194</v>
      </c>
      <c r="N884" s="24" t="s">
        <v>195</v>
      </c>
      <c r="O884" s="25" t="s">
        <v>196</v>
      </c>
      <c r="P884" s="26" t="s">
        <v>4026</v>
      </c>
      <c r="Q884" s="24" t="s">
        <v>1339</v>
      </c>
      <c r="R884" s="24" t="s">
        <v>171</v>
      </c>
      <c r="S884" s="24" t="s">
        <v>115</v>
      </c>
      <c r="T884" s="24">
        <v>1</v>
      </c>
      <c r="U884" s="24" t="s">
        <v>172</v>
      </c>
      <c r="V884" s="24" t="s">
        <v>4027</v>
      </c>
      <c r="W884" s="24" t="s">
        <v>4028</v>
      </c>
      <c r="X884" s="418">
        <v>45862.553472222222</v>
      </c>
      <c r="Y884" s="24" t="s">
        <v>4029</v>
      </c>
      <c r="Z884" s="24">
        <v>0.5</v>
      </c>
      <c r="AA884" s="24"/>
      <c r="AB884" s="24" t="s">
        <v>176</v>
      </c>
      <c r="AC884" s="26" t="s">
        <v>4030</v>
      </c>
      <c r="AD884" s="24"/>
      <c r="AE884" s="24"/>
      <c r="AF884" s="24"/>
      <c r="AG884" s="24"/>
      <c r="AH884" s="24"/>
      <c r="AI884" s="24"/>
      <c r="AJ884" s="24"/>
      <c r="AK884" s="24" t="s">
        <v>178</v>
      </c>
      <c r="AL884" s="416">
        <f t="shared" si="26"/>
        <v>45861</v>
      </c>
      <c r="AM884" s="412">
        <f t="shared" si="27"/>
        <v>45862</v>
      </c>
    </row>
    <row r="885" spans="1:39" ht="21.6" customHeight="1">
      <c r="A885" s="24">
        <v>100</v>
      </c>
      <c r="B885" s="24" t="s">
        <v>158</v>
      </c>
      <c r="C885" s="24">
        <v>2025072983</v>
      </c>
      <c r="D885" s="24" t="s">
        <v>4031</v>
      </c>
      <c r="E885" s="24" t="s">
        <v>160</v>
      </c>
      <c r="F885" s="24">
        <v>4210</v>
      </c>
      <c r="G885" s="24" t="s">
        <v>1338</v>
      </c>
      <c r="H885" s="24" t="s">
        <v>162</v>
      </c>
      <c r="I885" s="24" t="s">
        <v>4032</v>
      </c>
      <c r="J885" s="24" t="s">
        <v>192</v>
      </c>
      <c r="K885" s="24" t="s">
        <v>165</v>
      </c>
      <c r="L885" s="24" t="s">
        <v>193</v>
      </c>
      <c r="M885" s="25" t="s">
        <v>194</v>
      </c>
      <c r="N885" s="24" t="s">
        <v>195</v>
      </c>
      <c r="O885" s="25" t="s">
        <v>196</v>
      </c>
      <c r="P885" s="26" t="s">
        <v>4033</v>
      </c>
      <c r="Q885" s="24" t="s">
        <v>1339</v>
      </c>
      <c r="R885" s="24" t="s">
        <v>171</v>
      </c>
      <c r="S885" s="24" t="s">
        <v>115</v>
      </c>
      <c r="T885" s="24">
        <v>1</v>
      </c>
      <c r="U885" s="24" t="s">
        <v>172</v>
      </c>
      <c r="V885" s="24" t="s">
        <v>4034</v>
      </c>
      <c r="W885" s="24" t="s">
        <v>4035</v>
      </c>
      <c r="X885" s="418">
        <v>45862.552083333343</v>
      </c>
      <c r="Y885" s="24" t="s">
        <v>4036</v>
      </c>
      <c r="Z885" s="24">
        <v>0.5</v>
      </c>
      <c r="AA885" s="24"/>
      <c r="AB885" s="24" t="s">
        <v>176</v>
      </c>
      <c r="AC885" s="26" t="s">
        <v>4037</v>
      </c>
      <c r="AD885" s="24"/>
      <c r="AE885" s="24"/>
      <c r="AF885" s="24"/>
      <c r="AG885" s="24"/>
      <c r="AH885" s="24"/>
      <c r="AI885" s="24"/>
      <c r="AJ885" s="24"/>
      <c r="AK885" s="24" t="s">
        <v>178</v>
      </c>
      <c r="AL885" s="416">
        <f t="shared" si="26"/>
        <v>45861</v>
      </c>
      <c r="AM885" s="412">
        <f t="shared" si="27"/>
        <v>45862</v>
      </c>
    </row>
    <row r="886" spans="1:39" ht="21.6" customHeight="1">
      <c r="A886" s="24">
        <v>101</v>
      </c>
      <c r="B886" s="24" t="s">
        <v>212</v>
      </c>
      <c r="C886" s="24">
        <v>2025072996</v>
      </c>
      <c r="D886" s="24"/>
      <c r="E886" s="24"/>
      <c r="F886" s="24">
        <v>4184</v>
      </c>
      <c r="G886" s="24" t="s">
        <v>371</v>
      </c>
      <c r="H886" s="24" t="s">
        <v>162</v>
      </c>
      <c r="I886" s="24"/>
      <c r="J886" s="24"/>
      <c r="K886" s="24"/>
      <c r="L886" s="24"/>
      <c r="M886" s="25"/>
      <c r="N886" s="24"/>
      <c r="O886" s="25"/>
      <c r="P886" s="26"/>
      <c r="Q886" s="24" t="s">
        <v>375</v>
      </c>
      <c r="R886" s="24" t="s">
        <v>171</v>
      </c>
      <c r="S886" s="24" t="s">
        <v>115</v>
      </c>
      <c r="T886" s="24">
        <v>1</v>
      </c>
      <c r="U886" s="24" t="s">
        <v>172</v>
      </c>
      <c r="V886" s="24" t="s">
        <v>4038</v>
      </c>
      <c r="W886" s="24" t="s">
        <v>4039</v>
      </c>
      <c r="X886" s="418">
        <v>45861.590277777781</v>
      </c>
      <c r="Y886" s="24"/>
      <c r="Z886" s="24">
        <v>0.3</v>
      </c>
      <c r="AA886" s="24"/>
      <c r="AB886" s="24" t="s">
        <v>176</v>
      </c>
      <c r="AC886" s="26" t="s">
        <v>3841</v>
      </c>
      <c r="AD886" s="24" t="s">
        <v>178</v>
      </c>
      <c r="AE886" s="24"/>
      <c r="AF886" s="24"/>
      <c r="AG886" s="24"/>
      <c r="AH886" s="24"/>
      <c r="AI886" s="24"/>
      <c r="AJ886" s="24"/>
      <c r="AK886" s="24" t="s">
        <v>178</v>
      </c>
      <c r="AL886" s="416" t="e">
        <f t="shared" si="26"/>
        <v>#VALUE!</v>
      </c>
      <c r="AM886" s="412">
        <f t="shared" si="27"/>
        <v>45861</v>
      </c>
    </row>
    <row r="887" spans="1:39" ht="21.6" customHeight="1">
      <c r="A887" s="24">
        <v>102</v>
      </c>
      <c r="B887" s="24" t="s">
        <v>212</v>
      </c>
      <c r="C887" s="24">
        <v>2025073092</v>
      </c>
      <c r="D887" s="24"/>
      <c r="E887" s="24"/>
      <c r="F887" s="24">
        <v>2543</v>
      </c>
      <c r="G887" s="24" t="s">
        <v>478</v>
      </c>
      <c r="H887" s="24" t="s">
        <v>162</v>
      </c>
      <c r="I887" s="24"/>
      <c r="J887" s="24"/>
      <c r="K887" s="24"/>
      <c r="L887" s="24"/>
      <c r="M887" s="25"/>
      <c r="N887" s="24"/>
      <c r="O887" s="25"/>
      <c r="P887" s="26"/>
      <c r="Q887" s="24" t="s">
        <v>479</v>
      </c>
      <c r="R887" s="24" t="s">
        <v>171</v>
      </c>
      <c r="S887" s="24" t="s">
        <v>115</v>
      </c>
      <c r="T887" s="24">
        <v>1</v>
      </c>
      <c r="U887" s="24" t="s">
        <v>172</v>
      </c>
      <c r="V887" s="24" t="s">
        <v>4040</v>
      </c>
      <c r="W887" s="24" t="s">
        <v>4041</v>
      </c>
      <c r="X887" s="418">
        <v>45861.647916666669</v>
      </c>
      <c r="Y887" s="24"/>
      <c r="Z887" s="24">
        <v>0.4</v>
      </c>
      <c r="AA887" s="24"/>
      <c r="AB887" s="24" t="s">
        <v>176</v>
      </c>
      <c r="AC887" s="26" t="s">
        <v>92</v>
      </c>
      <c r="AD887" s="24" t="s">
        <v>178</v>
      </c>
      <c r="AE887" s="24"/>
      <c r="AF887" s="24"/>
      <c r="AG887" s="24"/>
      <c r="AH887" s="24"/>
      <c r="AI887" s="24"/>
      <c r="AJ887" s="24"/>
      <c r="AK887" s="24" t="s">
        <v>178</v>
      </c>
      <c r="AL887" s="416" t="e">
        <f t="shared" si="26"/>
        <v>#VALUE!</v>
      </c>
      <c r="AM887" s="412">
        <f t="shared" si="27"/>
        <v>45861</v>
      </c>
    </row>
    <row r="888" spans="1:39" ht="21.6" customHeight="1">
      <c r="A888" s="24">
        <v>103</v>
      </c>
      <c r="B888" s="24" t="s">
        <v>158</v>
      </c>
      <c r="C888" s="24">
        <v>2025073131</v>
      </c>
      <c r="D888" s="24" t="s">
        <v>4042</v>
      </c>
      <c r="E888" s="24" t="s">
        <v>160</v>
      </c>
      <c r="F888" s="24" t="s">
        <v>60</v>
      </c>
      <c r="G888" s="24" t="s">
        <v>4021</v>
      </c>
      <c r="H888" s="24" t="s">
        <v>162</v>
      </c>
      <c r="I888" s="24" t="s">
        <v>4043</v>
      </c>
      <c r="J888" s="24" t="s">
        <v>485</v>
      </c>
      <c r="K888" s="24" t="s">
        <v>226</v>
      </c>
      <c r="L888" s="24" t="s">
        <v>594</v>
      </c>
      <c r="M888" s="25" t="s">
        <v>595</v>
      </c>
      <c r="N888" s="24" t="s">
        <v>596</v>
      </c>
      <c r="O888" s="25" t="s">
        <v>597</v>
      </c>
      <c r="P888" s="26" t="s">
        <v>4044</v>
      </c>
      <c r="Q888" s="24" t="s">
        <v>469</v>
      </c>
      <c r="R888" s="24" t="s">
        <v>171</v>
      </c>
      <c r="S888" s="24" t="s">
        <v>115</v>
      </c>
      <c r="T888" s="24">
        <v>1</v>
      </c>
      <c r="U888" s="24" t="s">
        <v>172</v>
      </c>
      <c r="V888" s="24" t="s">
        <v>4045</v>
      </c>
      <c r="W888" s="24" t="s">
        <v>4046</v>
      </c>
      <c r="X888" s="418">
        <v>45863.459027777782</v>
      </c>
      <c r="Y888" s="24" t="s">
        <v>4047</v>
      </c>
      <c r="Z888" s="24">
        <v>0.5</v>
      </c>
      <c r="AA888" s="24"/>
      <c r="AB888" s="24" t="s">
        <v>176</v>
      </c>
      <c r="AC888" s="26" t="s">
        <v>4048</v>
      </c>
      <c r="AD888" s="24"/>
      <c r="AE888" s="24"/>
      <c r="AF888" s="24"/>
      <c r="AG888" s="24"/>
      <c r="AH888" s="24"/>
      <c r="AI888" s="24"/>
      <c r="AJ888" s="24"/>
      <c r="AK888" s="24" t="s">
        <v>178</v>
      </c>
      <c r="AL888" s="416">
        <f t="shared" si="26"/>
        <v>45862</v>
      </c>
      <c r="AM888" s="412">
        <f t="shared" si="27"/>
        <v>45863</v>
      </c>
    </row>
    <row r="889" spans="1:39" ht="21.6" customHeight="1">
      <c r="A889" s="24">
        <v>104</v>
      </c>
      <c r="B889" s="24" t="s">
        <v>212</v>
      </c>
      <c r="C889" s="24">
        <v>2025073151</v>
      </c>
      <c r="D889" s="24"/>
      <c r="E889" s="24"/>
      <c r="F889" s="24">
        <v>4057</v>
      </c>
      <c r="G889" s="24" t="s">
        <v>797</v>
      </c>
      <c r="H889" s="24" t="s">
        <v>798</v>
      </c>
      <c r="I889" s="24"/>
      <c r="J889" s="24"/>
      <c r="K889" s="24"/>
      <c r="L889" s="24"/>
      <c r="M889" s="25"/>
      <c r="N889" s="24"/>
      <c r="O889" s="25"/>
      <c r="P889" s="26"/>
      <c r="Q889" s="24" t="s">
        <v>804</v>
      </c>
      <c r="R889" s="24" t="s">
        <v>171</v>
      </c>
      <c r="S889" s="24" t="s">
        <v>110</v>
      </c>
      <c r="T889" s="24">
        <v>1</v>
      </c>
      <c r="U889" s="24" t="s">
        <v>172</v>
      </c>
      <c r="V889" s="24" t="s">
        <v>4049</v>
      </c>
      <c r="W889" s="24" t="s">
        <v>4050</v>
      </c>
      <c r="X889" s="418">
        <v>45862.458333333343</v>
      </c>
      <c r="Y889" s="24"/>
      <c r="Z889" s="24">
        <v>0.5</v>
      </c>
      <c r="AA889" s="24"/>
      <c r="AB889" s="24" t="s">
        <v>176</v>
      </c>
      <c r="AC889" s="26" t="s">
        <v>92</v>
      </c>
      <c r="AD889" s="24" t="s">
        <v>178</v>
      </c>
      <c r="AE889" s="24"/>
      <c r="AF889" s="24"/>
      <c r="AG889" s="24"/>
      <c r="AH889" s="24"/>
      <c r="AI889" s="24"/>
      <c r="AJ889" s="24"/>
      <c r="AK889" s="24" t="s">
        <v>178</v>
      </c>
      <c r="AL889" s="416" t="e">
        <f t="shared" si="26"/>
        <v>#VALUE!</v>
      </c>
      <c r="AM889" s="412">
        <f t="shared" si="27"/>
        <v>45862</v>
      </c>
    </row>
    <row r="890" spans="1:39" ht="21.6" customHeight="1">
      <c r="A890" s="24">
        <v>105</v>
      </c>
      <c r="B890" s="24" t="s">
        <v>158</v>
      </c>
      <c r="C890" s="24">
        <v>2025073152</v>
      </c>
      <c r="D890" s="24" t="s">
        <v>4051</v>
      </c>
      <c r="E890" s="24" t="s">
        <v>160</v>
      </c>
      <c r="F890" s="24">
        <v>3890</v>
      </c>
      <c r="G890" s="24" t="s">
        <v>204</v>
      </c>
      <c r="H890" s="24" t="s">
        <v>162</v>
      </c>
      <c r="I890" s="24" t="s">
        <v>4052</v>
      </c>
      <c r="J890" s="24" t="s">
        <v>485</v>
      </c>
      <c r="K890" s="24" t="s">
        <v>226</v>
      </c>
      <c r="L890" s="24" t="s">
        <v>268</v>
      </c>
      <c r="M890" s="25" t="s">
        <v>269</v>
      </c>
      <c r="N890" s="24" t="s">
        <v>1172</v>
      </c>
      <c r="O890" s="25" t="s">
        <v>802</v>
      </c>
      <c r="P890" s="26" t="s">
        <v>4053</v>
      </c>
      <c r="Q890" s="24" t="s">
        <v>208</v>
      </c>
      <c r="R890" s="24" t="s">
        <v>171</v>
      </c>
      <c r="S890" s="24" t="s">
        <v>115</v>
      </c>
      <c r="T890" s="24">
        <v>1</v>
      </c>
      <c r="U890" s="24" t="s">
        <v>172</v>
      </c>
      <c r="V890" s="24" t="s">
        <v>4054</v>
      </c>
      <c r="W890" s="24" t="s">
        <v>4018</v>
      </c>
      <c r="X890" s="418">
        <v>45862.5</v>
      </c>
      <c r="Y890" s="24" t="s">
        <v>4055</v>
      </c>
      <c r="Z890" s="24">
        <v>1</v>
      </c>
      <c r="AA890" s="24"/>
      <c r="AB890" s="24" t="s">
        <v>176</v>
      </c>
      <c r="AC890" s="26" t="s">
        <v>4056</v>
      </c>
      <c r="AD890" s="24"/>
      <c r="AE890" s="24"/>
      <c r="AF890" s="24"/>
      <c r="AG890" s="24"/>
      <c r="AH890" s="24"/>
      <c r="AI890" s="24"/>
      <c r="AJ890" s="24"/>
      <c r="AK890" s="24" t="s">
        <v>178</v>
      </c>
      <c r="AL890" s="416">
        <f t="shared" si="26"/>
        <v>45862</v>
      </c>
      <c r="AM890" s="412">
        <f t="shared" si="27"/>
        <v>45862</v>
      </c>
    </row>
    <row r="891" spans="1:39" ht="21.6" customHeight="1">
      <c r="A891" s="24">
        <v>106</v>
      </c>
      <c r="B891" s="24" t="s">
        <v>212</v>
      </c>
      <c r="C891" s="24">
        <v>2025073153</v>
      </c>
      <c r="D891" s="24"/>
      <c r="E891" s="24"/>
      <c r="F891" s="24">
        <v>3878</v>
      </c>
      <c r="G891" s="24" t="s">
        <v>1014</v>
      </c>
      <c r="H891" s="24" t="s">
        <v>798</v>
      </c>
      <c r="I891" s="24"/>
      <c r="J891" s="24"/>
      <c r="K891" s="24"/>
      <c r="L891" s="24"/>
      <c r="M891" s="25"/>
      <c r="N891" s="24"/>
      <c r="O891" s="25"/>
      <c r="P891" s="26"/>
      <c r="Q891" s="24" t="s">
        <v>1015</v>
      </c>
      <c r="R891" s="24" t="s">
        <v>171</v>
      </c>
      <c r="S891" s="24" t="s">
        <v>110</v>
      </c>
      <c r="T891" s="24">
        <v>1</v>
      </c>
      <c r="U891" s="24" t="s">
        <v>172</v>
      </c>
      <c r="V891" s="24" t="s">
        <v>4057</v>
      </c>
      <c r="W891" s="24" t="s">
        <v>4058</v>
      </c>
      <c r="X891" s="418">
        <v>45862.475694444453</v>
      </c>
      <c r="Y891" s="24"/>
      <c r="Z891" s="24">
        <v>0.3</v>
      </c>
      <c r="AA891" s="24"/>
      <c r="AB891" s="24" t="s">
        <v>176</v>
      </c>
      <c r="AC891" s="26" t="s">
        <v>3841</v>
      </c>
      <c r="AD891" s="24" t="s">
        <v>178</v>
      </c>
      <c r="AE891" s="24"/>
      <c r="AF891" s="24"/>
      <c r="AG891" s="24"/>
      <c r="AH891" s="24"/>
      <c r="AI891" s="24"/>
      <c r="AJ891" s="24"/>
      <c r="AK891" s="24" t="s">
        <v>178</v>
      </c>
      <c r="AL891" s="416" t="e">
        <f t="shared" si="26"/>
        <v>#VALUE!</v>
      </c>
      <c r="AM891" s="412">
        <f t="shared" si="27"/>
        <v>45862</v>
      </c>
    </row>
    <row r="892" spans="1:39" ht="21.6" customHeight="1">
      <c r="A892" s="24">
        <v>107</v>
      </c>
      <c r="B892" s="24" t="s">
        <v>158</v>
      </c>
      <c r="C892" s="24">
        <v>2025073178</v>
      </c>
      <c r="D892" s="24" t="s">
        <v>4059</v>
      </c>
      <c r="E892" s="24" t="s">
        <v>160</v>
      </c>
      <c r="F892" s="24">
        <v>3890</v>
      </c>
      <c r="G892" s="24" t="s">
        <v>204</v>
      </c>
      <c r="H892" s="24" t="s">
        <v>162</v>
      </c>
      <c r="I892" s="24" t="s">
        <v>4060</v>
      </c>
      <c r="J892" s="24" t="s">
        <v>485</v>
      </c>
      <c r="K892" s="24" t="s">
        <v>165</v>
      </c>
      <c r="L892" s="24" t="s">
        <v>594</v>
      </c>
      <c r="M892" s="25" t="s">
        <v>595</v>
      </c>
      <c r="N892" s="24" t="s">
        <v>1766</v>
      </c>
      <c r="O892" s="25" t="s">
        <v>1031</v>
      </c>
      <c r="P892" s="26" t="s">
        <v>4061</v>
      </c>
      <c r="Q892" s="24" t="s">
        <v>208</v>
      </c>
      <c r="R892" s="24" t="s">
        <v>171</v>
      </c>
      <c r="S892" s="24" t="s">
        <v>115</v>
      </c>
      <c r="T892" s="24">
        <v>1</v>
      </c>
      <c r="U892" s="24" t="s">
        <v>172</v>
      </c>
      <c r="V892" s="24" t="s">
        <v>4062</v>
      </c>
      <c r="W892" s="24" t="s">
        <v>4063</v>
      </c>
      <c r="X892" s="418">
        <v>45862.51458333333</v>
      </c>
      <c r="Y892" s="24" t="s">
        <v>4064</v>
      </c>
      <c r="Z892" s="24">
        <v>0.4</v>
      </c>
      <c r="AA892" s="24"/>
      <c r="AB892" s="24" t="s">
        <v>176</v>
      </c>
      <c r="AC892" s="26" t="s">
        <v>4065</v>
      </c>
      <c r="AD892" s="24"/>
      <c r="AE892" s="24"/>
      <c r="AF892" s="24"/>
      <c r="AG892" s="24"/>
      <c r="AH892" s="24"/>
      <c r="AI892" s="24"/>
      <c r="AJ892" s="24"/>
      <c r="AK892" s="24" t="s">
        <v>178</v>
      </c>
      <c r="AL892" s="416">
        <f t="shared" si="26"/>
        <v>45862</v>
      </c>
      <c r="AM892" s="412">
        <f t="shared" si="27"/>
        <v>45862</v>
      </c>
    </row>
    <row r="893" spans="1:39" ht="21.6" customHeight="1">
      <c r="A893" s="24">
        <v>108</v>
      </c>
      <c r="B893" s="24" t="s">
        <v>212</v>
      </c>
      <c r="C893" s="24">
        <v>2025073179</v>
      </c>
      <c r="D893" s="24"/>
      <c r="E893" s="24"/>
      <c r="F893" s="24">
        <v>3890</v>
      </c>
      <c r="G893" s="24" t="s">
        <v>204</v>
      </c>
      <c r="H893" s="24" t="s">
        <v>162</v>
      </c>
      <c r="I893" s="24"/>
      <c r="J893" s="24"/>
      <c r="K893" s="24"/>
      <c r="L893" s="24"/>
      <c r="M893" s="25"/>
      <c r="N893" s="24"/>
      <c r="O893" s="25"/>
      <c r="P893" s="26"/>
      <c r="Q893" s="24" t="s">
        <v>208</v>
      </c>
      <c r="R893" s="24" t="s">
        <v>171</v>
      </c>
      <c r="S893" s="24" t="s">
        <v>115</v>
      </c>
      <c r="T893" s="24">
        <v>1</v>
      </c>
      <c r="U893" s="24" t="s">
        <v>172</v>
      </c>
      <c r="V893" s="24" t="s">
        <v>4066</v>
      </c>
      <c r="W893" s="24" t="s">
        <v>4067</v>
      </c>
      <c r="X893" s="418">
        <v>45862.518750000003</v>
      </c>
      <c r="Y893" s="24"/>
      <c r="Z893" s="24">
        <v>0.3</v>
      </c>
      <c r="AA893" s="24"/>
      <c r="AB893" s="24" t="s">
        <v>176</v>
      </c>
      <c r="AC893" s="26" t="s">
        <v>92</v>
      </c>
      <c r="AD893" s="24" t="s">
        <v>178</v>
      </c>
      <c r="AE893" s="24"/>
      <c r="AF893" s="24"/>
      <c r="AG893" s="24"/>
      <c r="AH893" s="24"/>
      <c r="AI893" s="24"/>
      <c r="AJ893" s="24"/>
      <c r="AK893" s="24" t="s">
        <v>178</v>
      </c>
      <c r="AL893" s="416" t="e">
        <f t="shared" si="26"/>
        <v>#VALUE!</v>
      </c>
      <c r="AM893" s="412">
        <f t="shared" si="27"/>
        <v>45862</v>
      </c>
    </row>
    <row r="894" spans="1:39" ht="21.6" customHeight="1">
      <c r="A894" s="24">
        <v>109</v>
      </c>
      <c r="B894" s="24" t="s">
        <v>158</v>
      </c>
      <c r="C894" s="24">
        <v>2025073181</v>
      </c>
      <c r="D894" s="24" t="s">
        <v>4068</v>
      </c>
      <c r="E894" s="24" t="s">
        <v>160</v>
      </c>
      <c r="F894" s="24">
        <v>4856</v>
      </c>
      <c r="G894" s="24" t="s">
        <v>417</v>
      </c>
      <c r="H894" s="24" t="s">
        <v>316</v>
      </c>
      <c r="I894" s="24" t="s">
        <v>4069</v>
      </c>
      <c r="J894" s="24" t="s">
        <v>485</v>
      </c>
      <c r="K894" s="24" t="s">
        <v>165</v>
      </c>
      <c r="L894" s="24" t="s">
        <v>193</v>
      </c>
      <c r="M894" s="25" t="s">
        <v>194</v>
      </c>
      <c r="N894" s="24" t="s">
        <v>195</v>
      </c>
      <c r="O894" s="25" t="s">
        <v>196</v>
      </c>
      <c r="P894" s="26" t="s">
        <v>4070</v>
      </c>
      <c r="Q894" s="24" t="s">
        <v>421</v>
      </c>
      <c r="R894" s="24" t="s">
        <v>171</v>
      </c>
      <c r="S894" s="24" t="s">
        <v>110</v>
      </c>
      <c r="T894" s="24">
        <v>1</v>
      </c>
      <c r="U894" s="24" t="s">
        <v>172</v>
      </c>
      <c r="V894" s="24" t="s">
        <v>4071</v>
      </c>
      <c r="W894" s="24" t="s">
        <v>4072</v>
      </c>
      <c r="X894" s="418">
        <v>45862.572916666657</v>
      </c>
      <c r="Y894" s="24" t="s">
        <v>4073</v>
      </c>
      <c r="Z894" s="24">
        <v>0.8</v>
      </c>
      <c r="AA894" s="24"/>
      <c r="AB894" s="24" t="s">
        <v>176</v>
      </c>
      <c r="AC894" s="26" t="s">
        <v>4074</v>
      </c>
      <c r="AD894" s="24"/>
      <c r="AE894" s="24"/>
      <c r="AF894" s="24"/>
      <c r="AG894" s="24"/>
      <c r="AH894" s="24"/>
      <c r="AI894" s="24"/>
      <c r="AJ894" s="24"/>
      <c r="AK894" s="24" t="s">
        <v>178</v>
      </c>
      <c r="AL894" s="416">
        <f t="shared" si="26"/>
        <v>45862</v>
      </c>
      <c r="AM894" s="412">
        <f t="shared" si="27"/>
        <v>45862</v>
      </c>
    </row>
    <row r="895" spans="1:39" ht="21.6" customHeight="1">
      <c r="A895" s="24">
        <v>110</v>
      </c>
      <c r="B895" s="24" t="s">
        <v>158</v>
      </c>
      <c r="C895" s="24">
        <v>2025073257</v>
      </c>
      <c r="D895" s="24" t="s">
        <v>4075</v>
      </c>
      <c r="E895" s="24" t="s">
        <v>160</v>
      </c>
      <c r="F895" s="24">
        <v>4845</v>
      </c>
      <c r="G895" s="24" t="s">
        <v>829</v>
      </c>
      <c r="H895" s="24" t="s">
        <v>830</v>
      </c>
      <c r="I895" s="24" t="s">
        <v>4076</v>
      </c>
      <c r="J895" s="24" t="s">
        <v>485</v>
      </c>
      <c r="K895" s="24" t="s">
        <v>165</v>
      </c>
      <c r="L895" s="24" t="s">
        <v>166</v>
      </c>
      <c r="M895" s="25" t="s">
        <v>167</v>
      </c>
      <c r="N895" s="24">
        <v>2307</v>
      </c>
      <c r="O895" s="25" t="s">
        <v>335</v>
      </c>
      <c r="P895" s="26" t="s">
        <v>4077</v>
      </c>
      <c r="Q895" s="24" t="s">
        <v>831</v>
      </c>
      <c r="R895" s="24" t="s">
        <v>171</v>
      </c>
      <c r="S895" s="24" t="s">
        <v>115</v>
      </c>
      <c r="T895" s="24">
        <v>1</v>
      </c>
      <c r="U895" s="24" t="s">
        <v>172</v>
      </c>
      <c r="V895" s="24" t="s">
        <v>4078</v>
      </c>
      <c r="W895" s="24" t="s">
        <v>4079</v>
      </c>
      <c r="X895" s="418">
        <v>45863.563194444447</v>
      </c>
      <c r="Y895" s="24" t="s">
        <v>4080</v>
      </c>
      <c r="Z895" s="24">
        <v>0.5</v>
      </c>
      <c r="AA895" s="24"/>
      <c r="AB895" s="24" t="s">
        <v>176</v>
      </c>
      <c r="AC895" s="26" t="s">
        <v>4081</v>
      </c>
      <c r="AD895" s="24"/>
      <c r="AE895" s="24"/>
      <c r="AF895" s="24"/>
      <c r="AG895" s="24"/>
      <c r="AH895" s="24"/>
      <c r="AI895" s="24"/>
      <c r="AJ895" s="24"/>
      <c r="AK895" s="24" t="s">
        <v>178</v>
      </c>
      <c r="AL895" s="416">
        <f t="shared" si="26"/>
        <v>45862</v>
      </c>
      <c r="AM895" s="412">
        <f t="shared" si="27"/>
        <v>45863</v>
      </c>
    </row>
    <row r="896" spans="1:39" ht="21.6" customHeight="1">
      <c r="A896" s="24">
        <v>111</v>
      </c>
      <c r="B896" s="24" t="s">
        <v>212</v>
      </c>
      <c r="C896" s="24">
        <v>2025073332</v>
      </c>
      <c r="D896" s="24"/>
      <c r="E896" s="24"/>
      <c r="F896" s="24">
        <v>4845</v>
      </c>
      <c r="G896" s="24" t="s">
        <v>829</v>
      </c>
      <c r="H896" s="24" t="s">
        <v>830</v>
      </c>
      <c r="I896" s="24"/>
      <c r="J896" s="24"/>
      <c r="K896" s="24"/>
      <c r="L896" s="24"/>
      <c r="M896" s="25"/>
      <c r="N896" s="24"/>
      <c r="O896" s="25"/>
      <c r="P896" s="26"/>
      <c r="Q896" s="24" t="s">
        <v>831</v>
      </c>
      <c r="R896" s="24" t="s">
        <v>171</v>
      </c>
      <c r="S896" s="24" t="s">
        <v>115</v>
      </c>
      <c r="T896" s="24">
        <v>1</v>
      </c>
      <c r="U896" s="24" t="s">
        <v>172</v>
      </c>
      <c r="V896" s="24" t="s">
        <v>4082</v>
      </c>
      <c r="W896" s="24" t="s">
        <v>4083</v>
      </c>
      <c r="X896" s="418">
        <v>45863.564583333333</v>
      </c>
      <c r="Y896" s="24"/>
      <c r="Z896" s="24">
        <v>0.3</v>
      </c>
      <c r="AA896" s="24"/>
      <c r="AB896" s="24" t="s">
        <v>176</v>
      </c>
      <c r="AC896" s="26" t="s">
        <v>92</v>
      </c>
      <c r="AD896" s="24" t="s">
        <v>178</v>
      </c>
      <c r="AE896" s="24"/>
      <c r="AF896" s="24"/>
      <c r="AG896" s="24"/>
      <c r="AH896" s="24"/>
      <c r="AI896" s="24"/>
      <c r="AJ896" s="24"/>
      <c r="AK896" s="24" t="s">
        <v>178</v>
      </c>
      <c r="AL896" s="416" t="e">
        <f t="shared" si="26"/>
        <v>#VALUE!</v>
      </c>
      <c r="AM896" s="412">
        <f t="shared" si="27"/>
        <v>45863</v>
      </c>
    </row>
    <row r="897" spans="1:39" ht="21.6" customHeight="1">
      <c r="A897" s="24">
        <v>112</v>
      </c>
      <c r="B897" s="24" t="s">
        <v>212</v>
      </c>
      <c r="C897" s="24">
        <v>2025073387</v>
      </c>
      <c r="D897" s="24"/>
      <c r="E897" s="24"/>
      <c r="F897" s="24" t="s">
        <v>82</v>
      </c>
      <c r="G897" s="24" t="s">
        <v>2117</v>
      </c>
      <c r="H897" s="24" t="s">
        <v>645</v>
      </c>
      <c r="I897" s="24"/>
      <c r="J897" s="24"/>
      <c r="K897" s="24"/>
      <c r="L897" s="24"/>
      <c r="M897" s="25"/>
      <c r="N897" s="24"/>
      <c r="O897" s="25"/>
      <c r="P897" s="26"/>
      <c r="Q897" s="24" t="s">
        <v>2118</v>
      </c>
      <c r="R897" s="24" t="s">
        <v>171</v>
      </c>
      <c r="S897" s="24" t="s">
        <v>110</v>
      </c>
      <c r="T897" s="24">
        <v>1</v>
      </c>
      <c r="U897" s="24" t="s">
        <v>172</v>
      </c>
      <c r="V897" s="24" t="s">
        <v>4084</v>
      </c>
      <c r="W897" s="24" t="s">
        <v>4085</v>
      </c>
      <c r="X897" s="418">
        <v>45863.680555555547</v>
      </c>
      <c r="Y897" s="24"/>
      <c r="Z897" s="24">
        <v>0.3</v>
      </c>
      <c r="AA897" s="24"/>
      <c r="AB897" s="24" t="s">
        <v>176</v>
      </c>
      <c r="AC897" s="26" t="s">
        <v>4086</v>
      </c>
      <c r="AD897" s="24"/>
      <c r="AE897" s="24" t="s">
        <v>178</v>
      </c>
      <c r="AF897" s="24"/>
      <c r="AG897" s="24"/>
      <c r="AH897" s="24"/>
      <c r="AI897" s="24"/>
      <c r="AJ897" s="24"/>
      <c r="AK897" s="24" t="s">
        <v>178</v>
      </c>
      <c r="AL897" s="416" t="e">
        <f t="shared" si="26"/>
        <v>#VALUE!</v>
      </c>
      <c r="AM897" s="412">
        <f t="shared" si="27"/>
        <v>45863</v>
      </c>
    </row>
    <row r="898" spans="1:39" ht="21.6" customHeight="1">
      <c r="A898" s="24">
        <v>113</v>
      </c>
      <c r="B898" s="24" t="s">
        <v>212</v>
      </c>
      <c r="C898" s="24">
        <v>2025073528</v>
      </c>
      <c r="D898" s="24"/>
      <c r="E898" s="24"/>
      <c r="F898" s="24">
        <v>3983</v>
      </c>
      <c r="G898" s="24" t="s">
        <v>460</v>
      </c>
      <c r="H898" s="24" t="s">
        <v>162</v>
      </c>
      <c r="I898" s="24"/>
      <c r="J898" s="24"/>
      <c r="K898" s="24"/>
      <c r="L898" s="24"/>
      <c r="M898" s="25"/>
      <c r="N898" s="24"/>
      <c r="O898" s="25"/>
      <c r="P898" s="26"/>
      <c r="Q898" s="24" t="s">
        <v>461</v>
      </c>
      <c r="R898" s="24" t="s">
        <v>171</v>
      </c>
      <c r="S898" s="24" t="s">
        <v>115</v>
      </c>
      <c r="T898" s="24">
        <v>1</v>
      </c>
      <c r="U898" s="24" t="s">
        <v>172</v>
      </c>
      <c r="V898" s="24" t="s">
        <v>4087</v>
      </c>
      <c r="W898" s="24" t="s">
        <v>4088</v>
      </c>
      <c r="X898" s="418">
        <v>45866.476388888892</v>
      </c>
      <c r="Y898" s="24"/>
      <c r="Z898" s="24">
        <v>0.4</v>
      </c>
      <c r="AA898" s="24"/>
      <c r="AB898" s="24" t="s">
        <v>176</v>
      </c>
      <c r="AC898" s="26" t="s">
        <v>92</v>
      </c>
      <c r="AD898" s="24" t="s">
        <v>178</v>
      </c>
      <c r="AE898" s="24"/>
      <c r="AF898" s="24"/>
      <c r="AG898" s="24"/>
      <c r="AH898" s="24"/>
      <c r="AI898" s="24"/>
      <c r="AJ898" s="24"/>
      <c r="AK898" s="24" t="s">
        <v>178</v>
      </c>
      <c r="AL898" s="416" t="e">
        <f t="shared" ref="AL898:AL916" si="28">DATEVALUE(TEXT(I898, "yyyy/mm/dd"))</f>
        <v>#VALUE!</v>
      </c>
      <c r="AM898" s="412">
        <f t="shared" ref="AM898:AM916" si="29">DATEVALUE(TEXT(X898, "yyyy/mm/dd"))</f>
        <v>45866</v>
      </c>
    </row>
    <row r="899" spans="1:39" ht="21.6" customHeight="1">
      <c r="A899" s="24">
        <v>114</v>
      </c>
      <c r="B899" s="24" t="s">
        <v>212</v>
      </c>
      <c r="C899" s="24">
        <v>2025073542</v>
      </c>
      <c r="D899" s="24"/>
      <c r="E899" s="24"/>
      <c r="F899" s="24">
        <v>4804</v>
      </c>
      <c r="G899" s="24" t="s">
        <v>472</v>
      </c>
      <c r="H899" s="24" t="s">
        <v>162</v>
      </c>
      <c r="I899" s="24"/>
      <c r="J899" s="24"/>
      <c r="K899" s="24"/>
      <c r="L899" s="24"/>
      <c r="M899" s="25"/>
      <c r="N899" s="24"/>
      <c r="O899" s="25"/>
      <c r="P899" s="26"/>
      <c r="Q899" s="24" t="s">
        <v>473</v>
      </c>
      <c r="R899" s="24" t="s">
        <v>171</v>
      </c>
      <c r="S899" s="24" t="s">
        <v>115</v>
      </c>
      <c r="T899" s="24">
        <v>1</v>
      </c>
      <c r="U899" s="24" t="s">
        <v>172</v>
      </c>
      <c r="V899" s="24" t="s">
        <v>4089</v>
      </c>
      <c r="W899" s="24" t="s">
        <v>4090</v>
      </c>
      <c r="X899" s="418">
        <v>45866.490972222222</v>
      </c>
      <c r="Y899" s="24"/>
      <c r="Z899" s="24">
        <v>0.3</v>
      </c>
      <c r="AA899" s="24"/>
      <c r="AB899" s="24" t="s">
        <v>176</v>
      </c>
      <c r="AC899" s="26" t="s">
        <v>92</v>
      </c>
      <c r="AD899" s="24" t="s">
        <v>178</v>
      </c>
      <c r="AE899" s="24"/>
      <c r="AF899" s="24"/>
      <c r="AG899" s="24"/>
      <c r="AH899" s="24"/>
      <c r="AI899" s="24"/>
      <c r="AJ899" s="24"/>
      <c r="AK899" s="24" t="s">
        <v>178</v>
      </c>
      <c r="AL899" s="416" t="e">
        <f t="shared" si="28"/>
        <v>#VALUE!</v>
      </c>
      <c r="AM899" s="412">
        <f t="shared" si="29"/>
        <v>45866</v>
      </c>
    </row>
    <row r="900" spans="1:39" ht="21.6" customHeight="1">
      <c r="A900" s="24">
        <v>115</v>
      </c>
      <c r="B900" s="24" t="s">
        <v>212</v>
      </c>
      <c r="C900" s="24">
        <v>2025073543</v>
      </c>
      <c r="D900" s="24"/>
      <c r="E900" s="24"/>
      <c r="F900" s="24">
        <v>4312</v>
      </c>
      <c r="G900" s="24" t="s">
        <v>566</v>
      </c>
      <c r="H900" s="24" t="s">
        <v>162</v>
      </c>
      <c r="I900" s="24"/>
      <c r="J900" s="24"/>
      <c r="K900" s="24"/>
      <c r="L900" s="24"/>
      <c r="M900" s="25"/>
      <c r="N900" s="24"/>
      <c r="O900" s="25"/>
      <c r="P900" s="26"/>
      <c r="Q900" s="24" t="s">
        <v>567</v>
      </c>
      <c r="R900" s="24" t="s">
        <v>171</v>
      </c>
      <c r="S900" s="24" t="s">
        <v>115</v>
      </c>
      <c r="T900" s="24">
        <v>1</v>
      </c>
      <c r="U900" s="24" t="s">
        <v>172</v>
      </c>
      <c r="V900" s="24" t="s">
        <v>4091</v>
      </c>
      <c r="W900" s="24" t="s">
        <v>4092</v>
      </c>
      <c r="X900" s="418">
        <v>45866.536111111112</v>
      </c>
      <c r="Y900" s="24"/>
      <c r="Z900" s="24">
        <v>0.4</v>
      </c>
      <c r="AA900" s="24"/>
      <c r="AB900" s="24" t="s">
        <v>176</v>
      </c>
      <c r="AC900" s="26" t="s">
        <v>92</v>
      </c>
      <c r="AD900" s="24" t="s">
        <v>178</v>
      </c>
      <c r="AE900" s="24"/>
      <c r="AF900" s="24"/>
      <c r="AG900" s="24"/>
      <c r="AH900" s="24"/>
      <c r="AI900" s="24"/>
      <c r="AJ900" s="24"/>
      <c r="AK900" s="24" t="s">
        <v>178</v>
      </c>
      <c r="AL900" s="416" t="e">
        <f t="shared" si="28"/>
        <v>#VALUE!</v>
      </c>
      <c r="AM900" s="412">
        <f t="shared" si="29"/>
        <v>45866</v>
      </c>
    </row>
    <row r="901" spans="1:39" ht="21.6" customHeight="1">
      <c r="A901" s="24">
        <v>116</v>
      </c>
      <c r="B901" s="24" t="s">
        <v>212</v>
      </c>
      <c r="C901" s="24">
        <v>2025073544</v>
      </c>
      <c r="D901" s="24"/>
      <c r="E901" s="24"/>
      <c r="F901" s="24">
        <v>2619</v>
      </c>
      <c r="G901" s="24" t="s">
        <v>570</v>
      </c>
      <c r="H901" s="24" t="s">
        <v>162</v>
      </c>
      <c r="I901" s="24"/>
      <c r="J901" s="24"/>
      <c r="K901" s="24"/>
      <c r="L901" s="24"/>
      <c r="M901" s="25"/>
      <c r="N901" s="24"/>
      <c r="O901" s="25"/>
      <c r="P901" s="26"/>
      <c r="Q901" s="24" t="s">
        <v>571</v>
      </c>
      <c r="R901" s="24" t="s">
        <v>171</v>
      </c>
      <c r="S901" s="24" t="s">
        <v>115</v>
      </c>
      <c r="T901" s="24">
        <v>1</v>
      </c>
      <c r="U901" s="24" t="s">
        <v>172</v>
      </c>
      <c r="V901" s="24" t="s">
        <v>4093</v>
      </c>
      <c r="W901" s="24" t="s">
        <v>4094</v>
      </c>
      <c r="X901" s="418">
        <v>45866.552083333343</v>
      </c>
      <c r="Y901" s="24"/>
      <c r="Z901" s="24">
        <v>0.3</v>
      </c>
      <c r="AA901" s="24"/>
      <c r="AB901" s="24" t="s">
        <v>176</v>
      </c>
      <c r="AC901" s="26" t="s">
        <v>92</v>
      </c>
      <c r="AD901" s="24" t="s">
        <v>178</v>
      </c>
      <c r="AE901" s="24"/>
      <c r="AF901" s="24"/>
      <c r="AG901" s="24"/>
      <c r="AH901" s="24"/>
      <c r="AI901" s="24"/>
      <c r="AJ901" s="24"/>
      <c r="AK901" s="24" t="s">
        <v>178</v>
      </c>
      <c r="AL901" s="416" t="e">
        <f t="shared" si="28"/>
        <v>#VALUE!</v>
      </c>
      <c r="AM901" s="412">
        <f t="shared" si="29"/>
        <v>45866</v>
      </c>
    </row>
    <row r="902" spans="1:39" ht="21.6" customHeight="1">
      <c r="A902" s="24">
        <v>117</v>
      </c>
      <c r="B902" s="24" t="s">
        <v>212</v>
      </c>
      <c r="C902" s="24">
        <v>2025073555</v>
      </c>
      <c r="D902" s="24"/>
      <c r="E902" s="24"/>
      <c r="F902" s="24">
        <v>2935</v>
      </c>
      <c r="G902" s="24" t="s">
        <v>1178</v>
      </c>
      <c r="H902" s="24" t="s">
        <v>162</v>
      </c>
      <c r="I902" s="24"/>
      <c r="J902" s="24"/>
      <c r="K902" s="24"/>
      <c r="L902" s="24"/>
      <c r="M902" s="25"/>
      <c r="N902" s="24"/>
      <c r="O902" s="25"/>
      <c r="P902" s="26"/>
      <c r="Q902" s="24" t="s">
        <v>1179</v>
      </c>
      <c r="R902" s="24" t="s">
        <v>171</v>
      </c>
      <c r="S902" s="24" t="s">
        <v>115</v>
      </c>
      <c r="T902" s="24">
        <v>1</v>
      </c>
      <c r="U902" s="24" t="s">
        <v>172</v>
      </c>
      <c r="V902" s="24" t="s">
        <v>4095</v>
      </c>
      <c r="W902" s="24" t="s">
        <v>4096</v>
      </c>
      <c r="X902" s="418">
        <v>45866.584722222222</v>
      </c>
      <c r="Y902" s="24"/>
      <c r="Z902" s="24">
        <v>0.4</v>
      </c>
      <c r="AA902" s="24"/>
      <c r="AB902" s="24" t="s">
        <v>176</v>
      </c>
      <c r="AC902" s="26" t="s">
        <v>92</v>
      </c>
      <c r="AD902" s="24" t="s">
        <v>178</v>
      </c>
      <c r="AE902" s="24"/>
      <c r="AF902" s="24"/>
      <c r="AG902" s="24"/>
      <c r="AH902" s="24"/>
      <c r="AI902" s="24"/>
      <c r="AJ902" s="24"/>
      <c r="AK902" s="24" t="s">
        <v>178</v>
      </c>
      <c r="AL902" s="416" t="e">
        <f t="shared" si="28"/>
        <v>#VALUE!</v>
      </c>
      <c r="AM902" s="412">
        <f t="shared" si="29"/>
        <v>45866</v>
      </c>
    </row>
    <row r="903" spans="1:39" ht="21.6" customHeight="1">
      <c r="A903" s="24">
        <v>118</v>
      </c>
      <c r="B903" s="24" t="s">
        <v>212</v>
      </c>
      <c r="C903" s="24">
        <v>2025073567</v>
      </c>
      <c r="D903" s="24"/>
      <c r="E903" s="24"/>
      <c r="F903" s="24">
        <v>4208</v>
      </c>
      <c r="G903" s="24" t="s">
        <v>1047</v>
      </c>
      <c r="H903" s="24" t="s">
        <v>316</v>
      </c>
      <c r="I903" s="24"/>
      <c r="J903" s="24"/>
      <c r="K903" s="24"/>
      <c r="L903" s="24"/>
      <c r="M903" s="25"/>
      <c r="N903" s="24"/>
      <c r="O903" s="25"/>
      <c r="P903" s="26"/>
      <c r="Q903" s="24" t="s">
        <v>1048</v>
      </c>
      <c r="R903" s="24" t="s">
        <v>171</v>
      </c>
      <c r="S903" s="24" t="s">
        <v>110</v>
      </c>
      <c r="T903" s="24">
        <v>1</v>
      </c>
      <c r="U903" s="24" t="s">
        <v>172</v>
      </c>
      <c r="V903" s="24" t="s">
        <v>4097</v>
      </c>
      <c r="W903" s="24" t="s">
        <v>4098</v>
      </c>
      <c r="X903" s="418">
        <v>45866.631944444453</v>
      </c>
      <c r="Y903" s="24"/>
      <c r="Z903" s="24">
        <v>0.3</v>
      </c>
      <c r="AA903" s="24"/>
      <c r="AB903" s="24" t="s">
        <v>176</v>
      </c>
      <c r="AC903" s="26" t="s">
        <v>92</v>
      </c>
      <c r="AD903" s="24" t="s">
        <v>178</v>
      </c>
      <c r="AE903" s="24"/>
      <c r="AF903" s="24"/>
      <c r="AG903" s="24"/>
      <c r="AH903" s="24"/>
      <c r="AI903" s="24"/>
      <c r="AJ903" s="24"/>
      <c r="AK903" s="24" t="s">
        <v>178</v>
      </c>
      <c r="AL903" s="416" t="e">
        <f t="shared" si="28"/>
        <v>#VALUE!</v>
      </c>
      <c r="AM903" s="412">
        <f t="shared" si="29"/>
        <v>45866</v>
      </c>
    </row>
    <row r="904" spans="1:39" ht="21.6" customHeight="1">
      <c r="A904" s="24">
        <v>119</v>
      </c>
      <c r="B904" s="24" t="s">
        <v>212</v>
      </c>
      <c r="C904" s="24">
        <v>2025073568</v>
      </c>
      <c r="D904" s="24"/>
      <c r="E904" s="24"/>
      <c r="F904" s="24">
        <v>4083</v>
      </c>
      <c r="G904" s="24" t="s">
        <v>1022</v>
      </c>
      <c r="H904" s="24" t="s">
        <v>162</v>
      </c>
      <c r="I904" s="24"/>
      <c r="J904" s="24"/>
      <c r="K904" s="24"/>
      <c r="L904" s="24"/>
      <c r="M904" s="25"/>
      <c r="N904" s="24"/>
      <c r="O904" s="25"/>
      <c r="P904" s="26"/>
      <c r="Q904" s="24" t="s">
        <v>1023</v>
      </c>
      <c r="R904" s="24" t="s">
        <v>171</v>
      </c>
      <c r="S904" s="24" t="s">
        <v>115</v>
      </c>
      <c r="T904" s="24">
        <v>1</v>
      </c>
      <c r="U904" s="24" t="s">
        <v>172</v>
      </c>
      <c r="V904" s="24" t="s">
        <v>4099</v>
      </c>
      <c r="W904" s="24" t="s">
        <v>4100</v>
      </c>
      <c r="X904" s="418">
        <v>45866.627083333333</v>
      </c>
      <c r="Y904" s="24"/>
      <c r="Z904" s="24">
        <v>0.4</v>
      </c>
      <c r="AA904" s="24"/>
      <c r="AB904" s="24" t="s">
        <v>176</v>
      </c>
      <c r="AC904" s="26" t="s">
        <v>3841</v>
      </c>
      <c r="AD904" s="24" t="s">
        <v>178</v>
      </c>
      <c r="AE904" s="24"/>
      <c r="AF904" s="24"/>
      <c r="AG904" s="24"/>
      <c r="AH904" s="24"/>
      <c r="AI904" s="24"/>
      <c r="AJ904" s="24"/>
      <c r="AK904" s="24" t="s">
        <v>178</v>
      </c>
      <c r="AL904" s="416" t="e">
        <f t="shared" si="28"/>
        <v>#VALUE!</v>
      </c>
      <c r="AM904" s="412">
        <f t="shared" si="29"/>
        <v>45866</v>
      </c>
    </row>
    <row r="905" spans="1:39" ht="21.6" customHeight="1">
      <c r="A905" s="24">
        <v>114</v>
      </c>
      <c r="B905" s="24" t="s">
        <v>158</v>
      </c>
      <c r="C905" s="24">
        <v>2025073538</v>
      </c>
      <c r="D905" s="24" t="s">
        <v>4101</v>
      </c>
      <c r="E905" s="24" t="s">
        <v>160</v>
      </c>
      <c r="F905" s="24">
        <v>4680</v>
      </c>
      <c r="G905" s="24" t="s">
        <v>265</v>
      </c>
      <c r="H905" s="24" t="s">
        <v>266</v>
      </c>
      <c r="I905" s="24" t="s">
        <v>4102</v>
      </c>
      <c r="J905" s="24" t="s">
        <v>318</v>
      </c>
      <c r="K905" s="24" t="s">
        <v>165</v>
      </c>
      <c r="L905" s="24" t="s">
        <v>193</v>
      </c>
      <c r="M905" s="25" t="s">
        <v>194</v>
      </c>
      <c r="N905" s="24" t="s">
        <v>195</v>
      </c>
      <c r="O905" s="25" t="s">
        <v>196</v>
      </c>
      <c r="P905" s="26" t="s">
        <v>4103</v>
      </c>
      <c r="Q905" s="24" t="s">
        <v>273</v>
      </c>
      <c r="R905" s="24" t="s">
        <v>171</v>
      </c>
      <c r="S905" s="24" t="s">
        <v>274</v>
      </c>
      <c r="T905" s="24">
        <v>1</v>
      </c>
      <c r="U905" s="24" t="s">
        <v>172</v>
      </c>
      <c r="V905" s="24" t="s">
        <v>4104</v>
      </c>
      <c r="W905" s="24" t="s">
        <v>4105</v>
      </c>
      <c r="X905" s="418">
        <v>45867.611111111109</v>
      </c>
      <c r="Y905" s="24" t="s">
        <v>4106</v>
      </c>
      <c r="Z905" s="24">
        <v>0.5</v>
      </c>
      <c r="AA905" s="24"/>
      <c r="AB905" s="24" t="s">
        <v>176</v>
      </c>
      <c r="AC905" s="26" t="s">
        <v>4107</v>
      </c>
      <c r="AD905" s="24"/>
      <c r="AE905" s="24"/>
      <c r="AF905" s="24"/>
      <c r="AG905" s="24"/>
      <c r="AH905" s="24"/>
      <c r="AI905" s="24"/>
      <c r="AJ905" s="24"/>
      <c r="AK905" s="24" t="s">
        <v>178</v>
      </c>
      <c r="AL905" s="416">
        <f t="shared" si="28"/>
        <v>45866</v>
      </c>
      <c r="AM905" s="412">
        <f t="shared" si="29"/>
        <v>45867</v>
      </c>
    </row>
    <row r="906" spans="1:39" ht="21.6" customHeight="1">
      <c r="A906" s="24">
        <v>121</v>
      </c>
      <c r="B906" s="24" t="s">
        <v>158</v>
      </c>
      <c r="C906" s="24">
        <v>2025073625</v>
      </c>
      <c r="D906" s="24" t="s">
        <v>4108</v>
      </c>
      <c r="E906" s="24" t="s">
        <v>160</v>
      </c>
      <c r="F906" s="24">
        <v>5384</v>
      </c>
      <c r="G906" s="24" t="s">
        <v>3904</v>
      </c>
      <c r="H906" s="24" t="s">
        <v>266</v>
      </c>
      <c r="I906" s="24" t="s">
        <v>4109</v>
      </c>
      <c r="J906" s="24" t="s">
        <v>318</v>
      </c>
      <c r="K906" s="24" t="s">
        <v>165</v>
      </c>
      <c r="L906" s="24" t="s">
        <v>594</v>
      </c>
      <c r="M906" s="25" t="s">
        <v>595</v>
      </c>
      <c r="N906" s="24" t="s">
        <v>1426</v>
      </c>
      <c r="O906" s="25" t="s">
        <v>239</v>
      </c>
      <c r="P906" s="26" t="s">
        <v>4110</v>
      </c>
      <c r="Q906" s="24" t="s">
        <v>3905</v>
      </c>
      <c r="R906" s="24" t="s">
        <v>171</v>
      </c>
      <c r="S906" s="24" t="s">
        <v>274</v>
      </c>
      <c r="T906" s="24">
        <v>1</v>
      </c>
      <c r="U906" s="24" t="s">
        <v>172</v>
      </c>
      <c r="V906" s="24" t="s">
        <v>4111</v>
      </c>
      <c r="W906" s="24" t="s">
        <v>4112</v>
      </c>
      <c r="X906" s="418">
        <v>45867.647222222222</v>
      </c>
      <c r="Y906" s="24" t="s">
        <v>4113</v>
      </c>
      <c r="Z906" s="24">
        <v>1.5</v>
      </c>
      <c r="AA906" s="24"/>
      <c r="AB906" s="24" t="s">
        <v>176</v>
      </c>
      <c r="AC906" s="26" t="s">
        <v>4114</v>
      </c>
      <c r="AD906" s="24"/>
      <c r="AE906" s="24"/>
      <c r="AF906" s="24"/>
      <c r="AG906" s="24"/>
      <c r="AH906" s="24"/>
      <c r="AI906" s="24"/>
      <c r="AJ906" s="24"/>
      <c r="AK906" s="24" t="s">
        <v>178</v>
      </c>
      <c r="AL906" s="416">
        <f t="shared" si="28"/>
        <v>45866</v>
      </c>
      <c r="AM906" s="412">
        <f t="shared" si="29"/>
        <v>45867</v>
      </c>
    </row>
    <row r="907" spans="1:39" ht="21.6" customHeight="1">
      <c r="A907" s="24">
        <v>122</v>
      </c>
      <c r="B907" s="24" t="s">
        <v>158</v>
      </c>
      <c r="C907" s="24">
        <v>2025073626</v>
      </c>
      <c r="D907" s="24" t="s">
        <v>4115</v>
      </c>
      <c r="E907" s="24" t="s">
        <v>160</v>
      </c>
      <c r="F907" s="24">
        <v>5384</v>
      </c>
      <c r="G907" s="24" t="s">
        <v>3904</v>
      </c>
      <c r="H907" s="24" t="s">
        <v>266</v>
      </c>
      <c r="I907" s="24" t="s">
        <v>4116</v>
      </c>
      <c r="J907" s="24" t="s">
        <v>318</v>
      </c>
      <c r="K907" s="24" t="s">
        <v>165</v>
      </c>
      <c r="L907" s="24" t="s">
        <v>594</v>
      </c>
      <c r="M907" s="25" t="s">
        <v>595</v>
      </c>
      <c r="N907" s="24" t="s">
        <v>1426</v>
      </c>
      <c r="O907" s="25" t="s">
        <v>239</v>
      </c>
      <c r="P907" s="26" t="s">
        <v>4117</v>
      </c>
      <c r="Q907" s="24" t="s">
        <v>3905</v>
      </c>
      <c r="R907" s="24" t="s">
        <v>171</v>
      </c>
      <c r="S907" s="24" t="s">
        <v>274</v>
      </c>
      <c r="T907" s="24">
        <v>1</v>
      </c>
      <c r="U907" s="24" t="s">
        <v>172</v>
      </c>
      <c r="V907" s="24" t="s">
        <v>4118</v>
      </c>
      <c r="W907" s="24" t="s">
        <v>4112</v>
      </c>
      <c r="X907" s="418">
        <v>45867.649305555547</v>
      </c>
      <c r="Y907" s="24" t="s">
        <v>4113</v>
      </c>
      <c r="Z907" s="24">
        <v>1.6</v>
      </c>
      <c r="AA907" s="24"/>
      <c r="AB907" s="24" t="s">
        <v>176</v>
      </c>
      <c r="AC907" s="26" t="s">
        <v>4119</v>
      </c>
      <c r="AD907" s="24"/>
      <c r="AE907" s="24"/>
      <c r="AF907" s="24"/>
      <c r="AG907" s="24"/>
      <c r="AH907" s="24"/>
      <c r="AI907" s="24"/>
      <c r="AJ907" s="24"/>
      <c r="AK907" s="24" t="s">
        <v>178</v>
      </c>
      <c r="AL907" s="416">
        <f t="shared" si="28"/>
        <v>45866</v>
      </c>
      <c r="AM907" s="412">
        <f t="shared" si="29"/>
        <v>45867</v>
      </c>
    </row>
    <row r="908" spans="1:39" ht="21.6" customHeight="1">
      <c r="A908" s="24">
        <v>123</v>
      </c>
      <c r="B908" s="24" t="s">
        <v>158</v>
      </c>
      <c r="C908" s="24">
        <v>2025073627</v>
      </c>
      <c r="D908" s="24" t="s">
        <v>4120</v>
      </c>
      <c r="E908" s="24" t="s">
        <v>160</v>
      </c>
      <c r="F908" s="24" t="s">
        <v>62</v>
      </c>
      <c r="G908" s="24" t="s">
        <v>1700</v>
      </c>
      <c r="H908" s="24" t="s">
        <v>798</v>
      </c>
      <c r="I908" s="24" t="s">
        <v>4121</v>
      </c>
      <c r="J908" s="24" t="s">
        <v>318</v>
      </c>
      <c r="K908" s="24" t="s">
        <v>373</v>
      </c>
      <c r="L908" s="24" t="s">
        <v>268</v>
      </c>
      <c r="M908" s="25" t="s">
        <v>269</v>
      </c>
      <c r="N908" s="24" t="s">
        <v>270</v>
      </c>
      <c r="O908" s="25" t="s">
        <v>271</v>
      </c>
      <c r="P908" s="26" t="s">
        <v>4122</v>
      </c>
      <c r="Q908" s="24" t="s">
        <v>1701</v>
      </c>
      <c r="R908" s="24" t="s">
        <v>171</v>
      </c>
      <c r="S908" s="24" t="s">
        <v>110</v>
      </c>
      <c r="T908" s="24">
        <v>1</v>
      </c>
      <c r="U908" s="24" t="s">
        <v>172</v>
      </c>
      <c r="V908" s="24" t="s">
        <v>4123</v>
      </c>
      <c r="W908" s="24" t="s">
        <v>4124</v>
      </c>
      <c r="X908" s="418">
        <v>45867.5</v>
      </c>
      <c r="Y908" s="24" t="s">
        <v>4125</v>
      </c>
      <c r="Z908" s="24">
        <v>1</v>
      </c>
      <c r="AA908" s="24"/>
      <c r="AB908" s="24" t="s">
        <v>176</v>
      </c>
      <c r="AC908" s="26" t="s">
        <v>4126</v>
      </c>
      <c r="AD908" s="24"/>
      <c r="AE908" s="24"/>
      <c r="AF908" s="24"/>
      <c r="AG908" s="24"/>
      <c r="AH908" s="24"/>
      <c r="AI908" s="24"/>
      <c r="AJ908" s="24"/>
      <c r="AK908" s="24" t="s">
        <v>178</v>
      </c>
      <c r="AL908" s="416">
        <f t="shared" si="28"/>
        <v>45866</v>
      </c>
      <c r="AM908" s="412">
        <f t="shared" si="29"/>
        <v>45867</v>
      </c>
    </row>
    <row r="909" spans="1:39" ht="21.6" customHeight="1">
      <c r="A909" s="24">
        <v>124</v>
      </c>
      <c r="B909" s="24" t="s">
        <v>212</v>
      </c>
      <c r="C909" s="24">
        <v>2025073659</v>
      </c>
      <c r="D909" s="24"/>
      <c r="E909" s="24"/>
      <c r="F909" s="24">
        <v>3623</v>
      </c>
      <c r="G909" s="24" t="s">
        <v>1243</v>
      </c>
      <c r="H909" s="24" t="s">
        <v>162</v>
      </c>
      <c r="I909" s="24"/>
      <c r="J909" s="24"/>
      <c r="K909" s="24"/>
      <c r="L909" s="24"/>
      <c r="M909" s="25"/>
      <c r="N909" s="24"/>
      <c r="O909" s="25"/>
      <c r="P909" s="26"/>
      <c r="Q909" s="24" t="s">
        <v>1244</v>
      </c>
      <c r="R909" s="24" t="s">
        <v>171</v>
      </c>
      <c r="S909" s="24" t="s">
        <v>115</v>
      </c>
      <c r="T909" s="24">
        <v>1</v>
      </c>
      <c r="U909" s="24" t="s">
        <v>172</v>
      </c>
      <c r="V909" s="24" t="s">
        <v>4127</v>
      </c>
      <c r="W909" s="24" t="s">
        <v>4124</v>
      </c>
      <c r="X909" s="418">
        <v>45867.479166666657</v>
      </c>
      <c r="Y909" s="24"/>
      <c r="Z909" s="24">
        <v>0.5</v>
      </c>
      <c r="AA909" s="24"/>
      <c r="AB909" s="24" t="s">
        <v>176</v>
      </c>
      <c r="AC909" s="26" t="s">
        <v>92</v>
      </c>
      <c r="AD909" s="24" t="s">
        <v>178</v>
      </c>
      <c r="AE909" s="24"/>
      <c r="AF909" s="24"/>
      <c r="AG909" s="24"/>
      <c r="AH909" s="24"/>
      <c r="AI909" s="24"/>
      <c r="AJ909" s="24"/>
      <c r="AK909" s="24" t="s">
        <v>178</v>
      </c>
      <c r="AL909" s="416" t="e">
        <f t="shared" si="28"/>
        <v>#VALUE!</v>
      </c>
      <c r="AM909" s="412">
        <f t="shared" si="29"/>
        <v>45867</v>
      </c>
    </row>
    <row r="910" spans="1:39" ht="21.6" customHeight="1">
      <c r="A910" s="24">
        <v>125</v>
      </c>
      <c r="B910" s="24" t="s">
        <v>212</v>
      </c>
      <c r="C910" s="24">
        <v>2025073665</v>
      </c>
      <c r="D910" s="24"/>
      <c r="E910" s="24"/>
      <c r="F910" s="24" t="s">
        <v>62</v>
      </c>
      <c r="G910" s="24" t="s">
        <v>1700</v>
      </c>
      <c r="H910" s="24" t="s">
        <v>798</v>
      </c>
      <c r="I910" s="24"/>
      <c r="J910" s="24"/>
      <c r="K910" s="24"/>
      <c r="L910" s="24"/>
      <c r="M910" s="25"/>
      <c r="N910" s="24"/>
      <c r="O910" s="25"/>
      <c r="P910" s="26"/>
      <c r="Q910" s="24" t="s">
        <v>1701</v>
      </c>
      <c r="R910" s="24" t="s">
        <v>171</v>
      </c>
      <c r="S910" s="24" t="s">
        <v>110</v>
      </c>
      <c r="T910" s="24">
        <v>1</v>
      </c>
      <c r="U910" s="24" t="s">
        <v>172</v>
      </c>
      <c r="V910" s="24" t="s">
        <v>4128</v>
      </c>
      <c r="W910" s="24" t="s">
        <v>4129</v>
      </c>
      <c r="X910" s="418">
        <v>45867.513888888891</v>
      </c>
      <c r="Y910" s="24"/>
      <c r="Z910" s="24">
        <v>0.3</v>
      </c>
      <c r="AA910" s="24"/>
      <c r="AB910" s="24" t="s">
        <v>176</v>
      </c>
      <c r="AC910" s="26" t="s">
        <v>92</v>
      </c>
      <c r="AD910" s="24" t="s">
        <v>178</v>
      </c>
      <c r="AE910" s="24"/>
      <c r="AF910" s="24"/>
      <c r="AG910" s="24"/>
      <c r="AH910" s="24"/>
      <c r="AI910" s="24"/>
      <c r="AJ910" s="24"/>
      <c r="AK910" s="24" t="s">
        <v>178</v>
      </c>
      <c r="AL910" s="416" t="e">
        <f t="shared" si="28"/>
        <v>#VALUE!</v>
      </c>
      <c r="AM910" s="412">
        <f t="shared" si="29"/>
        <v>45867</v>
      </c>
    </row>
    <row r="911" spans="1:39" ht="21.6" customHeight="1">
      <c r="A911" s="24">
        <v>126</v>
      </c>
      <c r="B911" s="24" t="s">
        <v>212</v>
      </c>
      <c r="C911" s="24">
        <v>2025073669</v>
      </c>
      <c r="D911" s="24"/>
      <c r="E911" s="24"/>
      <c r="F911" s="24">
        <v>4388</v>
      </c>
      <c r="G911" s="24" t="s">
        <v>1247</v>
      </c>
      <c r="H911" s="24" t="s">
        <v>162</v>
      </c>
      <c r="I911" s="24"/>
      <c r="J911" s="24"/>
      <c r="K911" s="24"/>
      <c r="L911" s="24"/>
      <c r="M911" s="25"/>
      <c r="N911" s="24"/>
      <c r="O911" s="25"/>
      <c r="P911" s="26"/>
      <c r="Q911" s="24" t="s">
        <v>1248</v>
      </c>
      <c r="R911" s="24" t="s">
        <v>171</v>
      </c>
      <c r="S911" s="24" t="s">
        <v>115</v>
      </c>
      <c r="T911" s="24">
        <v>1</v>
      </c>
      <c r="U911" s="24" t="s">
        <v>172</v>
      </c>
      <c r="V911" s="24" t="s">
        <v>4130</v>
      </c>
      <c r="W911" s="24" t="s">
        <v>4131</v>
      </c>
      <c r="X911" s="418">
        <v>45867.554166666669</v>
      </c>
      <c r="Y911" s="24"/>
      <c r="Z911" s="24">
        <v>0.4</v>
      </c>
      <c r="AA911" s="24"/>
      <c r="AB911" s="24" t="s">
        <v>176</v>
      </c>
      <c r="AC911" s="26" t="s">
        <v>92</v>
      </c>
      <c r="AD911" s="24" t="s">
        <v>178</v>
      </c>
      <c r="AE911" s="24"/>
      <c r="AF911" s="24"/>
      <c r="AG911" s="24"/>
      <c r="AH911" s="24"/>
      <c r="AI911" s="24"/>
      <c r="AJ911" s="24"/>
      <c r="AK911" s="24" t="s">
        <v>178</v>
      </c>
      <c r="AL911" s="416" t="e">
        <f t="shared" si="28"/>
        <v>#VALUE!</v>
      </c>
      <c r="AM911" s="412">
        <f t="shared" si="29"/>
        <v>45867</v>
      </c>
    </row>
    <row r="912" spans="1:39" ht="21.6" customHeight="1">
      <c r="A912" s="24">
        <v>127</v>
      </c>
      <c r="B912" s="24" t="s">
        <v>212</v>
      </c>
      <c r="C912" s="24">
        <v>2025073678</v>
      </c>
      <c r="D912" s="24"/>
      <c r="E912" s="24"/>
      <c r="F912" s="24" t="s">
        <v>63</v>
      </c>
      <c r="G912" s="24" t="s">
        <v>1466</v>
      </c>
      <c r="H912" s="24" t="s">
        <v>162</v>
      </c>
      <c r="I912" s="24"/>
      <c r="J912" s="24"/>
      <c r="K912" s="24"/>
      <c r="L912" s="24"/>
      <c r="M912" s="25"/>
      <c r="N912" s="24"/>
      <c r="O912" s="25"/>
      <c r="P912" s="26"/>
      <c r="Q912" s="24" t="s">
        <v>1467</v>
      </c>
      <c r="R912" s="24" t="s">
        <v>171</v>
      </c>
      <c r="S912" s="24" t="s">
        <v>115</v>
      </c>
      <c r="T912" s="24">
        <v>1</v>
      </c>
      <c r="U912" s="24" t="s">
        <v>172</v>
      </c>
      <c r="V912" s="24" t="s">
        <v>4132</v>
      </c>
      <c r="W912" s="24" t="s">
        <v>4133</v>
      </c>
      <c r="X912" s="418">
        <v>45867.57916666667</v>
      </c>
      <c r="Y912" s="24"/>
      <c r="Z912" s="24">
        <v>0.4</v>
      </c>
      <c r="AA912" s="24"/>
      <c r="AB912" s="24" t="s">
        <v>176</v>
      </c>
      <c r="AC912" s="26" t="s">
        <v>92</v>
      </c>
      <c r="AD912" s="24" t="s">
        <v>178</v>
      </c>
      <c r="AE912" s="24"/>
      <c r="AF912" s="24"/>
      <c r="AG912" s="24"/>
      <c r="AH912" s="24"/>
      <c r="AI912" s="24"/>
      <c r="AJ912" s="24"/>
      <c r="AK912" s="24" t="s">
        <v>178</v>
      </c>
      <c r="AL912" s="416" t="e">
        <f t="shared" si="28"/>
        <v>#VALUE!</v>
      </c>
      <c r="AM912" s="412">
        <f t="shared" si="29"/>
        <v>45867</v>
      </c>
    </row>
    <row r="913" spans="1:39" ht="21.6" customHeight="1">
      <c r="A913" s="24">
        <v>128</v>
      </c>
      <c r="B913" s="24" t="s">
        <v>212</v>
      </c>
      <c r="C913" s="24">
        <v>2025073684</v>
      </c>
      <c r="D913" s="24"/>
      <c r="E913" s="24"/>
      <c r="F913" s="24">
        <v>4652</v>
      </c>
      <c r="G913" s="24" t="s">
        <v>4134</v>
      </c>
      <c r="H913" s="24" t="s">
        <v>162</v>
      </c>
      <c r="I913" s="24"/>
      <c r="J913" s="24"/>
      <c r="K913" s="24"/>
      <c r="L913" s="24"/>
      <c r="M913" s="25"/>
      <c r="N913" s="24"/>
      <c r="O913" s="25"/>
      <c r="P913" s="26"/>
      <c r="Q913" s="24" t="s">
        <v>739</v>
      </c>
      <c r="R913" s="24" t="s">
        <v>171</v>
      </c>
      <c r="S913" s="24" t="s">
        <v>115</v>
      </c>
      <c r="T913" s="24">
        <v>1</v>
      </c>
      <c r="U913" s="24" t="s">
        <v>172</v>
      </c>
      <c r="V913" s="24" t="s">
        <v>4135</v>
      </c>
      <c r="W913" s="24" t="s">
        <v>4112</v>
      </c>
      <c r="X913" s="418">
        <v>45867.599305555559</v>
      </c>
      <c r="Y913" s="24"/>
      <c r="Z913" s="24">
        <v>0.4</v>
      </c>
      <c r="AA913" s="24"/>
      <c r="AB913" s="24" t="s">
        <v>176</v>
      </c>
      <c r="AC913" s="26" t="s">
        <v>92</v>
      </c>
      <c r="AD913" s="24" t="s">
        <v>178</v>
      </c>
      <c r="AE913" s="24"/>
      <c r="AF913" s="24"/>
      <c r="AG913" s="24"/>
      <c r="AH913" s="24"/>
      <c r="AI913" s="24"/>
      <c r="AJ913" s="24"/>
      <c r="AK913" s="24" t="s">
        <v>178</v>
      </c>
      <c r="AL913" s="416" t="e">
        <f t="shared" si="28"/>
        <v>#VALUE!</v>
      </c>
      <c r="AM913" s="412">
        <f t="shared" si="29"/>
        <v>45867</v>
      </c>
    </row>
    <row r="914" spans="1:39" ht="21.6" customHeight="1">
      <c r="A914" s="24">
        <v>129</v>
      </c>
      <c r="B914" s="24" t="s">
        <v>212</v>
      </c>
      <c r="C914" s="24">
        <v>2025073687</v>
      </c>
      <c r="D914" s="24"/>
      <c r="E914" s="24"/>
      <c r="F914" s="24">
        <v>4680</v>
      </c>
      <c r="G914" s="24" t="s">
        <v>265</v>
      </c>
      <c r="H914" s="24" t="s">
        <v>266</v>
      </c>
      <c r="I914" s="24"/>
      <c r="J914" s="24"/>
      <c r="K914" s="24"/>
      <c r="L914" s="24"/>
      <c r="M914" s="25"/>
      <c r="N914" s="24"/>
      <c r="O914" s="25"/>
      <c r="P914" s="26"/>
      <c r="Q914" s="24" t="s">
        <v>273</v>
      </c>
      <c r="R914" s="24" t="s">
        <v>171</v>
      </c>
      <c r="S914" s="24" t="s">
        <v>274</v>
      </c>
      <c r="T914" s="24">
        <v>1</v>
      </c>
      <c r="U914" s="24" t="s">
        <v>172</v>
      </c>
      <c r="V914" s="24" t="s">
        <v>4136</v>
      </c>
      <c r="W914" s="24" t="s">
        <v>4105</v>
      </c>
      <c r="X914" s="418">
        <v>45867.611111111109</v>
      </c>
      <c r="Y914" s="24"/>
      <c r="Z914" s="24">
        <v>0.5</v>
      </c>
      <c r="AA914" s="24"/>
      <c r="AB914" s="24" t="s">
        <v>176</v>
      </c>
      <c r="AC914" s="26" t="s">
        <v>92</v>
      </c>
      <c r="AD914" s="24" t="s">
        <v>178</v>
      </c>
      <c r="AE914" s="24"/>
      <c r="AF914" s="24"/>
      <c r="AG914" s="24"/>
      <c r="AH914" s="24"/>
      <c r="AI914" s="24"/>
      <c r="AJ914" s="24"/>
      <c r="AK914" s="24" t="s">
        <v>178</v>
      </c>
      <c r="AL914" s="416" t="e">
        <f t="shared" si="28"/>
        <v>#VALUE!</v>
      </c>
      <c r="AM914" s="412">
        <f t="shared" si="29"/>
        <v>45867</v>
      </c>
    </row>
    <row r="915" spans="1:39" ht="21.6" customHeight="1">
      <c r="A915" s="24">
        <v>130</v>
      </c>
      <c r="B915" s="24" t="s">
        <v>212</v>
      </c>
      <c r="C915" s="24">
        <v>2025073696</v>
      </c>
      <c r="D915" s="24"/>
      <c r="E915" s="24"/>
      <c r="F915" s="24" t="s">
        <v>61</v>
      </c>
      <c r="G915" s="24" t="s">
        <v>402</v>
      </c>
      <c r="H915" s="24" t="s">
        <v>162</v>
      </c>
      <c r="I915" s="24"/>
      <c r="J915" s="24"/>
      <c r="K915" s="24"/>
      <c r="L915" s="24"/>
      <c r="M915" s="25"/>
      <c r="N915" s="24"/>
      <c r="O915" s="25"/>
      <c r="P915" s="26"/>
      <c r="Q915" s="24" t="s">
        <v>403</v>
      </c>
      <c r="R915" s="24" t="s">
        <v>171</v>
      </c>
      <c r="S915" s="24" t="s">
        <v>115</v>
      </c>
      <c r="T915" s="24">
        <v>1</v>
      </c>
      <c r="U915" s="24" t="s">
        <v>172</v>
      </c>
      <c r="V915" s="24" t="s">
        <v>4137</v>
      </c>
      <c r="W915" s="24" t="s">
        <v>4138</v>
      </c>
      <c r="X915" s="418">
        <v>45867.643055555563</v>
      </c>
      <c r="Y915" s="24"/>
      <c r="Z915" s="24">
        <v>0.4</v>
      </c>
      <c r="AA915" s="24"/>
      <c r="AB915" s="24" t="s">
        <v>176</v>
      </c>
      <c r="AC915" s="26" t="s">
        <v>92</v>
      </c>
      <c r="AD915" s="24" t="s">
        <v>178</v>
      </c>
      <c r="AE915" s="24"/>
      <c r="AF915" s="24"/>
      <c r="AG915" s="24"/>
      <c r="AH915" s="24"/>
      <c r="AI915" s="24"/>
      <c r="AJ915" s="24"/>
      <c r="AK915" s="24" t="s">
        <v>178</v>
      </c>
      <c r="AL915" s="416" t="e">
        <f t="shared" si="28"/>
        <v>#VALUE!</v>
      </c>
      <c r="AM915" s="412">
        <f t="shared" si="29"/>
        <v>45867</v>
      </c>
    </row>
    <row r="916" spans="1:39" ht="21.6" customHeight="1">
      <c r="A916" s="24">
        <v>131</v>
      </c>
      <c r="B916" s="24" t="s">
        <v>212</v>
      </c>
      <c r="C916" s="24">
        <v>2025073701</v>
      </c>
      <c r="D916" s="24"/>
      <c r="E916" s="24"/>
      <c r="F916" s="24">
        <v>4155</v>
      </c>
      <c r="G916" s="24" t="s">
        <v>392</v>
      </c>
      <c r="H916" s="24" t="s">
        <v>162</v>
      </c>
      <c r="I916" s="24"/>
      <c r="J916" s="24"/>
      <c r="K916" s="24"/>
      <c r="L916" s="24"/>
      <c r="M916" s="25"/>
      <c r="N916" s="24"/>
      <c r="O916" s="25"/>
      <c r="P916" s="26"/>
      <c r="Q916" s="24" t="s">
        <v>393</v>
      </c>
      <c r="R916" s="24" t="s">
        <v>171</v>
      </c>
      <c r="S916" s="24" t="s">
        <v>115</v>
      </c>
      <c r="T916" s="24">
        <v>1</v>
      </c>
      <c r="U916" s="24" t="s">
        <v>172</v>
      </c>
      <c r="V916" s="24" t="s">
        <v>4139</v>
      </c>
      <c r="W916" s="24" t="s">
        <v>4140</v>
      </c>
      <c r="X916" s="418">
        <v>45867.662499999999</v>
      </c>
      <c r="Y916" s="24"/>
      <c r="Z916" s="24">
        <v>0.4</v>
      </c>
      <c r="AA916" s="24"/>
      <c r="AB916" s="24" t="s">
        <v>176</v>
      </c>
      <c r="AC916" s="26" t="s">
        <v>92</v>
      </c>
      <c r="AD916" s="24" t="s">
        <v>178</v>
      </c>
      <c r="AE916" s="24"/>
      <c r="AF916" s="24"/>
      <c r="AG916" s="24"/>
      <c r="AH916" s="24"/>
      <c r="AI916" s="24"/>
      <c r="AJ916" s="24"/>
      <c r="AK916" s="24" t="s">
        <v>178</v>
      </c>
      <c r="AL916" s="416" t="e">
        <f t="shared" si="28"/>
        <v>#VALUE!</v>
      </c>
      <c r="AM916" s="412">
        <f t="shared" si="29"/>
        <v>45867</v>
      </c>
    </row>
  </sheetData>
  <phoneticPr fontId="32" type="noConversion"/>
  <conditionalFormatting sqref="C1:C3">
    <cfRule type="duplicateValues" dxfId="384"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758"/>
  <sheetViews>
    <sheetView workbookViewId="0">
      <selection activeCell="F4" sqref="F4"/>
    </sheetView>
  </sheetViews>
  <sheetFormatPr defaultRowHeight="15.6"/>
  <cols>
    <col min="2" max="2" width="11.69921875" style="125" bestFit="1" customWidth="1"/>
    <col min="6" max="7" width="11.69921875" bestFit="1" customWidth="1"/>
  </cols>
  <sheetData>
    <row r="1" spans="1:28" ht="32.4" customHeight="1">
      <c r="A1" s="20" t="s">
        <v>120</v>
      </c>
      <c r="B1" s="20" t="s">
        <v>4141</v>
      </c>
      <c r="C1" s="20" t="s">
        <v>4142</v>
      </c>
      <c r="D1" s="20" t="s">
        <v>137</v>
      </c>
      <c r="E1" s="20" t="s">
        <v>138</v>
      </c>
      <c r="F1" s="20" t="s">
        <v>4143</v>
      </c>
      <c r="G1" s="20" t="s">
        <v>4144</v>
      </c>
      <c r="H1" s="20" t="s">
        <v>4145</v>
      </c>
      <c r="I1" s="20" t="s">
        <v>136</v>
      </c>
      <c r="J1" s="20" t="s">
        <v>4146</v>
      </c>
      <c r="K1" s="20" t="s">
        <v>4147</v>
      </c>
      <c r="L1" s="20" t="s">
        <v>4148</v>
      </c>
      <c r="M1" s="20" t="s">
        <v>4149</v>
      </c>
      <c r="N1" s="20" t="s">
        <v>4150</v>
      </c>
      <c r="O1" s="20" t="s">
        <v>4151</v>
      </c>
      <c r="P1" s="20" t="s">
        <v>4152</v>
      </c>
      <c r="Q1" s="20" t="s">
        <v>4153</v>
      </c>
      <c r="R1" s="20" t="s">
        <v>4154</v>
      </c>
      <c r="S1" s="20" t="s">
        <v>149</v>
      </c>
      <c r="T1" s="20" t="s">
        <v>150</v>
      </c>
      <c r="U1" s="20" t="s">
        <v>151</v>
      </c>
      <c r="V1" s="20" t="s">
        <v>152</v>
      </c>
      <c r="W1" s="20" t="s">
        <v>153</v>
      </c>
      <c r="X1" s="20" t="s">
        <v>154</v>
      </c>
      <c r="Y1" s="20" t="s">
        <v>155</v>
      </c>
      <c r="Z1" s="20" t="s">
        <v>4155</v>
      </c>
      <c r="AA1" s="20" t="s">
        <v>156</v>
      </c>
      <c r="AB1" s="20" t="s">
        <v>4156</v>
      </c>
    </row>
    <row r="2" spans="1:28" ht="62.4" customHeight="1">
      <c r="A2" s="21">
        <v>1</v>
      </c>
      <c r="B2" s="21">
        <v>2025062289</v>
      </c>
      <c r="C2" s="21">
        <v>1</v>
      </c>
      <c r="D2" s="21" t="s">
        <v>4157</v>
      </c>
      <c r="E2" s="21" t="s">
        <v>115</v>
      </c>
      <c r="F2" s="21" t="s">
        <v>4158</v>
      </c>
      <c r="G2" s="21" t="s">
        <v>4159</v>
      </c>
      <c r="H2" s="21" t="s">
        <v>4160</v>
      </c>
      <c r="I2" s="21" t="s">
        <v>4161</v>
      </c>
      <c r="J2" s="21" t="s">
        <v>4162</v>
      </c>
      <c r="K2" s="21" t="s">
        <v>4163</v>
      </c>
      <c r="L2" s="23" t="s">
        <v>4164</v>
      </c>
      <c r="M2" s="23" t="s">
        <v>4165</v>
      </c>
      <c r="N2" s="23" t="s">
        <v>115</v>
      </c>
      <c r="O2" s="21" t="s">
        <v>212</v>
      </c>
      <c r="P2" s="21"/>
      <c r="Q2" s="21">
        <v>4675</v>
      </c>
      <c r="R2" s="21">
        <v>32432</v>
      </c>
      <c r="S2" s="21" t="s">
        <v>178</v>
      </c>
      <c r="T2" s="21"/>
      <c r="U2" s="21"/>
      <c r="V2" s="21"/>
      <c r="W2" s="21"/>
      <c r="X2" s="21"/>
      <c r="Y2" s="21"/>
      <c r="Z2" s="23" t="s">
        <v>4166</v>
      </c>
      <c r="AA2" s="21" t="s">
        <v>178</v>
      </c>
      <c r="AB2" s="21">
        <v>1</v>
      </c>
    </row>
    <row r="3" spans="1:28" ht="21.6" customHeight="1">
      <c r="A3" s="21">
        <v>1</v>
      </c>
      <c r="B3" s="21">
        <v>2025012661</v>
      </c>
      <c r="C3" s="21">
        <v>1</v>
      </c>
      <c r="D3" s="21" t="s">
        <v>4157</v>
      </c>
      <c r="E3" s="21" t="s">
        <v>115</v>
      </c>
      <c r="F3" s="21" t="s">
        <v>4167</v>
      </c>
      <c r="G3" s="21" t="s">
        <v>4168</v>
      </c>
      <c r="H3" s="21" t="s">
        <v>4169</v>
      </c>
      <c r="I3" s="21" t="s">
        <v>4161</v>
      </c>
      <c r="J3" s="21" t="s">
        <v>4162</v>
      </c>
      <c r="K3" s="21" t="s">
        <v>4163</v>
      </c>
      <c r="L3" s="23" t="s">
        <v>4164</v>
      </c>
      <c r="M3" s="23" t="s">
        <v>4165</v>
      </c>
      <c r="N3" s="23" t="s">
        <v>115</v>
      </c>
      <c r="O3" s="21" t="s">
        <v>4170</v>
      </c>
      <c r="P3" s="21"/>
      <c r="Q3" s="21">
        <v>3699</v>
      </c>
      <c r="R3" s="21">
        <v>27266</v>
      </c>
      <c r="S3" s="21"/>
      <c r="T3" s="21"/>
      <c r="U3" s="21"/>
      <c r="V3" s="21"/>
      <c r="W3" s="21"/>
      <c r="X3" s="21"/>
      <c r="Y3" s="21"/>
      <c r="Z3" s="23" t="s">
        <v>4166</v>
      </c>
      <c r="AA3" s="21" t="s">
        <v>178</v>
      </c>
      <c r="AB3" s="21">
        <v>1</v>
      </c>
    </row>
    <row r="4" spans="1:28" ht="21.6" customHeight="1">
      <c r="A4" s="21">
        <v>3</v>
      </c>
      <c r="B4" s="21">
        <v>2025012216</v>
      </c>
      <c r="C4" s="21">
        <v>1</v>
      </c>
      <c r="D4" s="21" t="s">
        <v>4157</v>
      </c>
      <c r="E4" s="21" t="s">
        <v>115</v>
      </c>
      <c r="F4" s="21" t="s">
        <v>4171</v>
      </c>
      <c r="G4" s="21" t="s">
        <v>4172</v>
      </c>
      <c r="H4" s="21" t="s">
        <v>4173</v>
      </c>
      <c r="I4" s="21" t="s">
        <v>4174</v>
      </c>
      <c r="J4" s="21" t="s">
        <v>4175</v>
      </c>
      <c r="K4" s="21" t="s">
        <v>4163</v>
      </c>
      <c r="L4" s="23" t="s">
        <v>4176</v>
      </c>
      <c r="M4" s="23" t="s">
        <v>4177</v>
      </c>
      <c r="N4" s="23" t="s">
        <v>115</v>
      </c>
      <c r="O4" s="21" t="s">
        <v>4170</v>
      </c>
      <c r="P4" s="21"/>
      <c r="Q4" s="21">
        <v>76</v>
      </c>
      <c r="R4" s="21">
        <v>2881</v>
      </c>
      <c r="S4" s="21"/>
      <c r="T4" s="21"/>
      <c r="U4" s="21"/>
      <c r="V4" s="21"/>
      <c r="W4" s="21"/>
      <c r="X4" s="21"/>
      <c r="Y4" s="21"/>
      <c r="Z4" s="23" t="s">
        <v>4170</v>
      </c>
      <c r="AA4" s="21" t="s">
        <v>178</v>
      </c>
      <c r="AB4" s="21">
        <v>1</v>
      </c>
    </row>
    <row r="5" spans="1:28" ht="21.6" customHeight="1">
      <c r="A5" s="21">
        <v>4</v>
      </c>
      <c r="B5" s="21">
        <v>2025012207</v>
      </c>
      <c r="C5" s="21">
        <v>1</v>
      </c>
      <c r="D5" s="21" t="s">
        <v>4157</v>
      </c>
      <c r="E5" s="21" t="s">
        <v>115</v>
      </c>
      <c r="F5" s="21" t="s">
        <v>4171</v>
      </c>
      <c r="G5" s="21" t="s">
        <v>4178</v>
      </c>
      <c r="H5" s="21" t="s">
        <v>4179</v>
      </c>
      <c r="I5" s="21" t="s">
        <v>4180</v>
      </c>
      <c r="J5" s="21" t="s">
        <v>4175</v>
      </c>
      <c r="K5" s="21" t="s">
        <v>4163</v>
      </c>
      <c r="L5" s="23" t="s">
        <v>4181</v>
      </c>
      <c r="M5" s="23" t="s">
        <v>4182</v>
      </c>
      <c r="N5" s="23"/>
      <c r="O5" s="21" t="s">
        <v>4170</v>
      </c>
      <c r="P5" s="21"/>
      <c r="Q5" s="21">
        <v>2055</v>
      </c>
      <c r="R5" s="21">
        <v>16182</v>
      </c>
      <c r="S5" s="21"/>
      <c r="T5" s="21"/>
      <c r="U5" s="21"/>
      <c r="V5" s="21"/>
      <c r="W5" s="21"/>
      <c r="X5" s="21"/>
      <c r="Y5" s="21"/>
      <c r="Z5" s="23" t="s">
        <v>4170</v>
      </c>
      <c r="AA5" s="21" t="s">
        <v>178</v>
      </c>
      <c r="AB5" s="21">
        <v>1</v>
      </c>
    </row>
    <row r="6" spans="1:28" ht="21.6" customHeight="1">
      <c r="A6" s="21">
        <v>5</v>
      </c>
      <c r="B6" s="21">
        <v>2025011780</v>
      </c>
      <c r="C6" s="21">
        <v>1</v>
      </c>
      <c r="D6" s="21" t="s">
        <v>4157</v>
      </c>
      <c r="E6" s="21" t="s">
        <v>115</v>
      </c>
      <c r="F6" s="21" t="s">
        <v>4183</v>
      </c>
      <c r="G6" s="21" t="s">
        <v>4184</v>
      </c>
      <c r="H6" s="21" t="s">
        <v>4185</v>
      </c>
      <c r="I6" s="21" t="s">
        <v>4186</v>
      </c>
      <c r="J6" s="21" t="s">
        <v>4175</v>
      </c>
      <c r="K6" s="21" t="s">
        <v>4163</v>
      </c>
      <c r="L6" s="23" t="s">
        <v>4187</v>
      </c>
      <c r="M6" s="23" t="s">
        <v>4188</v>
      </c>
      <c r="N6" s="23" t="s">
        <v>4189</v>
      </c>
      <c r="O6" s="21" t="s">
        <v>212</v>
      </c>
      <c r="P6" s="21"/>
      <c r="Q6" s="21">
        <v>20460</v>
      </c>
      <c r="R6" s="21">
        <v>55673</v>
      </c>
      <c r="S6" s="21" t="s">
        <v>178</v>
      </c>
      <c r="T6" s="21"/>
      <c r="U6" s="21"/>
      <c r="V6" s="21"/>
      <c r="W6" s="21"/>
      <c r="X6" s="21"/>
      <c r="Y6" s="21"/>
      <c r="Z6" s="23" t="s">
        <v>4166</v>
      </c>
      <c r="AA6" s="21" t="s">
        <v>178</v>
      </c>
      <c r="AB6" s="21">
        <v>1</v>
      </c>
    </row>
    <row r="7" spans="1:28" ht="21.6" customHeight="1">
      <c r="A7" s="21">
        <v>7</v>
      </c>
      <c r="B7" s="21">
        <v>2025012206</v>
      </c>
      <c r="C7" s="21">
        <v>1</v>
      </c>
      <c r="D7" s="21" t="s">
        <v>4157</v>
      </c>
      <c r="E7" s="21" t="s">
        <v>115</v>
      </c>
      <c r="F7" s="21" t="s">
        <v>4171</v>
      </c>
      <c r="G7" s="21" t="s">
        <v>4190</v>
      </c>
      <c r="H7" s="21" t="s">
        <v>4191</v>
      </c>
      <c r="I7" s="21" t="s">
        <v>4192</v>
      </c>
      <c r="J7" s="21" t="s">
        <v>4175</v>
      </c>
      <c r="K7" s="21" t="s">
        <v>4163</v>
      </c>
      <c r="L7" s="23" t="s">
        <v>4193</v>
      </c>
      <c r="M7" s="23" t="s">
        <v>4194</v>
      </c>
      <c r="N7" s="23" t="s">
        <v>4195</v>
      </c>
      <c r="O7" s="21" t="s">
        <v>4170</v>
      </c>
      <c r="P7" s="21"/>
      <c r="Q7" s="21">
        <v>116</v>
      </c>
      <c r="R7" s="21">
        <v>680</v>
      </c>
      <c r="S7" s="21"/>
      <c r="T7" s="21"/>
      <c r="U7" s="21"/>
      <c r="V7" s="21"/>
      <c r="W7" s="21"/>
      <c r="X7" s="21"/>
      <c r="Y7" s="21"/>
      <c r="Z7" s="23" t="s">
        <v>4170</v>
      </c>
      <c r="AA7" s="21" t="s">
        <v>178</v>
      </c>
      <c r="AB7" s="21">
        <v>1</v>
      </c>
    </row>
    <row r="8" spans="1:28" ht="21.6" customHeight="1">
      <c r="A8" s="21">
        <v>8</v>
      </c>
      <c r="B8" s="21">
        <v>2025012681</v>
      </c>
      <c r="C8" s="21">
        <v>1</v>
      </c>
      <c r="D8" s="21" t="s">
        <v>4157</v>
      </c>
      <c r="E8" s="21" t="s">
        <v>115</v>
      </c>
      <c r="F8" s="21" t="s">
        <v>4167</v>
      </c>
      <c r="G8" s="21" t="s">
        <v>4196</v>
      </c>
      <c r="H8" s="21" t="s">
        <v>4197</v>
      </c>
      <c r="I8" s="21" t="s">
        <v>4198</v>
      </c>
      <c r="J8" s="21" t="s">
        <v>4175</v>
      </c>
      <c r="K8" s="21" t="s">
        <v>4163</v>
      </c>
      <c r="L8" s="23" t="s">
        <v>4199</v>
      </c>
      <c r="M8" s="23" t="s">
        <v>4200</v>
      </c>
      <c r="N8" s="23" t="s">
        <v>115</v>
      </c>
      <c r="O8" s="21" t="s">
        <v>212</v>
      </c>
      <c r="P8" s="21"/>
      <c r="Q8" s="21">
        <v>118</v>
      </c>
      <c r="R8" s="21">
        <v>5316</v>
      </c>
      <c r="S8" s="21" t="s">
        <v>178</v>
      </c>
      <c r="T8" s="21"/>
      <c r="U8" s="21"/>
      <c r="V8" s="21"/>
      <c r="W8" s="21"/>
      <c r="X8" s="21"/>
      <c r="Y8" s="21"/>
      <c r="Z8" s="23" t="s">
        <v>4166</v>
      </c>
      <c r="AA8" s="21" t="s">
        <v>178</v>
      </c>
      <c r="AB8" s="21">
        <v>1</v>
      </c>
    </row>
    <row r="9" spans="1:28" ht="21.6" customHeight="1">
      <c r="A9" s="21">
        <v>10</v>
      </c>
      <c r="B9" s="21">
        <v>2025012689</v>
      </c>
      <c r="C9" s="21">
        <v>1</v>
      </c>
      <c r="D9" s="21" t="s">
        <v>4157</v>
      </c>
      <c r="E9" s="21" t="s">
        <v>115</v>
      </c>
      <c r="F9" s="21" t="s">
        <v>4167</v>
      </c>
      <c r="G9" s="21" t="s">
        <v>4201</v>
      </c>
      <c r="H9" s="21" t="s">
        <v>4202</v>
      </c>
      <c r="I9" s="21" t="s">
        <v>4203</v>
      </c>
      <c r="J9" s="21" t="s">
        <v>4204</v>
      </c>
      <c r="K9" s="21" t="s">
        <v>4163</v>
      </c>
      <c r="L9" s="23" t="s">
        <v>4205</v>
      </c>
      <c r="M9" s="23" t="s">
        <v>4206</v>
      </c>
      <c r="N9" s="23" t="s">
        <v>4207</v>
      </c>
      <c r="O9" s="21" t="s">
        <v>212</v>
      </c>
      <c r="P9" s="21"/>
      <c r="Q9" s="21">
        <v>316</v>
      </c>
      <c r="R9" s="21">
        <v>1524</v>
      </c>
      <c r="S9" s="21" t="s">
        <v>178</v>
      </c>
      <c r="T9" s="21"/>
      <c r="U9" s="21"/>
      <c r="V9" s="21"/>
      <c r="W9" s="21"/>
      <c r="X9" s="21"/>
      <c r="Y9" s="21"/>
      <c r="Z9" s="23" t="s">
        <v>4166</v>
      </c>
      <c r="AA9" s="21" t="s">
        <v>178</v>
      </c>
      <c r="AB9" s="21">
        <v>1</v>
      </c>
    </row>
    <row r="10" spans="1:28" ht="21.6" customHeight="1">
      <c r="A10" s="21">
        <v>12</v>
      </c>
      <c r="B10" s="21">
        <v>2025012217</v>
      </c>
      <c r="C10" s="21">
        <v>1</v>
      </c>
      <c r="D10" s="21" t="s">
        <v>4157</v>
      </c>
      <c r="E10" s="21" t="s">
        <v>115</v>
      </c>
      <c r="F10" s="21" t="s">
        <v>4171</v>
      </c>
      <c r="G10" s="21" t="s">
        <v>4173</v>
      </c>
      <c r="H10" s="21" t="s">
        <v>4208</v>
      </c>
      <c r="I10" s="21" t="s">
        <v>4209</v>
      </c>
      <c r="J10" s="21" t="s">
        <v>4204</v>
      </c>
      <c r="K10" s="21" t="s">
        <v>4163</v>
      </c>
      <c r="L10" s="23" t="s">
        <v>4210</v>
      </c>
      <c r="M10" s="23" t="s">
        <v>4211</v>
      </c>
      <c r="N10" s="23" t="s">
        <v>4195</v>
      </c>
      <c r="O10" s="21" t="s">
        <v>4170</v>
      </c>
      <c r="P10" s="21"/>
      <c r="Q10" s="21">
        <v>1815</v>
      </c>
      <c r="R10" s="21">
        <v>2450</v>
      </c>
      <c r="S10" s="21"/>
      <c r="T10" s="21"/>
      <c r="U10" s="21"/>
      <c r="V10" s="21"/>
      <c r="W10" s="21"/>
      <c r="X10" s="21"/>
      <c r="Y10" s="21"/>
      <c r="Z10" s="23" t="s">
        <v>4170</v>
      </c>
      <c r="AA10" s="21" t="s">
        <v>178</v>
      </c>
      <c r="AB10" s="21">
        <v>1</v>
      </c>
    </row>
    <row r="11" spans="1:28" ht="21.6" customHeight="1">
      <c r="A11" s="21">
        <v>13</v>
      </c>
      <c r="B11" s="21">
        <v>2025012213</v>
      </c>
      <c r="C11" s="21">
        <v>1</v>
      </c>
      <c r="D11" s="21" t="s">
        <v>4157</v>
      </c>
      <c r="E11" s="21" t="s">
        <v>115</v>
      </c>
      <c r="F11" s="21" t="s">
        <v>4171</v>
      </c>
      <c r="G11" s="21" t="s">
        <v>4212</v>
      </c>
      <c r="H11" s="21" t="s">
        <v>4213</v>
      </c>
      <c r="I11" s="21" t="s">
        <v>4214</v>
      </c>
      <c r="J11" s="21" t="s">
        <v>4204</v>
      </c>
      <c r="K11" s="21" t="s">
        <v>4163</v>
      </c>
      <c r="L11" s="23" t="s">
        <v>4215</v>
      </c>
      <c r="M11" s="23" t="s">
        <v>4216</v>
      </c>
      <c r="N11" s="23" t="s">
        <v>4217</v>
      </c>
      <c r="O11" s="21" t="s">
        <v>212</v>
      </c>
      <c r="P11" s="21"/>
      <c r="Q11" s="21">
        <v>863</v>
      </c>
      <c r="R11" s="21">
        <v>42948</v>
      </c>
      <c r="S11" s="21" t="s">
        <v>178</v>
      </c>
      <c r="T11" s="21"/>
      <c r="U11" s="21"/>
      <c r="V11" s="21"/>
      <c r="W11" s="21"/>
      <c r="X11" s="21"/>
      <c r="Y11" s="21"/>
      <c r="Z11" s="23" t="s">
        <v>4166</v>
      </c>
      <c r="AA11" s="21" t="s">
        <v>178</v>
      </c>
      <c r="AB11" s="21">
        <v>1</v>
      </c>
    </row>
    <row r="12" spans="1:28" ht="21.6" customHeight="1">
      <c r="A12" s="21">
        <v>15</v>
      </c>
      <c r="B12" s="21">
        <v>2025012902</v>
      </c>
      <c r="C12" s="21">
        <v>1</v>
      </c>
      <c r="D12" s="21" t="s">
        <v>4157</v>
      </c>
      <c r="E12" s="21" t="s">
        <v>115</v>
      </c>
      <c r="F12" s="21" t="s">
        <v>4218</v>
      </c>
      <c r="G12" s="21" t="s">
        <v>4213</v>
      </c>
      <c r="H12" s="21" t="s">
        <v>4219</v>
      </c>
      <c r="I12" s="21" t="s">
        <v>4220</v>
      </c>
      <c r="J12" s="21" t="s">
        <v>4204</v>
      </c>
      <c r="K12" s="21" t="s">
        <v>4163</v>
      </c>
      <c r="L12" s="23" t="s">
        <v>4221</v>
      </c>
      <c r="M12" s="23" t="s">
        <v>4222</v>
      </c>
      <c r="N12" s="23" t="s">
        <v>115</v>
      </c>
      <c r="O12" s="21" t="s">
        <v>212</v>
      </c>
      <c r="P12" s="21"/>
      <c r="Q12" s="21">
        <v>284</v>
      </c>
      <c r="R12" s="21">
        <v>208</v>
      </c>
      <c r="S12" s="21" t="s">
        <v>178</v>
      </c>
      <c r="T12" s="21"/>
      <c r="U12" s="21"/>
      <c r="V12" s="21"/>
      <c r="W12" s="21"/>
      <c r="X12" s="21"/>
      <c r="Y12" s="21"/>
      <c r="Z12" s="23" t="s">
        <v>4223</v>
      </c>
      <c r="AA12" s="21" t="s">
        <v>178</v>
      </c>
      <c r="AB12" s="21">
        <v>1</v>
      </c>
    </row>
    <row r="13" spans="1:28" ht="21.6" customHeight="1">
      <c r="A13" s="21">
        <v>17</v>
      </c>
      <c r="B13" s="21">
        <v>2025012196</v>
      </c>
      <c r="C13" s="21">
        <v>1</v>
      </c>
      <c r="D13" s="21" t="s">
        <v>4157</v>
      </c>
      <c r="E13" s="21" t="s">
        <v>115</v>
      </c>
      <c r="F13" s="21" t="s">
        <v>4171</v>
      </c>
      <c r="G13" s="21" t="s">
        <v>4224</v>
      </c>
      <c r="H13" s="21" t="s">
        <v>4225</v>
      </c>
      <c r="I13" s="21" t="s">
        <v>4226</v>
      </c>
      <c r="J13" s="21" t="s">
        <v>4204</v>
      </c>
      <c r="K13" s="21" t="s">
        <v>4163</v>
      </c>
      <c r="L13" s="23" t="s">
        <v>4227</v>
      </c>
      <c r="M13" s="23" t="s">
        <v>4228</v>
      </c>
      <c r="N13" s="23" t="s">
        <v>4195</v>
      </c>
      <c r="O13" s="21" t="s">
        <v>4170</v>
      </c>
      <c r="P13" s="21"/>
      <c r="Q13" s="21">
        <v>315</v>
      </c>
      <c r="R13" s="21">
        <v>1057</v>
      </c>
      <c r="S13" s="21"/>
      <c r="T13" s="21"/>
      <c r="U13" s="21"/>
      <c r="V13" s="21"/>
      <c r="W13" s="21"/>
      <c r="X13" s="21"/>
      <c r="Y13" s="21"/>
      <c r="Z13" s="23" t="s">
        <v>4170</v>
      </c>
      <c r="AA13" s="21" t="s">
        <v>178</v>
      </c>
      <c r="AB13" s="21">
        <v>1</v>
      </c>
    </row>
    <row r="14" spans="1:28" ht="21.6" customHeight="1">
      <c r="A14" s="21">
        <v>20</v>
      </c>
      <c r="B14" s="21">
        <v>2025012554</v>
      </c>
      <c r="C14" s="21">
        <v>1</v>
      </c>
      <c r="D14" s="21" t="s">
        <v>4157</v>
      </c>
      <c r="E14" s="21" t="s">
        <v>115</v>
      </c>
      <c r="F14" s="21" t="s">
        <v>4229</v>
      </c>
      <c r="G14" s="21" t="s">
        <v>4230</v>
      </c>
      <c r="H14" s="21" t="s">
        <v>4231</v>
      </c>
      <c r="I14" s="21" t="s">
        <v>4232</v>
      </c>
      <c r="J14" s="21" t="s">
        <v>4233</v>
      </c>
      <c r="K14" s="21" t="s">
        <v>4163</v>
      </c>
      <c r="L14" s="23" t="s">
        <v>4234</v>
      </c>
      <c r="M14" s="23" t="s">
        <v>4235</v>
      </c>
      <c r="N14" s="23" t="s">
        <v>4236</v>
      </c>
      <c r="O14" s="21" t="s">
        <v>212</v>
      </c>
      <c r="P14" s="21"/>
      <c r="Q14" s="21"/>
      <c r="R14" s="21">
        <v>1475</v>
      </c>
      <c r="S14" s="21" t="s">
        <v>178</v>
      </c>
      <c r="T14" s="21" t="s">
        <v>178</v>
      </c>
      <c r="U14" s="21"/>
      <c r="V14" s="21"/>
      <c r="W14" s="21"/>
      <c r="X14" s="21"/>
      <c r="Y14" s="21"/>
      <c r="Z14" s="23" t="s">
        <v>4237</v>
      </c>
      <c r="AA14" s="21" t="s">
        <v>178</v>
      </c>
      <c r="AB14" s="21">
        <v>1</v>
      </c>
    </row>
    <row r="15" spans="1:28" ht="21.6" customHeight="1">
      <c r="A15" s="21">
        <v>21</v>
      </c>
      <c r="B15" s="21">
        <v>2025011782</v>
      </c>
      <c r="C15" s="21">
        <v>1</v>
      </c>
      <c r="D15" s="21" t="s">
        <v>4157</v>
      </c>
      <c r="E15" s="21" t="s">
        <v>115</v>
      </c>
      <c r="F15" s="21" t="s">
        <v>4183</v>
      </c>
      <c r="G15" s="21" t="s">
        <v>4184</v>
      </c>
      <c r="H15" s="21" t="s">
        <v>4238</v>
      </c>
      <c r="I15" s="21" t="s">
        <v>4239</v>
      </c>
      <c r="J15" s="21" t="s">
        <v>4233</v>
      </c>
      <c r="K15" s="21" t="s">
        <v>4163</v>
      </c>
      <c r="L15" s="23" t="s">
        <v>4187</v>
      </c>
      <c r="M15" s="23" t="s">
        <v>4188</v>
      </c>
      <c r="N15" s="23" t="s">
        <v>4240</v>
      </c>
      <c r="O15" s="21" t="s">
        <v>212</v>
      </c>
      <c r="P15" s="21"/>
      <c r="Q15" s="21"/>
      <c r="R15" s="21">
        <v>74663</v>
      </c>
      <c r="S15" s="21" t="s">
        <v>178</v>
      </c>
      <c r="T15" s="21"/>
      <c r="U15" s="21"/>
      <c r="V15" s="21"/>
      <c r="W15" s="21"/>
      <c r="X15" s="21"/>
      <c r="Y15" s="21"/>
      <c r="Z15" s="23" t="s">
        <v>4166</v>
      </c>
      <c r="AA15" s="21" t="s">
        <v>178</v>
      </c>
      <c r="AB15" s="21">
        <v>1</v>
      </c>
    </row>
    <row r="16" spans="1:28" ht="21.6" customHeight="1">
      <c r="A16" s="21">
        <v>25</v>
      </c>
      <c r="B16" s="21">
        <v>2025013036</v>
      </c>
      <c r="C16" s="21">
        <v>1</v>
      </c>
      <c r="D16" s="21" t="s">
        <v>4157</v>
      </c>
      <c r="E16" s="21" t="s">
        <v>115</v>
      </c>
      <c r="F16" s="21" t="s">
        <v>4218</v>
      </c>
      <c r="G16" s="21" t="s">
        <v>4241</v>
      </c>
      <c r="H16" s="21" t="s">
        <v>4242</v>
      </c>
      <c r="I16" s="21" t="s">
        <v>4243</v>
      </c>
      <c r="J16" s="21" t="s">
        <v>4233</v>
      </c>
      <c r="K16" s="21" t="s">
        <v>4163</v>
      </c>
      <c r="L16" s="23" t="s">
        <v>4244</v>
      </c>
      <c r="M16" s="23" t="s">
        <v>4245</v>
      </c>
      <c r="N16" s="23" t="s">
        <v>115</v>
      </c>
      <c r="O16" s="21" t="s">
        <v>4170</v>
      </c>
      <c r="P16" s="21"/>
      <c r="Q16" s="21"/>
      <c r="R16" s="21">
        <v>43805</v>
      </c>
      <c r="S16" s="21"/>
      <c r="T16" s="21"/>
      <c r="U16" s="21"/>
      <c r="V16" s="21"/>
      <c r="W16" s="21"/>
      <c r="X16" s="21"/>
      <c r="Y16" s="21"/>
      <c r="Z16" s="23" t="s">
        <v>4166</v>
      </c>
      <c r="AA16" s="21" t="s">
        <v>178</v>
      </c>
      <c r="AB16" s="21">
        <v>1</v>
      </c>
    </row>
    <row r="17" spans="1:28" ht="21.6" customHeight="1">
      <c r="A17" s="21">
        <v>28</v>
      </c>
      <c r="B17" s="21">
        <v>2025010766</v>
      </c>
      <c r="C17" s="21">
        <v>1</v>
      </c>
      <c r="D17" s="21" t="s">
        <v>4157</v>
      </c>
      <c r="E17" s="21" t="s">
        <v>115</v>
      </c>
      <c r="F17" s="21" t="s">
        <v>4246</v>
      </c>
      <c r="G17" s="21" t="s">
        <v>4247</v>
      </c>
      <c r="H17" s="21" t="s">
        <v>4248</v>
      </c>
      <c r="I17" s="21" t="s">
        <v>4249</v>
      </c>
      <c r="J17" s="21" t="s">
        <v>4233</v>
      </c>
      <c r="K17" s="21" t="s">
        <v>4163</v>
      </c>
      <c r="L17" s="23" t="s">
        <v>4250</v>
      </c>
      <c r="M17" s="23" t="s">
        <v>4251</v>
      </c>
      <c r="N17" s="23" t="s">
        <v>4252</v>
      </c>
      <c r="O17" s="21" t="s">
        <v>212</v>
      </c>
      <c r="P17" s="21"/>
      <c r="Q17" s="21"/>
      <c r="R17" s="21">
        <v>19974</v>
      </c>
      <c r="S17" s="21" t="s">
        <v>178</v>
      </c>
      <c r="T17" s="21"/>
      <c r="U17" s="21"/>
      <c r="V17" s="21"/>
      <c r="W17" s="21"/>
      <c r="X17" s="21"/>
      <c r="Y17" s="21"/>
      <c r="Z17" s="23" t="s">
        <v>4166</v>
      </c>
      <c r="AA17" s="21" t="s">
        <v>178</v>
      </c>
      <c r="AB17" s="21">
        <v>1</v>
      </c>
    </row>
    <row r="18" spans="1:28" ht="21.6" customHeight="1">
      <c r="A18" s="21">
        <v>32</v>
      </c>
      <c r="B18" s="21">
        <v>2025010878</v>
      </c>
      <c r="C18" s="21">
        <v>1</v>
      </c>
      <c r="D18" s="21" t="s">
        <v>4157</v>
      </c>
      <c r="E18" s="21" t="s">
        <v>115</v>
      </c>
      <c r="F18" s="21" t="s">
        <v>4253</v>
      </c>
      <c r="G18" s="21" t="s">
        <v>4254</v>
      </c>
      <c r="H18" s="21" t="s">
        <v>4255</v>
      </c>
      <c r="I18" s="21" t="s">
        <v>4256</v>
      </c>
      <c r="J18" s="21" t="s">
        <v>4257</v>
      </c>
      <c r="K18" s="21" t="s">
        <v>4163</v>
      </c>
      <c r="L18" s="23" t="s">
        <v>4258</v>
      </c>
      <c r="M18" s="23" t="s">
        <v>4259</v>
      </c>
      <c r="N18" s="23" t="s">
        <v>115</v>
      </c>
      <c r="O18" s="21" t="s">
        <v>212</v>
      </c>
      <c r="P18" s="21"/>
      <c r="Q18" s="21"/>
      <c r="R18" s="21">
        <v>47062</v>
      </c>
      <c r="S18" s="21" t="s">
        <v>178</v>
      </c>
      <c r="T18" s="21"/>
      <c r="U18" s="21"/>
      <c r="V18" s="21"/>
      <c r="W18" s="21"/>
      <c r="X18" s="21"/>
      <c r="Y18" s="21"/>
      <c r="Z18" s="23" t="s">
        <v>4166</v>
      </c>
      <c r="AA18" s="21" t="s">
        <v>178</v>
      </c>
      <c r="AB18" s="21">
        <v>1</v>
      </c>
    </row>
    <row r="19" spans="1:28" ht="21.6" customHeight="1">
      <c r="A19" s="21">
        <v>34</v>
      </c>
      <c r="B19" s="21">
        <v>2025010877</v>
      </c>
      <c r="C19" s="21">
        <v>1</v>
      </c>
      <c r="D19" s="21" t="s">
        <v>4157</v>
      </c>
      <c r="E19" s="21" t="s">
        <v>115</v>
      </c>
      <c r="F19" s="21" t="s">
        <v>4253</v>
      </c>
      <c r="G19" s="21" t="s">
        <v>4260</v>
      </c>
      <c r="H19" s="21" t="s">
        <v>4261</v>
      </c>
      <c r="I19" s="21" t="s">
        <v>4262</v>
      </c>
      <c r="J19" s="21" t="s">
        <v>4257</v>
      </c>
      <c r="K19" s="21" t="s">
        <v>4163</v>
      </c>
      <c r="L19" s="23" t="s">
        <v>4263</v>
      </c>
      <c r="M19" s="23" t="s">
        <v>4264</v>
      </c>
      <c r="N19" s="23"/>
      <c r="O19" s="21" t="s">
        <v>4170</v>
      </c>
      <c r="P19" s="21"/>
      <c r="Q19" s="21"/>
      <c r="R19" s="21">
        <v>19400</v>
      </c>
      <c r="S19" s="21"/>
      <c r="T19" s="21"/>
      <c r="U19" s="21"/>
      <c r="V19" s="21"/>
      <c r="W19" s="21"/>
      <c r="X19" s="21"/>
      <c r="Y19" s="21"/>
      <c r="Z19" s="23" t="s">
        <v>4166</v>
      </c>
      <c r="AA19" s="21" t="s">
        <v>178</v>
      </c>
      <c r="AB19" s="21">
        <v>1</v>
      </c>
    </row>
    <row r="20" spans="1:28" ht="21.6" customHeight="1">
      <c r="A20" s="21">
        <v>36</v>
      </c>
      <c r="B20" s="21">
        <v>2025012710</v>
      </c>
      <c r="C20" s="21">
        <v>1</v>
      </c>
      <c r="D20" s="21" t="s">
        <v>4157</v>
      </c>
      <c r="E20" s="21" t="s">
        <v>115</v>
      </c>
      <c r="F20" s="21" t="s">
        <v>4167</v>
      </c>
      <c r="G20" s="21" t="s">
        <v>4265</v>
      </c>
      <c r="H20" s="21" t="s">
        <v>4266</v>
      </c>
      <c r="I20" s="21" t="s">
        <v>4267</v>
      </c>
      <c r="J20" s="21" t="s">
        <v>4268</v>
      </c>
      <c r="K20" s="21" t="s">
        <v>4163</v>
      </c>
      <c r="L20" s="23" t="s">
        <v>4269</v>
      </c>
      <c r="M20" s="23" t="s">
        <v>4270</v>
      </c>
      <c r="N20" s="23" t="s">
        <v>115</v>
      </c>
      <c r="O20" s="21" t="s">
        <v>212</v>
      </c>
      <c r="P20" s="21"/>
      <c r="Q20" s="21">
        <v>10939</v>
      </c>
      <c r="R20" s="21">
        <v>142908</v>
      </c>
      <c r="S20" s="21" t="s">
        <v>178</v>
      </c>
      <c r="T20" s="21"/>
      <c r="U20" s="21"/>
      <c r="V20" s="21"/>
      <c r="W20" s="21"/>
      <c r="X20" s="21"/>
      <c r="Y20" s="21"/>
      <c r="Z20" s="23" t="s">
        <v>4166</v>
      </c>
      <c r="AA20" s="21" t="s">
        <v>178</v>
      </c>
      <c r="AB20" s="21">
        <v>1</v>
      </c>
    </row>
    <row r="21" spans="1:28" ht="21.6" customHeight="1">
      <c r="A21" s="21">
        <v>38</v>
      </c>
      <c r="B21" s="21">
        <v>2025010750</v>
      </c>
      <c r="C21" s="21">
        <v>1</v>
      </c>
      <c r="D21" s="21" t="s">
        <v>4157</v>
      </c>
      <c r="E21" s="21" t="s">
        <v>115</v>
      </c>
      <c r="F21" s="21" t="s">
        <v>4246</v>
      </c>
      <c r="G21" s="21" t="s">
        <v>4271</v>
      </c>
      <c r="H21" s="21" t="s">
        <v>4272</v>
      </c>
      <c r="I21" s="21" t="s">
        <v>4273</v>
      </c>
      <c r="J21" s="21" t="s">
        <v>4268</v>
      </c>
      <c r="K21" s="21" t="s">
        <v>4163</v>
      </c>
      <c r="L21" s="23" t="s">
        <v>4274</v>
      </c>
      <c r="M21" s="23" t="s">
        <v>4275</v>
      </c>
      <c r="N21" s="23" t="s">
        <v>4252</v>
      </c>
      <c r="O21" s="21" t="s">
        <v>212</v>
      </c>
      <c r="P21" s="21"/>
      <c r="Q21" s="21">
        <v>1476</v>
      </c>
      <c r="R21" s="21">
        <v>227221</v>
      </c>
      <c r="S21" s="21" t="s">
        <v>178</v>
      </c>
      <c r="T21" s="21"/>
      <c r="U21" s="21" t="s">
        <v>178</v>
      </c>
      <c r="V21" s="21"/>
      <c r="W21" s="21"/>
      <c r="X21" s="21"/>
      <c r="Y21" s="21"/>
      <c r="Z21" s="23" t="s">
        <v>4276</v>
      </c>
      <c r="AA21" s="21" t="s">
        <v>178</v>
      </c>
      <c r="AB21" s="21">
        <v>1</v>
      </c>
    </row>
    <row r="22" spans="1:28" ht="21.6" customHeight="1">
      <c r="A22" s="21">
        <v>40</v>
      </c>
      <c r="B22" s="21">
        <v>2025011784</v>
      </c>
      <c r="C22" s="21">
        <v>1</v>
      </c>
      <c r="D22" s="21" t="s">
        <v>4157</v>
      </c>
      <c r="E22" s="21" t="s">
        <v>115</v>
      </c>
      <c r="F22" s="21" t="s">
        <v>4183</v>
      </c>
      <c r="G22" s="21" t="s">
        <v>4184</v>
      </c>
      <c r="H22" s="21" t="s">
        <v>4238</v>
      </c>
      <c r="I22" s="21" t="s">
        <v>4277</v>
      </c>
      <c r="J22" s="21" t="s">
        <v>4278</v>
      </c>
      <c r="K22" s="21" t="s">
        <v>4163</v>
      </c>
      <c r="L22" s="23" t="s">
        <v>4187</v>
      </c>
      <c r="M22" s="23" t="s">
        <v>4188</v>
      </c>
      <c r="N22" s="23" t="s">
        <v>4279</v>
      </c>
      <c r="O22" s="21" t="s">
        <v>212</v>
      </c>
      <c r="P22" s="21"/>
      <c r="Q22" s="21"/>
      <c r="R22" s="21">
        <v>99261</v>
      </c>
      <c r="S22" s="21" t="s">
        <v>178</v>
      </c>
      <c r="T22" s="21"/>
      <c r="U22" s="21"/>
      <c r="V22" s="21"/>
      <c r="W22" s="21"/>
      <c r="X22" s="21"/>
      <c r="Y22" s="21"/>
      <c r="Z22" s="23" t="s">
        <v>4166</v>
      </c>
      <c r="AA22" s="21" t="s">
        <v>178</v>
      </c>
      <c r="AB22" s="21">
        <v>1</v>
      </c>
    </row>
    <row r="23" spans="1:28" ht="21.6" customHeight="1">
      <c r="A23" s="21">
        <v>42</v>
      </c>
      <c r="B23" s="21">
        <v>2025012203</v>
      </c>
      <c r="C23" s="21">
        <v>1</v>
      </c>
      <c r="D23" s="21" t="s">
        <v>4157</v>
      </c>
      <c r="E23" s="21" t="s">
        <v>115</v>
      </c>
      <c r="F23" s="21" t="s">
        <v>4171</v>
      </c>
      <c r="G23" s="21" t="s">
        <v>4260</v>
      </c>
      <c r="H23" s="21" t="s">
        <v>4261</v>
      </c>
      <c r="I23" s="21" t="s">
        <v>4280</v>
      </c>
      <c r="J23" s="21" t="s">
        <v>4281</v>
      </c>
      <c r="K23" s="21" t="s">
        <v>4163</v>
      </c>
      <c r="L23" s="23" t="s">
        <v>4282</v>
      </c>
      <c r="M23" s="23" t="s">
        <v>4283</v>
      </c>
      <c r="N23" s="23" t="s">
        <v>4284</v>
      </c>
      <c r="O23" s="21" t="s">
        <v>212</v>
      </c>
      <c r="P23" s="21"/>
      <c r="Q23" s="21">
        <v>27873</v>
      </c>
      <c r="R23" s="21">
        <v>25109</v>
      </c>
      <c r="S23" s="21" t="s">
        <v>178</v>
      </c>
      <c r="T23" s="21"/>
      <c r="U23" s="21"/>
      <c r="V23" s="21"/>
      <c r="W23" s="21"/>
      <c r="X23" s="21"/>
      <c r="Y23" s="21"/>
      <c r="Z23" s="23" t="s">
        <v>4166</v>
      </c>
      <c r="AA23" s="21" t="s">
        <v>178</v>
      </c>
      <c r="AB23" s="21">
        <v>1</v>
      </c>
    </row>
    <row r="24" spans="1:28" ht="21.6" customHeight="1">
      <c r="A24" s="21">
        <v>44</v>
      </c>
      <c r="B24" s="21">
        <v>2025012198</v>
      </c>
      <c r="C24" s="21">
        <v>1</v>
      </c>
      <c r="D24" s="21" t="s">
        <v>4157</v>
      </c>
      <c r="E24" s="21" t="s">
        <v>115</v>
      </c>
      <c r="F24" s="21" t="s">
        <v>4171</v>
      </c>
      <c r="G24" s="21" t="s">
        <v>4285</v>
      </c>
      <c r="H24" s="21" t="s">
        <v>4286</v>
      </c>
      <c r="I24" s="21" t="s">
        <v>4287</v>
      </c>
      <c r="J24" s="21" t="s">
        <v>4281</v>
      </c>
      <c r="K24" s="21" t="s">
        <v>4163</v>
      </c>
      <c r="L24" s="23" t="s">
        <v>4288</v>
      </c>
      <c r="M24" s="23" t="s">
        <v>4289</v>
      </c>
      <c r="N24" s="23" t="s">
        <v>4290</v>
      </c>
      <c r="O24" s="21" t="s">
        <v>212</v>
      </c>
      <c r="P24" s="21"/>
      <c r="Q24" s="21">
        <v>3743</v>
      </c>
      <c r="R24" s="21">
        <v>32238</v>
      </c>
      <c r="S24" s="21" t="s">
        <v>178</v>
      </c>
      <c r="T24" s="21"/>
      <c r="U24" s="21"/>
      <c r="V24" s="21"/>
      <c r="W24" s="21"/>
      <c r="X24" s="21"/>
      <c r="Y24" s="21"/>
      <c r="Z24" s="23" t="s">
        <v>4166</v>
      </c>
      <c r="AA24" s="21" t="s">
        <v>178</v>
      </c>
      <c r="AB24" s="21">
        <v>1</v>
      </c>
    </row>
    <row r="25" spans="1:28" ht="21.6" customHeight="1">
      <c r="A25" s="21">
        <v>46</v>
      </c>
      <c r="B25" s="21">
        <v>2025012729</v>
      </c>
      <c r="C25" s="21">
        <v>1</v>
      </c>
      <c r="D25" s="21" t="s">
        <v>4157</v>
      </c>
      <c r="E25" s="21" t="s">
        <v>115</v>
      </c>
      <c r="F25" s="21" t="s">
        <v>4167</v>
      </c>
      <c r="G25" s="21" t="s">
        <v>4291</v>
      </c>
      <c r="H25" s="21" t="s">
        <v>4292</v>
      </c>
      <c r="I25" s="21" t="s">
        <v>4293</v>
      </c>
      <c r="J25" s="21" t="s">
        <v>4281</v>
      </c>
      <c r="K25" s="21" t="s">
        <v>4163</v>
      </c>
      <c r="L25" s="23" t="s">
        <v>4294</v>
      </c>
      <c r="M25" s="23" t="s">
        <v>4295</v>
      </c>
      <c r="N25" s="23" t="s">
        <v>115</v>
      </c>
      <c r="O25" s="21" t="s">
        <v>212</v>
      </c>
      <c r="P25" s="21"/>
      <c r="Q25" s="21">
        <v>11945</v>
      </c>
      <c r="R25" s="21">
        <v>16829</v>
      </c>
      <c r="S25" s="21" t="s">
        <v>178</v>
      </c>
      <c r="T25" s="21"/>
      <c r="U25" s="21"/>
      <c r="V25" s="21"/>
      <c r="W25" s="21"/>
      <c r="X25" s="21"/>
      <c r="Y25" s="21"/>
      <c r="Z25" s="23" t="s">
        <v>4166</v>
      </c>
      <c r="AA25" s="21" t="s">
        <v>178</v>
      </c>
      <c r="AB25" s="21">
        <v>1</v>
      </c>
    </row>
    <row r="26" spans="1:28" ht="21.6" customHeight="1">
      <c r="A26" s="21">
        <v>48</v>
      </c>
      <c r="B26" s="21">
        <v>2025010437</v>
      </c>
      <c r="C26" s="21">
        <v>1</v>
      </c>
      <c r="D26" s="21" t="s">
        <v>4157</v>
      </c>
      <c r="E26" s="21" t="s">
        <v>115</v>
      </c>
      <c r="F26" s="21" t="s">
        <v>4296</v>
      </c>
      <c r="G26" s="21" t="s">
        <v>4230</v>
      </c>
      <c r="H26" s="21" t="s">
        <v>4297</v>
      </c>
      <c r="I26" s="21" t="s">
        <v>4298</v>
      </c>
      <c r="J26" s="21" t="s">
        <v>4299</v>
      </c>
      <c r="K26" s="21" t="s">
        <v>4163</v>
      </c>
      <c r="L26" s="23" t="s">
        <v>4300</v>
      </c>
      <c r="M26" s="23" t="s">
        <v>4301</v>
      </c>
      <c r="N26" s="23" t="s">
        <v>4302</v>
      </c>
      <c r="O26" s="21" t="s">
        <v>212</v>
      </c>
      <c r="P26" s="21"/>
      <c r="Q26" s="21">
        <v>4057</v>
      </c>
      <c r="R26" s="21">
        <v>212621</v>
      </c>
      <c r="S26" s="21"/>
      <c r="T26" s="21" t="s">
        <v>178</v>
      </c>
      <c r="U26" s="21"/>
      <c r="V26" s="21"/>
      <c r="W26" s="21"/>
      <c r="X26" s="21"/>
      <c r="Y26" s="21"/>
      <c r="Z26" s="23" t="s">
        <v>4303</v>
      </c>
      <c r="AA26" s="21" t="s">
        <v>178</v>
      </c>
      <c r="AB26" s="21">
        <v>1</v>
      </c>
    </row>
    <row r="27" spans="1:28" ht="21.6" customHeight="1">
      <c r="A27" s="21">
        <v>49</v>
      </c>
      <c r="B27" s="21">
        <v>2025013362</v>
      </c>
      <c r="C27" s="21">
        <v>1</v>
      </c>
      <c r="D27" s="21" t="s">
        <v>4157</v>
      </c>
      <c r="E27" s="21" t="s">
        <v>115</v>
      </c>
      <c r="F27" s="21" t="s">
        <v>4304</v>
      </c>
      <c r="G27" s="21" t="s">
        <v>4305</v>
      </c>
      <c r="H27" s="21" t="s">
        <v>4306</v>
      </c>
      <c r="I27" s="21" t="s">
        <v>4307</v>
      </c>
      <c r="J27" s="21" t="s">
        <v>4308</v>
      </c>
      <c r="K27" s="21" t="s">
        <v>4163</v>
      </c>
      <c r="L27" s="23" t="s">
        <v>4300</v>
      </c>
      <c r="M27" s="23" t="s">
        <v>4301</v>
      </c>
      <c r="N27" s="23" t="s">
        <v>4302</v>
      </c>
      <c r="O27" s="21" t="s">
        <v>212</v>
      </c>
      <c r="P27" s="21"/>
      <c r="Q27" s="21">
        <v>28</v>
      </c>
      <c r="R27" s="21">
        <v>1605</v>
      </c>
      <c r="S27" s="21" t="s">
        <v>178</v>
      </c>
      <c r="T27" s="21"/>
      <c r="U27" s="21"/>
      <c r="V27" s="21"/>
      <c r="W27" s="21"/>
      <c r="X27" s="21"/>
      <c r="Y27" s="21"/>
      <c r="Z27" s="23" t="s">
        <v>4166</v>
      </c>
      <c r="AA27" s="21" t="s">
        <v>178</v>
      </c>
      <c r="AB27" s="21">
        <v>1</v>
      </c>
    </row>
    <row r="28" spans="1:28" ht="21.6" customHeight="1">
      <c r="A28" s="21">
        <v>51</v>
      </c>
      <c r="B28" s="21">
        <v>2025012740</v>
      </c>
      <c r="C28" s="21">
        <v>1</v>
      </c>
      <c r="D28" s="21" t="s">
        <v>4157</v>
      </c>
      <c r="E28" s="21" t="s">
        <v>115</v>
      </c>
      <c r="F28" s="21" t="s">
        <v>4167</v>
      </c>
      <c r="G28" s="21" t="s">
        <v>4309</v>
      </c>
      <c r="H28" s="21" t="s">
        <v>4310</v>
      </c>
      <c r="I28" s="21" t="s">
        <v>4311</v>
      </c>
      <c r="J28" s="21" t="s">
        <v>4312</v>
      </c>
      <c r="K28" s="21" t="s">
        <v>4163</v>
      </c>
      <c r="L28" s="23" t="s">
        <v>4313</v>
      </c>
      <c r="M28" s="23" t="s">
        <v>4314</v>
      </c>
      <c r="N28" s="23"/>
      <c r="O28" s="21" t="s">
        <v>4170</v>
      </c>
      <c r="P28" s="21"/>
      <c r="Q28" s="21"/>
      <c r="R28" s="21">
        <v>308663</v>
      </c>
      <c r="S28" s="21"/>
      <c r="T28" s="21"/>
      <c r="U28" s="21"/>
      <c r="V28" s="21"/>
      <c r="W28" s="21"/>
      <c r="X28" s="21"/>
      <c r="Y28" s="21"/>
      <c r="Z28" s="23" t="s">
        <v>4166</v>
      </c>
      <c r="AA28" s="21" t="s">
        <v>178</v>
      </c>
      <c r="AB28" s="21">
        <v>1</v>
      </c>
    </row>
    <row r="29" spans="1:28" ht="21.6" customHeight="1">
      <c r="A29" s="21">
        <v>53</v>
      </c>
      <c r="B29" s="21">
        <v>2025013358</v>
      </c>
      <c r="C29" s="21">
        <v>1</v>
      </c>
      <c r="D29" s="21" t="s">
        <v>4157</v>
      </c>
      <c r="E29" s="21" t="s">
        <v>115</v>
      </c>
      <c r="F29" s="21" t="s">
        <v>4304</v>
      </c>
      <c r="G29" s="21" t="s">
        <v>4201</v>
      </c>
      <c r="H29" s="21" t="s">
        <v>4202</v>
      </c>
      <c r="I29" s="21" t="s">
        <v>4315</v>
      </c>
      <c r="J29" s="21" t="s">
        <v>4316</v>
      </c>
      <c r="K29" s="21" t="s">
        <v>4163</v>
      </c>
      <c r="L29" s="23" t="s">
        <v>4300</v>
      </c>
      <c r="M29" s="23" t="s">
        <v>4301</v>
      </c>
      <c r="N29" s="23" t="s">
        <v>4317</v>
      </c>
      <c r="O29" s="21" t="s">
        <v>212</v>
      </c>
      <c r="P29" s="21"/>
      <c r="Q29" s="21"/>
      <c r="R29" s="21">
        <v>84189</v>
      </c>
      <c r="S29" s="21" t="s">
        <v>178</v>
      </c>
      <c r="T29" s="21"/>
      <c r="U29" s="21"/>
      <c r="V29" s="21"/>
      <c r="W29" s="21"/>
      <c r="X29" s="21"/>
      <c r="Y29" s="21"/>
      <c r="Z29" s="23" t="s">
        <v>4166</v>
      </c>
      <c r="AA29" s="21" t="s">
        <v>178</v>
      </c>
      <c r="AB29" s="21">
        <v>1</v>
      </c>
    </row>
    <row r="30" spans="1:28" ht="21.6" customHeight="1">
      <c r="A30" s="21">
        <v>55</v>
      </c>
      <c r="B30" s="21">
        <v>2025013360</v>
      </c>
      <c r="C30" s="21">
        <v>1</v>
      </c>
      <c r="D30" s="21" t="s">
        <v>4157</v>
      </c>
      <c r="E30" s="21" t="s">
        <v>115</v>
      </c>
      <c r="F30" s="21" t="s">
        <v>4304</v>
      </c>
      <c r="G30" s="21" t="s">
        <v>4318</v>
      </c>
      <c r="H30" s="21" t="s">
        <v>4319</v>
      </c>
      <c r="I30" s="21" t="s">
        <v>4320</v>
      </c>
      <c r="J30" s="21" t="s">
        <v>4316</v>
      </c>
      <c r="K30" s="21" t="s">
        <v>4163</v>
      </c>
      <c r="L30" s="23" t="s">
        <v>4300</v>
      </c>
      <c r="M30" s="23" t="s">
        <v>4301</v>
      </c>
      <c r="N30" s="23" t="s">
        <v>4321</v>
      </c>
      <c r="O30" s="21" t="s">
        <v>212</v>
      </c>
      <c r="P30" s="21"/>
      <c r="Q30" s="21"/>
      <c r="R30" s="21">
        <v>42897</v>
      </c>
      <c r="S30" s="21" t="s">
        <v>178</v>
      </c>
      <c r="T30" s="21"/>
      <c r="U30" s="21"/>
      <c r="V30" s="21"/>
      <c r="W30" s="21"/>
      <c r="X30" s="21"/>
      <c r="Y30" s="21"/>
      <c r="Z30" s="23" t="s">
        <v>4166</v>
      </c>
      <c r="AA30" s="21" t="s">
        <v>178</v>
      </c>
      <c r="AB30" s="21">
        <v>1</v>
      </c>
    </row>
    <row r="31" spans="1:28" ht="21.6" customHeight="1">
      <c r="A31" s="21">
        <v>129</v>
      </c>
      <c r="B31" s="21">
        <v>2025010950</v>
      </c>
      <c r="C31" s="21">
        <v>1</v>
      </c>
      <c r="D31" s="21" t="s">
        <v>4157</v>
      </c>
      <c r="E31" s="21" t="s">
        <v>110</v>
      </c>
      <c r="F31" s="21" t="s">
        <v>4253</v>
      </c>
      <c r="G31" s="21" t="s">
        <v>4213</v>
      </c>
      <c r="H31" s="21" t="s">
        <v>4322</v>
      </c>
      <c r="I31" s="21" t="s">
        <v>4323</v>
      </c>
      <c r="J31" s="21" t="s">
        <v>4162</v>
      </c>
      <c r="K31" s="21" t="s">
        <v>4163</v>
      </c>
      <c r="L31" s="23" t="s">
        <v>4324</v>
      </c>
      <c r="M31" s="23" t="s">
        <v>4325</v>
      </c>
      <c r="N31" s="23"/>
      <c r="O31" s="21" t="s">
        <v>212</v>
      </c>
      <c r="P31" s="21"/>
      <c r="Q31" s="21">
        <v>3300</v>
      </c>
      <c r="R31" s="21">
        <v>49500</v>
      </c>
      <c r="S31" s="21"/>
      <c r="T31" s="21"/>
      <c r="U31" s="21"/>
      <c r="V31" s="21"/>
      <c r="W31" s="21"/>
      <c r="X31" s="21"/>
      <c r="Y31" s="21" t="s">
        <v>178</v>
      </c>
      <c r="Z31" s="23" t="s">
        <v>4326</v>
      </c>
      <c r="AA31" s="21" t="s">
        <v>178</v>
      </c>
      <c r="AB31" s="21">
        <v>1</v>
      </c>
    </row>
    <row r="32" spans="1:28" ht="21.6" customHeight="1">
      <c r="A32" s="21">
        <v>130</v>
      </c>
      <c r="B32" s="21">
        <v>2025012098</v>
      </c>
      <c r="C32" s="21">
        <v>1</v>
      </c>
      <c r="D32" s="21" t="s">
        <v>4157</v>
      </c>
      <c r="E32" s="21" t="s">
        <v>110</v>
      </c>
      <c r="F32" s="21" t="s">
        <v>4327</v>
      </c>
      <c r="G32" s="21" t="s">
        <v>4184</v>
      </c>
      <c r="H32" s="21" t="s">
        <v>4309</v>
      </c>
      <c r="I32" s="21" t="s">
        <v>4323</v>
      </c>
      <c r="J32" s="21" t="s">
        <v>4162</v>
      </c>
      <c r="K32" s="21" t="s">
        <v>4163</v>
      </c>
      <c r="L32" s="23" t="s">
        <v>4324</v>
      </c>
      <c r="M32" s="23" t="s">
        <v>4325</v>
      </c>
      <c r="N32" s="23"/>
      <c r="O32" s="21" t="s">
        <v>212</v>
      </c>
      <c r="P32" s="21"/>
      <c r="Q32" s="21">
        <v>3400</v>
      </c>
      <c r="R32" s="21">
        <v>51000</v>
      </c>
      <c r="S32" s="21" t="s">
        <v>178</v>
      </c>
      <c r="T32" s="21"/>
      <c r="U32" s="21"/>
      <c r="V32" s="21"/>
      <c r="W32" s="21"/>
      <c r="X32" s="21"/>
      <c r="Y32" s="21"/>
      <c r="Z32" s="23" t="s">
        <v>4328</v>
      </c>
      <c r="AA32" s="21" t="s">
        <v>178</v>
      </c>
      <c r="AB32" s="21">
        <v>1</v>
      </c>
    </row>
    <row r="33" spans="1:28" ht="21.6" customHeight="1">
      <c r="A33" s="21">
        <v>133</v>
      </c>
      <c r="B33" s="21">
        <v>2025011102</v>
      </c>
      <c r="C33" s="21">
        <v>1</v>
      </c>
      <c r="D33" s="21" t="s">
        <v>4157</v>
      </c>
      <c r="E33" s="21" t="s">
        <v>110</v>
      </c>
      <c r="F33" s="21" t="s">
        <v>4329</v>
      </c>
      <c r="G33" s="21" t="s">
        <v>4330</v>
      </c>
      <c r="H33" s="21" t="s">
        <v>4260</v>
      </c>
      <c r="I33" s="21" t="s">
        <v>4331</v>
      </c>
      <c r="J33" s="21" t="s">
        <v>4175</v>
      </c>
      <c r="K33" s="21" t="s">
        <v>4163</v>
      </c>
      <c r="L33" s="23" t="s">
        <v>4332</v>
      </c>
      <c r="M33" s="23" t="s">
        <v>4333</v>
      </c>
      <c r="N33" s="23"/>
      <c r="O33" s="21" t="s">
        <v>212</v>
      </c>
      <c r="P33" s="21"/>
      <c r="Q33" s="21">
        <v>8070</v>
      </c>
      <c r="R33" s="21">
        <v>54722</v>
      </c>
      <c r="S33" s="21" t="s">
        <v>178</v>
      </c>
      <c r="T33" s="21"/>
      <c r="U33" s="21"/>
      <c r="V33" s="21"/>
      <c r="W33" s="21"/>
      <c r="X33" s="21"/>
      <c r="Y33" s="21"/>
      <c r="Z33" s="23" t="s">
        <v>4328</v>
      </c>
      <c r="AA33" s="21" t="s">
        <v>178</v>
      </c>
      <c r="AB33" s="21">
        <v>1</v>
      </c>
    </row>
    <row r="34" spans="1:28" ht="21.6" customHeight="1">
      <c r="A34" s="21">
        <v>135</v>
      </c>
      <c r="B34" s="21">
        <v>2025012362</v>
      </c>
      <c r="C34" s="21">
        <v>1</v>
      </c>
      <c r="D34" s="21" t="s">
        <v>4157</v>
      </c>
      <c r="E34" s="21" t="s">
        <v>110</v>
      </c>
      <c r="F34" s="21" t="s">
        <v>4229</v>
      </c>
      <c r="G34" s="21" t="s">
        <v>4213</v>
      </c>
      <c r="H34" s="21" t="s">
        <v>4334</v>
      </c>
      <c r="I34" s="21" t="s">
        <v>4331</v>
      </c>
      <c r="J34" s="21" t="s">
        <v>4175</v>
      </c>
      <c r="K34" s="21" t="s">
        <v>4163</v>
      </c>
      <c r="L34" s="23" t="s">
        <v>4332</v>
      </c>
      <c r="M34" s="23" t="s">
        <v>4333</v>
      </c>
      <c r="N34" s="23"/>
      <c r="O34" s="21" t="s">
        <v>158</v>
      </c>
      <c r="P34" s="21"/>
      <c r="Q34" s="21">
        <v>8070</v>
      </c>
      <c r="R34" s="21">
        <v>54722</v>
      </c>
      <c r="S34" s="21"/>
      <c r="T34" s="21"/>
      <c r="U34" s="21"/>
      <c r="V34" s="21"/>
      <c r="W34" s="21"/>
      <c r="X34" s="21"/>
      <c r="Y34" s="21"/>
      <c r="Z34" s="23" t="s">
        <v>4335</v>
      </c>
      <c r="AA34" s="21" t="s">
        <v>178</v>
      </c>
      <c r="AB34" s="21">
        <v>1</v>
      </c>
    </row>
    <row r="35" spans="1:28" ht="21.6" customHeight="1">
      <c r="A35" s="21">
        <v>136</v>
      </c>
      <c r="B35" s="21">
        <v>2025011528</v>
      </c>
      <c r="C35" s="21">
        <v>1</v>
      </c>
      <c r="D35" s="21" t="s">
        <v>4157</v>
      </c>
      <c r="E35" s="21" t="s">
        <v>110</v>
      </c>
      <c r="F35" s="21" t="s">
        <v>4336</v>
      </c>
      <c r="G35" s="21" t="s">
        <v>4337</v>
      </c>
      <c r="H35" s="21" t="s">
        <v>4322</v>
      </c>
      <c r="I35" s="21" t="s">
        <v>4338</v>
      </c>
      <c r="J35" s="21" t="s">
        <v>4175</v>
      </c>
      <c r="K35" s="21" t="s">
        <v>4163</v>
      </c>
      <c r="L35" s="23" t="s">
        <v>4339</v>
      </c>
      <c r="M35" s="23" t="s">
        <v>4340</v>
      </c>
      <c r="N35" s="23" t="s">
        <v>4341</v>
      </c>
      <c r="O35" s="21" t="s">
        <v>212</v>
      </c>
      <c r="P35" s="21"/>
      <c r="Q35" s="21">
        <v>15006</v>
      </c>
      <c r="R35" s="21">
        <v>74119</v>
      </c>
      <c r="S35" s="21"/>
      <c r="T35" s="21"/>
      <c r="U35" s="21" t="s">
        <v>178</v>
      </c>
      <c r="V35" s="21"/>
      <c r="W35" s="21"/>
      <c r="X35" s="21"/>
      <c r="Y35" s="21"/>
      <c r="Z35" s="23" t="s">
        <v>4342</v>
      </c>
      <c r="AA35" s="21" t="s">
        <v>178</v>
      </c>
      <c r="AB35" s="21">
        <v>1</v>
      </c>
    </row>
    <row r="36" spans="1:28" ht="21.6" customHeight="1">
      <c r="A36" s="21">
        <v>137</v>
      </c>
      <c r="B36" s="21">
        <v>2025012186</v>
      </c>
      <c r="C36" s="21">
        <v>1</v>
      </c>
      <c r="D36" s="21" t="s">
        <v>4157</v>
      </c>
      <c r="E36" s="21" t="s">
        <v>110</v>
      </c>
      <c r="F36" s="21" t="s">
        <v>4171</v>
      </c>
      <c r="G36" s="21" t="s">
        <v>4343</v>
      </c>
      <c r="H36" s="21" t="s">
        <v>4213</v>
      </c>
      <c r="I36" s="21" t="s">
        <v>4338</v>
      </c>
      <c r="J36" s="21" t="s">
        <v>4175</v>
      </c>
      <c r="K36" s="21" t="s">
        <v>4163</v>
      </c>
      <c r="L36" s="23" t="s">
        <v>4339</v>
      </c>
      <c r="M36" s="23" t="s">
        <v>4340</v>
      </c>
      <c r="N36" s="23" t="s">
        <v>4341</v>
      </c>
      <c r="O36" s="21" t="s">
        <v>212</v>
      </c>
      <c r="P36" s="21"/>
      <c r="Q36" s="21">
        <v>15589</v>
      </c>
      <c r="R36" s="21">
        <v>75964</v>
      </c>
      <c r="S36" s="21" t="s">
        <v>178</v>
      </c>
      <c r="T36" s="21"/>
      <c r="U36" s="21"/>
      <c r="V36" s="21"/>
      <c r="W36" s="21"/>
      <c r="X36" s="21"/>
      <c r="Y36" s="21"/>
      <c r="Z36" s="23" t="s">
        <v>4328</v>
      </c>
      <c r="AA36" s="21" t="s">
        <v>178</v>
      </c>
      <c r="AB36" s="21">
        <v>1</v>
      </c>
    </row>
    <row r="37" spans="1:28" ht="21.6" customHeight="1">
      <c r="A37" s="21">
        <v>139</v>
      </c>
      <c r="B37" s="21">
        <v>2025011383</v>
      </c>
      <c r="C37" s="21">
        <v>1</v>
      </c>
      <c r="D37" s="21" t="s">
        <v>4157</v>
      </c>
      <c r="E37" s="21" t="s">
        <v>110</v>
      </c>
      <c r="F37" s="21" t="s">
        <v>4344</v>
      </c>
      <c r="G37" s="21" t="s">
        <v>4330</v>
      </c>
      <c r="H37" s="21" t="s">
        <v>4260</v>
      </c>
      <c r="I37" s="21" t="s">
        <v>4345</v>
      </c>
      <c r="J37" s="21" t="s">
        <v>4175</v>
      </c>
      <c r="K37" s="21" t="s">
        <v>4163</v>
      </c>
      <c r="L37" s="23" t="s">
        <v>4346</v>
      </c>
      <c r="M37" s="23" t="s">
        <v>4347</v>
      </c>
      <c r="N37" s="23"/>
      <c r="O37" s="21" t="s">
        <v>212</v>
      </c>
      <c r="P37" s="21"/>
      <c r="Q37" s="21">
        <v>1700</v>
      </c>
      <c r="R37" s="21">
        <v>34000</v>
      </c>
      <c r="S37" s="21" t="s">
        <v>178</v>
      </c>
      <c r="T37" s="21"/>
      <c r="U37" s="21"/>
      <c r="V37" s="21"/>
      <c r="W37" s="21"/>
      <c r="X37" s="21"/>
      <c r="Y37" s="21"/>
      <c r="Z37" s="23" t="s">
        <v>4328</v>
      </c>
      <c r="AA37" s="21" t="s">
        <v>178</v>
      </c>
      <c r="AB37" s="21">
        <v>1</v>
      </c>
    </row>
    <row r="38" spans="1:28" ht="21.6" customHeight="1">
      <c r="A38" s="21">
        <v>141</v>
      </c>
      <c r="B38" s="21">
        <v>2025011410</v>
      </c>
      <c r="C38" s="21">
        <v>1</v>
      </c>
      <c r="D38" s="21" t="s">
        <v>4157</v>
      </c>
      <c r="E38" s="21" t="s">
        <v>110</v>
      </c>
      <c r="F38" s="21" t="s">
        <v>4344</v>
      </c>
      <c r="G38" s="21" t="s">
        <v>4322</v>
      </c>
      <c r="H38" s="21" t="s">
        <v>4348</v>
      </c>
      <c r="I38" s="21" t="s">
        <v>4345</v>
      </c>
      <c r="J38" s="21" t="s">
        <v>4175</v>
      </c>
      <c r="K38" s="21" t="s">
        <v>4163</v>
      </c>
      <c r="L38" s="23" t="s">
        <v>4346</v>
      </c>
      <c r="M38" s="23" t="s">
        <v>4347</v>
      </c>
      <c r="N38" s="23"/>
      <c r="O38" s="21" t="s">
        <v>212</v>
      </c>
      <c r="P38" s="21"/>
      <c r="Q38" s="21">
        <v>1700</v>
      </c>
      <c r="R38" s="21">
        <v>34000</v>
      </c>
      <c r="S38" s="21"/>
      <c r="T38" s="21"/>
      <c r="U38" s="21"/>
      <c r="V38" s="21"/>
      <c r="W38" s="21"/>
      <c r="X38" s="21"/>
      <c r="Y38" s="21" t="s">
        <v>178</v>
      </c>
      <c r="Z38" s="23" t="s">
        <v>4349</v>
      </c>
      <c r="AA38" s="21" t="s">
        <v>178</v>
      </c>
      <c r="AB38" s="21">
        <v>1</v>
      </c>
    </row>
    <row r="39" spans="1:28" ht="21.6" customHeight="1">
      <c r="A39" s="21">
        <v>142</v>
      </c>
      <c r="B39" s="21">
        <v>2025011705</v>
      </c>
      <c r="C39" s="21">
        <v>1</v>
      </c>
      <c r="D39" s="21" t="s">
        <v>4157</v>
      </c>
      <c r="E39" s="21" t="s">
        <v>110</v>
      </c>
      <c r="F39" s="21" t="s">
        <v>4183</v>
      </c>
      <c r="G39" s="21" t="s">
        <v>4260</v>
      </c>
      <c r="H39" s="21" t="s">
        <v>4343</v>
      </c>
      <c r="I39" s="21" t="s">
        <v>4350</v>
      </c>
      <c r="J39" s="21" t="s">
        <v>4175</v>
      </c>
      <c r="K39" s="21" t="s">
        <v>4163</v>
      </c>
      <c r="L39" s="23" t="s">
        <v>4351</v>
      </c>
      <c r="M39" s="23" t="s">
        <v>4352</v>
      </c>
      <c r="N39" s="23" t="s">
        <v>4353</v>
      </c>
      <c r="O39" s="21" t="s">
        <v>212</v>
      </c>
      <c r="P39" s="21"/>
      <c r="Q39" s="21">
        <v>13200</v>
      </c>
      <c r="R39" s="21">
        <v>113539</v>
      </c>
      <c r="S39" s="21" t="s">
        <v>178</v>
      </c>
      <c r="T39" s="21"/>
      <c r="U39" s="21"/>
      <c r="V39" s="21"/>
      <c r="W39" s="21"/>
      <c r="X39" s="21"/>
      <c r="Y39" s="21"/>
      <c r="Z39" s="23" t="s">
        <v>4328</v>
      </c>
      <c r="AA39" s="21" t="s">
        <v>178</v>
      </c>
      <c r="AB39" s="21">
        <v>1</v>
      </c>
    </row>
    <row r="40" spans="1:28" ht="21.6" customHeight="1">
      <c r="A40" s="21">
        <v>146</v>
      </c>
      <c r="B40" s="21">
        <v>2025012312</v>
      </c>
      <c r="C40" s="21">
        <v>1</v>
      </c>
      <c r="D40" s="21" t="s">
        <v>4157</v>
      </c>
      <c r="E40" s="21" t="s">
        <v>110</v>
      </c>
      <c r="F40" s="21" t="s">
        <v>4171</v>
      </c>
      <c r="G40" s="21" t="s">
        <v>4354</v>
      </c>
      <c r="H40" s="21" t="s">
        <v>4355</v>
      </c>
      <c r="I40" s="21" t="s">
        <v>4356</v>
      </c>
      <c r="J40" s="21" t="s">
        <v>4175</v>
      </c>
      <c r="K40" s="21" t="s">
        <v>4163</v>
      </c>
      <c r="L40" s="23" t="s">
        <v>4357</v>
      </c>
      <c r="M40" s="23" t="s">
        <v>4358</v>
      </c>
      <c r="N40" s="23" t="s">
        <v>4359</v>
      </c>
      <c r="O40" s="21" t="s">
        <v>212</v>
      </c>
      <c r="P40" s="21"/>
      <c r="Q40" s="21">
        <v>21984</v>
      </c>
      <c r="R40" s="21">
        <v>65417</v>
      </c>
      <c r="S40" s="21"/>
      <c r="T40" s="21"/>
      <c r="U40" s="21"/>
      <c r="V40" s="21"/>
      <c r="W40" s="21"/>
      <c r="X40" s="21"/>
      <c r="Y40" s="21" t="s">
        <v>178</v>
      </c>
      <c r="Z40" s="23" t="s">
        <v>4360</v>
      </c>
      <c r="AA40" s="21" t="s">
        <v>178</v>
      </c>
      <c r="AB40" s="21">
        <v>1</v>
      </c>
    </row>
    <row r="41" spans="1:28" ht="21.6" customHeight="1">
      <c r="A41" s="21">
        <v>159</v>
      </c>
      <c r="B41" s="21">
        <v>2025011527</v>
      </c>
      <c r="C41" s="21">
        <v>1</v>
      </c>
      <c r="D41" s="21" t="s">
        <v>4157</v>
      </c>
      <c r="E41" s="21" t="s">
        <v>110</v>
      </c>
      <c r="F41" s="21" t="s">
        <v>4336</v>
      </c>
      <c r="G41" s="21" t="s">
        <v>4213</v>
      </c>
      <c r="H41" s="21" t="s">
        <v>4361</v>
      </c>
      <c r="I41" s="21" t="s">
        <v>4362</v>
      </c>
      <c r="J41" s="21" t="s">
        <v>4204</v>
      </c>
      <c r="K41" s="21" t="s">
        <v>4163</v>
      </c>
      <c r="L41" s="23" t="s">
        <v>4363</v>
      </c>
      <c r="M41" s="23" t="s">
        <v>4364</v>
      </c>
      <c r="N41" s="23" t="s">
        <v>4365</v>
      </c>
      <c r="O41" s="21" t="s">
        <v>212</v>
      </c>
      <c r="P41" s="21">
        <v>5464</v>
      </c>
      <c r="Q41" s="21">
        <v>12466</v>
      </c>
      <c r="R41" s="21">
        <v>16973</v>
      </c>
      <c r="S41" s="21"/>
      <c r="T41" s="21"/>
      <c r="U41" s="21" t="s">
        <v>178</v>
      </c>
      <c r="V41" s="21"/>
      <c r="W41" s="21"/>
      <c r="X41" s="21"/>
      <c r="Y41" s="21"/>
      <c r="Z41" s="23" t="s">
        <v>4342</v>
      </c>
      <c r="AA41" s="21" t="s">
        <v>178</v>
      </c>
      <c r="AB41" s="21">
        <v>1</v>
      </c>
    </row>
    <row r="42" spans="1:28" ht="21.6" customHeight="1">
      <c r="A42" s="21">
        <v>162</v>
      </c>
      <c r="B42" s="21">
        <v>2025012609</v>
      </c>
      <c r="C42" s="21">
        <v>1</v>
      </c>
      <c r="D42" s="21" t="s">
        <v>4157</v>
      </c>
      <c r="E42" s="21" t="s">
        <v>110</v>
      </c>
      <c r="F42" s="21" t="s">
        <v>4229</v>
      </c>
      <c r="G42" s="21" t="s">
        <v>4366</v>
      </c>
      <c r="H42" s="21" t="s">
        <v>4367</v>
      </c>
      <c r="I42" s="21" t="s">
        <v>4232</v>
      </c>
      <c r="J42" s="21" t="s">
        <v>4233</v>
      </c>
      <c r="K42" s="21" t="s">
        <v>4163</v>
      </c>
      <c r="L42" s="23" t="s">
        <v>4234</v>
      </c>
      <c r="M42" s="23" t="s">
        <v>4235</v>
      </c>
      <c r="N42" s="23" t="s">
        <v>4236</v>
      </c>
      <c r="O42" s="21" t="s">
        <v>4170</v>
      </c>
      <c r="P42" s="21"/>
      <c r="Q42" s="21"/>
      <c r="R42" s="21">
        <v>1494</v>
      </c>
      <c r="S42" s="21"/>
      <c r="T42" s="21"/>
      <c r="U42" s="21"/>
      <c r="V42" s="21"/>
      <c r="W42" s="21"/>
      <c r="X42" s="21"/>
      <c r="Y42" s="21"/>
      <c r="Z42" s="23" t="s">
        <v>4086</v>
      </c>
      <c r="AA42" s="21" t="s">
        <v>178</v>
      </c>
      <c r="AB42" s="21">
        <v>1</v>
      </c>
    </row>
    <row r="43" spans="1:28" ht="21.6" customHeight="1">
      <c r="A43" s="21">
        <v>163</v>
      </c>
      <c r="B43" s="21">
        <v>2025012606</v>
      </c>
      <c r="C43" s="21">
        <v>1</v>
      </c>
      <c r="D43" s="21" t="s">
        <v>4157</v>
      </c>
      <c r="E43" s="21" t="s">
        <v>110</v>
      </c>
      <c r="F43" s="21" t="s">
        <v>4229</v>
      </c>
      <c r="G43" s="21" t="s">
        <v>4230</v>
      </c>
      <c r="H43" s="21" t="s">
        <v>4184</v>
      </c>
      <c r="I43" s="21" t="s">
        <v>4368</v>
      </c>
      <c r="J43" s="21" t="s">
        <v>4233</v>
      </c>
      <c r="K43" s="21" t="s">
        <v>4163</v>
      </c>
      <c r="L43" s="23" t="s">
        <v>4369</v>
      </c>
      <c r="M43" s="23" t="s">
        <v>4370</v>
      </c>
      <c r="N43" s="23" t="s">
        <v>4371</v>
      </c>
      <c r="O43" s="21" t="s">
        <v>4170</v>
      </c>
      <c r="P43" s="21"/>
      <c r="Q43" s="21"/>
      <c r="R43" s="21">
        <v>39862</v>
      </c>
      <c r="S43" s="21"/>
      <c r="T43" s="21"/>
      <c r="U43" s="21"/>
      <c r="V43" s="21"/>
      <c r="W43" s="21"/>
      <c r="X43" s="21"/>
      <c r="Y43" s="21"/>
      <c r="Z43" s="23" t="s">
        <v>4086</v>
      </c>
      <c r="AA43" s="21" t="s">
        <v>178</v>
      </c>
      <c r="AB43" s="21">
        <v>1</v>
      </c>
    </row>
    <row r="44" spans="1:28" ht="21.6" customHeight="1">
      <c r="A44" s="21">
        <v>166</v>
      </c>
      <c r="B44" s="21">
        <v>2025011904</v>
      </c>
      <c r="C44" s="21">
        <v>1</v>
      </c>
      <c r="D44" s="21" t="s">
        <v>4157</v>
      </c>
      <c r="E44" s="21" t="s">
        <v>110</v>
      </c>
      <c r="F44" s="21" t="s">
        <v>4327</v>
      </c>
      <c r="G44" s="21" t="s">
        <v>4213</v>
      </c>
      <c r="H44" s="21" t="s">
        <v>4271</v>
      </c>
      <c r="I44" s="21" t="s">
        <v>4372</v>
      </c>
      <c r="J44" s="21" t="s">
        <v>4233</v>
      </c>
      <c r="K44" s="21" t="s">
        <v>4163</v>
      </c>
      <c r="L44" s="23" t="s">
        <v>4234</v>
      </c>
      <c r="M44" s="23" t="s">
        <v>4373</v>
      </c>
      <c r="N44" s="23" t="s">
        <v>4374</v>
      </c>
      <c r="O44" s="21" t="s">
        <v>212</v>
      </c>
      <c r="P44" s="21"/>
      <c r="Q44" s="21"/>
      <c r="R44" s="21">
        <v>1293</v>
      </c>
      <c r="S44" s="21"/>
      <c r="T44" s="21"/>
      <c r="U44" s="21"/>
      <c r="V44" s="21"/>
      <c r="W44" s="21"/>
      <c r="X44" s="21"/>
      <c r="Y44" s="21" t="s">
        <v>178</v>
      </c>
      <c r="Z44" s="23" t="s">
        <v>4375</v>
      </c>
      <c r="AA44" s="21" t="s">
        <v>178</v>
      </c>
      <c r="AB44" s="21">
        <v>1</v>
      </c>
    </row>
    <row r="45" spans="1:28" ht="21.6" customHeight="1">
      <c r="A45" s="21">
        <v>167</v>
      </c>
      <c r="B45" s="21">
        <v>2025010692</v>
      </c>
      <c r="C45" s="21">
        <v>1</v>
      </c>
      <c r="D45" s="21" t="s">
        <v>4157</v>
      </c>
      <c r="E45" s="21" t="s">
        <v>110</v>
      </c>
      <c r="F45" s="21" t="s">
        <v>4246</v>
      </c>
      <c r="G45" s="21" t="s">
        <v>4376</v>
      </c>
      <c r="H45" s="21" t="s">
        <v>4260</v>
      </c>
      <c r="I45" s="21" t="s">
        <v>4377</v>
      </c>
      <c r="J45" s="21" t="s">
        <v>4233</v>
      </c>
      <c r="K45" s="21" t="s">
        <v>4163</v>
      </c>
      <c r="L45" s="23" t="s">
        <v>4378</v>
      </c>
      <c r="M45" s="23" t="s">
        <v>4379</v>
      </c>
      <c r="N45" s="23" t="s">
        <v>4380</v>
      </c>
      <c r="O45" s="21" t="s">
        <v>212</v>
      </c>
      <c r="P45" s="21"/>
      <c r="Q45" s="21"/>
      <c r="R45" s="21">
        <v>368083</v>
      </c>
      <c r="S45" s="21" t="s">
        <v>178</v>
      </c>
      <c r="T45" s="21"/>
      <c r="U45" s="21"/>
      <c r="V45" s="21"/>
      <c r="W45" s="21"/>
      <c r="X45" s="21"/>
      <c r="Y45" s="21"/>
      <c r="Z45" s="23" t="s">
        <v>4328</v>
      </c>
      <c r="AA45" s="21" t="s">
        <v>178</v>
      </c>
      <c r="AB45" s="21">
        <v>1</v>
      </c>
    </row>
    <row r="46" spans="1:28" ht="21.6" customHeight="1">
      <c r="A46" s="21">
        <v>169</v>
      </c>
      <c r="B46" s="21">
        <v>2025012697</v>
      </c>
      <c r="C46" s="21">
        <v>1</v>
      </c>
      <c r="D46" s="21" t="s">
        <v>4157</v>
      </c>
      <c r="E46" s="21" t="s">
        <v>110</v>
      </c>
      <c r="F46" s="21" t="s">
        <v>4167</v>
      </c>
      <c r="G46" s="21" t="s">
        <v>4381</v>
      </c>
      <c r="H46" s="21" t="s">
        <v>4382</v>
      </c>
      <c r="I46" s="21" t="s">
        <v>4377</v>
      </c>
      <c r="J46" s="21" t="s">
        <v>4233</v>
      </c>
      <c r="K46" s="21" t="s">
        <v>4163</v>
      </c>
      <c r="L46" s="23" t="s">
        <v>4378</v>
      </c>
      <c r="M46" s="23" t="s">
        <v>4379</v>
      </c>
      <c r="N46" s="23" t="s">
        <v>4380</v>
      </c>
      <c r="O46" s="21" t="s">
        <v>212</v>
      </c>
      <c r="P46" s="21"/>
      <c r="Q46" s="21"/>
      <c r="R46" s="21">
        <v>368083</v>
      </c>
      <c r="S46" s="21"/>
      <c r="T46" s="21"/>
      <c r="U46" s="21"/>
      <c r="V46" s="21"/>
      <c r="W46" s="21"/>
      <c r="X46" s="21"/>
      <c r="Y46" s="21" t="s">
        <v>178</v>
      </c>
      <c r="Z46" s="23" t="s">
        <v>4383</v>
      </c>
      <c r="AA46" s="21" t="s">
        <v>178</v>
      </c>
      <c r="AB46" s="21">
        <v>1</v>
      </c>
    </row>
    <row r="47" spans="1:28" ht="21.6" customHeight="1">
      <c r="A47" s="21">
        <v>170</v>
      </c>
      <c r="B47" s="21">
        <v>2025010696</v>
      </c>
      <c r="C47" s="21">
        <v>1</v>
      </c>
      <c r="D47" s="21" t="s">
        <v>4157</v>
      </c>
      <c r="E47" s="21" t="s">
        <v>110</v>
      </c>
      <c r="F47" s="21" t="s">
        <v>4246</v>
      </c>
      <c r="G47" s="21" t="s">
        <v>4260</v>
      </c>
      <c r="H47" s="21" t="s">
        <v>4261</v>
      </c>
      <c r="I47" s="21" t="s">
        <v>4384</v>
      </c>
      <c r="J47" s="21" t="s">
        <v>4233</v>
      </c>
      <c r="K47" s="21" t="s">
        <v>4163</v>
      </c>
      <c r="L47" s="23" t="s">
        <v>4378</v>
      </c>
      <c r="M47" s="23" t="s">
        <v>4385</v>
      </c>
      <c r="N47" s="23" t="s">
        <v>4386</v>
      </c>
      <c r="O47" s="21" t="s">
        <v>212</v>
      </c>
      <c r="P47" s="21"/>
      <c r="Q47" s="21"/>
      <c r="R47" s="21">
        <v>161922</v>
      </c>
      <c r="S47" s="21" t="s">
        <v>178</v>
      </c>
      <c r="T47" s="21"/>
      <c r="U47" s="21"/>
      <c r="V47" s="21"/>
      <c r="W47" s="21"/>
      <c r="X47" s="21"/>
      <c r="Y47" s="21"/>
      <c r="Z47" s="23" t="s">
        <v>4328</v>
      </c>
      <c r="AA47" s="21" t="s">
        <v>178</v>
      </c>
      <c r="AB47" s="21">
        <v>1</v>
      </c>
    </row>
    <row r="48" spans="1:28" ht="21.6" customHeight="1">
      <c r="A48" s="21">
        <v>172</v>
      </c>
      <c r="B48" s="21">
        <v>2025013085</v>
      </c>
      <c r="C48" s="21">
        <v>1</v>
      </c>
      <c r="D48" s="21" t="s">
        <v>4157</v>
      </c>
      <c r="E48" s="21" t="s">
        <v>110</v>
      </c>
      <c r="F48" s="21" t="s">
        <v>4387</v>
      </c>
      <c r="G48" s="21" t="s">
        <v>4330</v>
      </c>
      <c r="H48" s="21" t="s">
        <v>4260</v>
      </c>
      <c r="I48" s="21" t="s">
        <v>4388</v>
      </c>
      <c r="J48" s="21" t="s">
        <v>4233</v>
      </c>
      <c r="K48" s="21" t="s">
        <v>4163</v>
      </c>
      <c r="L48" s="23" t="s">
        <v>4389</v>
      </c>
      <c r="M48" s="23" t="s">
        <v>4390</v>
      </c>
      <c r="N48" s="23"/>
      <c r="O48" s="21" t="s">
        <v>212</v>
      </c>
      <c r="P48" s="21"/>
      <c r="Q48" s="21"/>
      <c r="R48" s="21">
        <v>294493</v>
      </c>
      <c r="S48" s="21" t="s">
        <v>178</v>
      </c>
      <c r="T48" s="21"/>
      <c r="U48" s="21"/>
      <c r="V48" s="21"/>
      <c r="W48" s="21"/>
      <c r="X48" s="21"/>
      <c r="Y48" s="21"/>
      <c r="Z48" s="23" t="s">
        <v>4391</v>
      </c>
      <c r="AA48" s="21" t="s">
        <v>178</v>
      </c>
      <c r="AB48" s="21">
        <v>1</v>
      </c>
    </row>
    <row r="49" spans="1:28" ht="21.6" customHeight="1">
      <c r="A49" s="21">
        <v>176</v>
      </c>
      <c r="B49" s="21">
        <v>2025011549</v>
      </c>
      <c r="C49" s="21">
        <v>1</v>
      </c>
      <c r="D49" s="21" t="s">
        <v>4157</v>
      </c>
      <c r="E49" s="21" t="s">
        <v>110</v>
      </c>
      <c r="F49" s="21" t="s">
        <v>4336</v>
      </c>
      <c r="G49" s="21" t="s">
        <v>4230</v>
      </c>
      <c r="H49" s="21" t="s">
        <v>4392</v>
      </c>
      <c r="I49" s="21" t="s">
        <v>4393</v>
      </c>
      <c r="J49" s="21" t="s">
        <v>4233</v>
      </c>
      <c r="K49" s="21" t="s">
        <v>4163</v>
      </c>
      <c r="L49" s="23" t="s">
        <v>4394</v>
      </c>
      <c r="M49" s="23" t="s">
        <v>4395</v>
      </c>
      <c r="N49" s="23"/>
      <c r="O49" s="21" t="s">
        <v>158</v>
      </c>
      <c r="P49" s="21"/>
      <c r="Q49" s="21"/>
      <c r="R49" s="21">
        <v>67200</v>
      </c>
      <c r="S49" s="21"/>
      <c r="T49" s="21"/>
      <c r="U49" s="21"/>
      <c r="V49" s="21"/>
      <c r="W49" s="21"/>
      <c r="X49" s="21"/>
      <c r="Y49" s="21"/>
      <c r="Z49" s="23" t="s">
        <v>4396</v>
      </c>
      <c r="AA49" s="21" t="s">
        <v>178</v>
      </c>
      <c r="AB49" s="21">
        <v>1</v>
      </c>
    </row>
    <row r="50" spans="1:28" ht="21.6" customHeight="1">
      <c r="A50" s="21">
        <v>177</v>
      </c>
      <c r="B50" s="21">
        <v>2025013200</v>
      </c>
      <c r="C50" s="21">
        <v>1</v>
      </c>
      <c r="D50" s="21" t="s">
        <v>4157</v>
      </c>
      <c r="E50" s="21" t="s">
        <v>110</v>
      </c>
      <c r="F50" s="21" t="s">
        <v>4387</v>
      </c>
      <c r="G50" s="21" t="s">
        <v>4366</v>
      </c>
      <c r="H50" s="21" t="s">
        <v>4367</v>
      </c>
      <c r="I50" s="21" t="s">
        <v>4393</v>
      </c>
      <c r="J50" s="21" t="s">
        <v>4233</v>
      </c>
      <c r="K50" s="21" t="s">
        <v>4163</v>
      </c>
      <c r="L50" s="23" t="s">
        <v>4394</v>
      </c>
      <c r="M50" s="23" t="s">
        <v>4395</v>
      </c>
      <c r="N50" s="23"/>
      <c r="O50" s="21" t="s">
        <v>212</v>
      </c>
      <c r="P50" s="21"/>
      <c r="Q50" s="21"/>
      <c r="R50" s="21">
        <v>71400</v>
      </c>
      <c r="S50" s="21" t="s">
        <v>178</v>
      </c>
      <c r="T50" s="21"/>
      <c r="U50" s="21"/>
      <c r="V50" s="21"/>
      <c r="W50" s="21"/>
      <c r="X50" s="21"/>
      <c r="Y50" s="21"/>
      <c r="Z50" s="23" t="s">
        <v>4166</v>
      </c>
      <c r="AA50" s="21" t="s">
        <v>178</v>
      </c>
      <c r="AB50" s="21">
        <v>1</v>
      </c>
    </row>
    <row r="51" spans="1:28" ht="21.6" customHeight="1">
      <c r="A51" s="21">
        <v>181</v>
      </c>
      <c r="B51" s="21">
        <v>2025011861</v>
      </c>
      <c r="C51" s="21">
        <v>1</v>
      </c>
      <c r="D51" s="21" t="s">
        <v>4157</v>
      </c>
      <c r="E51" s="21" t="s">
        <v>110</v>
      </c>
      <c r="F51" s="21" t="s">
        <v>4327</v>
      </c>
      <c r="G51" s="21" t="s">
        <v>4367</v>
      </c>
      <c r="H51" s="21" t="s">
        <v>4397</v>
      </c>
      <c r="I51" s="21" t="s">
        <v>4398</v>
      </c>
      <c r="J51" s="21" t="s">
        <v>4233</v>
      </c>
      <c r="K51" s="21" t="s">
        <v>4163</v>
      </c>
      <c r="L51" s="23" t="s">
        <v>4234</v>
      </c>
      <c r="M51" s="23" t="s">
        <v>4399</v>
      </c>
      <c r="N51" s="23" t="s">
        <v>4400</v>
      </c>
      <c r="O51" s="21" t="s">
        <v>158</v>
      </c>
      <c r="P51" s="21"/>
      <c r="Q51" s="21"/>
      <c r="R51" s="21">
        <v>58705</v>
      </c>
      <c r="S51" s="21"/>
      <c r="T51" s="21"/>
      <c r="U51" s="21"/>
      <c r="V51" s="21"/>
      <c r="W51" s="21"/>
      <c r="X51" s="21"/>
      <c r="Y51" s="21"/>
      <c r="Z51" s="23" t="s">
        <v>4401</v>
      </c>
      <c r="AA51" s="21" t="s">
        <v>178</v>
      </c>
      <c r="AB51" s="21">
        <v>1</v>
      </c>
    </row>
    <row r="52" spans="1:28" ht="21.6" customHeight="1">
      <c r="A52" s="21">
        <v>182</v>
      </c>
      <c r="B52" s="21">
        <v>2025010962</v>
      </c>
      <c r="C52" s="21">
        <v>1</v>
      </c>
      <c r="D52" s="21" t="s">
        <v>4157</v>
      </c>
      <c r="E52" s="21" t="s">
        <v>110</v>
      </c>
      <c r="F52" s="21" t="s">
        <v>4253</v>
      </c>
      <c r="G52" s="21" t="s">
        <v>4348</v>
      </c>
      <c r="H52" s="21" t="s">
        <v>4230</v>
      </c>
      <c r="I52" s="21" t="s">
        <v>4402</v>
      </c>
      <c r="J52" s="21" t="s">
        <v>4233</v>
      </c>
      <c r="K52" s="21" t="s">
        <v>4163</v>
      </c>
      <c r="L52" s="23" t="s">
        <v>4250</v>
      </c>
      <c r="M52" s="23" t="s">
        <v>4403</v>
      </c>
      <c r="N52" s="23" t="s">
        <v>4404</v>
      </c>
      <c r="O52" s="21" t="s">
        <v>4170</v>
      </c>
      <c r="P52" s="21"/>
      <c r="Q52" s="21"/>
      <c r="R52" s="21">
        <v>35888</v>
      </c>
      <c r="S52" s="21"/>
      <c r="T52" s="21"/>
      <c r="U52" s="21"/>
      <c r="V52" s="21"/>
      <c r="W52" s="21"/>
      <c r="X52" s="21"/>
      <c r="Y52" s="21"/>
      <c r="Z52" s="23" t="s">
        <v>4328</v>
      </c>
      <c r="AA52" s="21" t="s">
        <v>178</v>
      </c>
      <c r="AB52" s="21">
        <v>1</v>
      </c>
    </row>
    <row r="53" spans="1:28" ht="21.6" customHeight="1">
      <c r="A53" s="21">
        <v>184</v>
      </c>
      <c r="B53" s="21">
        <v>2025011452</v>
      </c>
      <c r="C53" s="21">
        <v>1</v>
      </c>
      <c r="D53" s="21" t="s">
        <v>4157</v>
      </c>
      <c r="E53" s="21" t="s">
        <v>110</v>
      </c>
      <c r="F53" s="21" t="s">
        <v>4344</v>
      </c>
      <c r="G53" s="21" t="s">
        <v>4405</v>
      </c>
      <c r="H53" s="21" t="s">
        <v>4406</v>
      </c>
      <c r="I53" s="21" t="s">
        <v>4402</v>
      </c>
      <c r="J53" s="21" t="s">
        <v>4233</v>
      </c>
      <c r="K53" s="21" t="s">
        <v>4163</v>
      </c>
      <c r="L53" s="23" t="s">
        <v>4250</v>
      </c>
      <c r="M53" s="23" t="s">
        <v>4403</v>
      </c>
      <c r="N53" s="23" t="s">
        <v>4404</v>
      </c>
      <c r="O53" s="21" t="s">
        <v>212</v>
      </c>
      <c r="P53" s="21"/>
      <c r="Q53" s="21"/>
      <c r="R53" s="21">
        <v>35888</v>
      </c>
      <c r="S53" s="21"/>
      <c r="T53" s="21"/>
      <c r="U53" s="21" t="s">
        <v>178</v>
      </c>
      <c r="V53" s="21"/>
      <c r="W53" s="21"/>
      <c r="X53" s="21"/>
      <c r="Y53" s="21"/>
      <c r="Z53" s="23" t="s">
        <v>4342</v>
      </c>
      <c r="AA53" s="21" t="s">
        <v>178</v>
      </c>
      <c r="AB53" s="21">
        <v>1</v>
      </c>
    </row>
    <row r="54" spans="1:28" ht="21.6" customHeight="1">
      <c r="A54" s="21">
        <v>185</v>
      </c>
      <c r="B54" s="21">
        <v>2025010965</v>
      </c>
      <c r="C54" s="21">
        <v>1</v>
      </c>
      <c r="D54" s="21" t="s">
        <v>4157</v>
      </c>
      <c r="E54" s="21" t="s">
        <v>110</v>
      </c>
      <c r="F54" s="21" t="s">
        <v>4253</v>
      </c>
      <c r="G54" s="21" t="s">
        <v>4184</v>
      </c>
      <c r="H54" s="21" t="s">
        <v>4407</v>
      </c>
      <c r="I54" s="21" t="s">
        <v>4408</v>
      </c>
      <c r="J54" s="21" t="s">
        <v>4233</v>
      </c>
      <c r="K54" s="21" t="s">
        <v>4163</v>
      </c>
      <c r="L54" s="23" t="s">
        <v>4250</v>
      </c>
      <c r="M54" s="23" t="s">
        <v>4409</v>
      </c>
      <c r="N54" s="23" t="s">
        <v>4410</v>
      </c>
      <c r="O54" s="21" t="s">
        <v>212</v>
      </c>
      <c r="P54" s="21"/>
      <c r="Q54" s="21"/>
      <c r="R54" s="21">
        <v>62731</v>
      </c>
      <c r="S54" s="21" t="s">
        <v>178</v>
      </c>
      <c r="T54" s="21"/>
      <c r="U54" s="21"/>
      <c r="V54" s="21"/>
      <c r="W54" s="21"/>
      <c r="X54" s="21"/>
      <c r="Y54" s="21"/>
      <c r="Z54" s="23" t="s">
        <v>4328</v>
      </c>
      <c r="AA54" s="21" t="s">
        <v>178</v>
      </c>
      <c r="AB54" s="21">
        <v>1</v>
      </c>
    </row>
    <row r="55" spans="1:28" ht="21.6" customHeight="1">
      <c r="A55" s="21">
        <v>187</v>
      </c>
      <c r="B55" s="21">
        <v>2025011481</v>
      </c>
      <c r="C55" s="21">
        <v>1</v>
      </c>
      <c r="D55" s="21" t="s">
        <v>4157</v>
      </c>
      <c r="E55" s="21" t="s">
        <v>110</v>
      </c>
      <c r="F55" s="21" t="s">
        <v>4344</v>
      </c>
      <c r="G55" s="21" t="s">
        <v>4411</v>
      </c>
      <c r="H55" s="21" t="s">
        <v>4412</v>
      </c>
      <c r="I55" s="21" t="s">
        <v>4408</v>
      </c>
      <c r="J55" s="21" t="s">
        <v>4233</v>
      </c>
      <c r="K55" s="21" t="s">
        <v>4163</v>
      </c>
      <c r="L55" s="23" t="s">
        <v>4250</v>
      </c>
      <c r="M55" s="23" t="s">
        <v>4409</v>
      </c>
      <c r="N55" s="23" t="s">
        <v>4410</v>
      </c>
      <c r="O55" s="21" t="s">
        <v>212</v>
      </c>
      <c r="P55" s="21"/>
      <c r="Q55" s="21"/>
      <c r="R55" s="21">
        <v>62731</v>
      </c>
      <c r="S55" s="21"/>
      <c r="T55" s="21"/>
      <c r="U55" s="21" t="s">
        <v>178</v>
      </c>
      <c r="V55" s="21"/>
      <c r="W55" s="21"/>
      <c r="X55" s="21"/>
      <c r="Y55" s="21"/>
      <c r="Z55" s="23" t="s">
        <v>4342</v>
      </c>
      <c r="AA55" s="21" t="s">
        <v>178</v>
      </c>
      <c r="AB55" s="21">
        <v>1</v>
      </c>
    </row>
    <row r="56" spans="1:28" ht="21.6" customHeight="1">
      <c r="A56" s="21">
        <v>188</v>
      </c>
      <c r="B56" s="21">
        <v>2025010991</v>
      </c>
      <c r="C56" s="21">
        <v>1</v>
      </c>
      <c r="D56" s="21" t="s">
        <v>4157</v>
      </c>
      <c r="E56" s="21" t="s">
        <v>110</v>
      </c>
      <c r="F56" s="21" t="s">
        <v>4253</v>
      </c>
      <c r="G56" s="21" t="s">
        <v>4407</v>
      </c>
      <c r="H56" s="21" t="s">
        <v>4366</v>
      </c>
      <c r="I56" s="21" t="s">
        <v>4413</v>
      </c>
      <c r="J56" s="21" t="s">
        <v>4257</v>
      </c>
      <c r="K56" s="21" t="s">
        <v>4163</v>
      </c>
      <c r="L56" s="23" t="s">
        <v>4414</v>
      </c>
      <c r="M56" s="23" t="s">
        <v>4415</v>
      </c>
      <c r="N56" s="23" t="s">
        <v>4416</v>
      </c>
      <c r="O56" s="21" t="s">
        <v>212</v>
      </c>
      <c r="P56" s="21"/>
      <c r="Q56" s="21"/>
      <c r="R56" s="21">
        <v>111205</v>
      </c>
      <c r="S56" s="21" t="s">
        <v>178</v>
      </c>
      <c r="T56" s="21"/>
      <c r="U56" s="21"/>
      <c r="V56" s="21"/>
      <c r="W56" s="21"/>
      <c r="X56" s="21"/>
      <c r="Y56" s="21"/>
      <c r="Z56" s="23" t="s">
        <v>4328</v>
      </c>
      <c r="AA56" s="21" t="s">
        <v>178</v>
      </c>
      <c r="AB56" s="21">
        <v>1</v>
      </c>
    </row>
    <row r="57" spans="1:28" ht="21.6" customHeight="1">
      <c r="A57" s="21">
        <v>190</v>
      </c>
      <c r="B57" s="21">
        <v>2025011327</v>
      </c>
      <c r="C57" s="21">
        <v>1</v>
      </c>
      <c r="D57" s="21" t="s">
        <v>4157</v>
      </c>
      <c r="E57" s="21" t="s">
        <v>110</v>
      </c>
      <c r="F57" s="21" t="s">
        <v>4329</v>
      </c>
      <c r="G57" s="21" t="s">
        <v>4417</v>
      </c>
      <c r="H57" s="21" t="s">
        <v>4418</v>
      </c>
      <c r="I57" s="21" t="s">
        <v>4413</v>
      </c>
      <c r="J57" s="21" t="s">
        <v>4257</v>
      </c>
      <c r="K57" s="21" t="s">
        <v>4163</v>
      </c>
      <c r="L57" s="23" t="s">
        <v>4414</v>
      </c>
      <c r="M57" s="23" t="s">
        <v>4415</v>
      </c>
      <c r="N57" s="23" t="s">
        <v>4416</v>
      </c>
      <c r="O57" s="21" t="s">
        <v>212</v>
      </c>
      <c r="P57" s="21"/>
      <c r="Q57" s="21"/>
      <c r="R57" s="21">
        <v>111205</v>
      </c>
      <c r="S57" s="21"/>
      <c r="T57" s="21"/>
      <c r="U57" s="21"/>
      <c r="V57" s="21"/>
      <c r="W57" s="21"/>
      <c r="X57" s="21"/>
      <c r="Y57" s="21" t="s">
        <v>178</v>
      </c>
      <c r="Z57" s="23" t="s">
        <v>4419</v>
      </c>
      <c r="AA57" s="21" t="s">
        <v>178</v>
      </c>
      <c r="AB57" s="21">
        <v>1</v>
      </c>
    </row>
    <row r="58" spans="1:28" ht="21.6" customHeight="1">
      <c r="A58" s="21">
        <v>191</v>
      </c>
      <c r="B58" s="21">
        <v>2025011525</v>
      </c>
      <c r="C58" s="21">
        <v>1</v>
      </c>
      <c r="D58" s="21" t="s">
        <v>4157</v>
      </c>
      <c r="E58" s="21" t="s">
        <v>110</v>
      </c>
      <c r="F58" s="21" t="s">
        <v>4336</v>
      </c>
      <c r="G58" s="21" t="s">
        <v>4330</v>
      </c>
      <c r="H58" s="21" t="s">
        <v>4260</v>
      </c>
      <c r="I58" s="21" t="s">
        <v>4413</v>
      </c>
      <c r="J58" s="21" t="s">
        <v>4257</v>
      </c>
      <c r="K58" s="21" t="s">
        <v>4163</v>
      </c>
      <c r="L58" s="23" t="s">
        <v>4414</v>
      </c>
      <c r="M58" s="23" t="s">
        <v>4415</v>
      </c>
      <c r="N58" s="23" t="s">
        <v>4416</v>
      </c>
      <c r="O58" s="21" t="s">
        <v>212</v>
      </c>
      <c r="P58" s="21"/>
      <c r="Q58" s="21"/>
      <c r="R58" s="21">
        <v>111205</v>
      </c>
      <c r="S58" s="21"/>
      <c r="T58" s="21"/>
      <c r="U58" s="21" t="s">
        <v>178</v>
      </c>
      <c r="V58" s="21"/>
      <c r="W58" s="21"/>
      <c r="X58" s="21"/>
      <c r="Y58" s="21"/>
      <c r="Z58" s="23" t="s">
        <v>4342</v>
      </c>
      <c r="AA58" s="21" t="s">
        <v>178</v>
      </c>
      <c r="AB58" s="21">
        <v>1</v>
      </c>
    </row>
    <row r="59" spans="1:28" ht="21.6" customHeight="1">
      <c r="A59" s="21">
        <v>192</v>
      </c>
      <c r="B59" s="21">
        <v>2025010809</v>
      </c>
      <c r="C59" s="21">
        <v>1</v>
      </c>
      <c r="D59" s="21" t="s">
        <v>4157</v>
      </c>
      <c r="E59" s="21" t="s">
        <v>110</v>
      </c>
      <c r="F59" s="21" t="s">
        <v>4246</v>
      </c>
      <c r="G59" s="21" t="s">
        <v>4230</v>
      </c>
      <c r="H59" s="21" t="s">
        <v>4407</v>
      </c>
      <c r="I59" s="21" t="s">
        <v>4420</v>
      </c>
      <c r="J59" s="21" t="s">
        <v>4257</v>
      </c>
      <c r="K59" s="21" t="s">
        <v>4163</v>
      </c>
      <c r="L59" s="23" t="s">
        <v>4414</v>
      </c>
      <c r="M59" s="23" t="s">
        <v>4421</v>
      </c>
      <c r="N59" s="23" t="s">
        <v>4422</v>
      </c>
      <c r="O59" s="21" t="s">
        <v>212</v>
      </c>
      <c r="P59" s="21"/>
      <c r="Q59" s="21"/>
      <c r="R59" s="21">
        <v>87536</v>
      </c>
      <c r="S59" s="21"/>
      <c r="T59" s="21"/>
      <c r="U59" s="21"/>
      <c r="V59" s="21"/>
      <c r="W59" s="21"/>
      <c r="X59" s="21"/>
      <c r="Y59" s="21" t="s">
        <v>178</v>
      </c>
      <c r="Z59" s="23" t="s">
        <v>4423</v>
      </c>
      <c r="AA59" s="21" t="s">
        <v>178</v>
      </c>
      <c r="AB59" s="21">
        <v>1</v>
      </c>
    </row>
    <row r="60" spans="1:28" ht="21.6" customHeight="1">
      <c r="A60" s="21">
        <v>193</v>
      </c>
      <c r="B60" s="21">
        <v>2025010993</v>
      </c>
      <c r="C60" s="21">
        <v>1</v>
      </c>
      <c r="D60" s="21" t="s">
        <v>4157</v>
      </c>
      <c r="E60" s="21" t="s">
        <v>110</v>
      </c>
      <c r="F60" s="21" t="s">
        <v>4253</v>
      </c>
      <c r="G60" s="21" t="s">
        <v>4366</v>
      </c>
      <c r="H60" s="21" t="s">
        <v>4367</v>
      </c>
      <c r="I60" s="21" t="s">
        <v>4420</v>
      </c>
      <c r="J60" s="21" t="s">
        <v>4257</v>
      </c>
      <c r="K60" s="21" t="s">
        <v>4163</v>
      </c>
      <c r="L60" s="23" t="s">
        <v>4414</v>
      </c>
      <c r="M60" s="23" t="s">
        <v>4421</v>
      </c>
      <c r="N60" s="23" t="s">
        <v>4422</v>
      </c>
      <c r="O60" s="21" t="s">
        <v>212</v>
      </c>
      <c r="P60" s="21"/>
      <c r="Q60" s="21"/>
      <c r="R60" s="21">
        <v>93091</v>
      </c>
      <c r="S60" s="21" t="s">
        <v>178</v>
      </c>
      <c r="T60" s="21"/>
      <c r="U60" s="21"/>
      <c r="V60" s="21"/>
      <c r="W60" s="21"/>
      <c r="X60" s="21"/>
      <c r="Y60" s="21"/>
      <c r="Z60" s="23" t="s">
        <v>4424</v>
      </c>
      <c r="AA60" s="21" t="s">
        <v>178</v>
      </c>
      <c r="AB60" s="21">
        <v>1</v>
      </c>
    </row>
    <row r="61" spans="1:28" ht="21.6" customHeight="1">
      <c r="A61" s="21">
        <v>195</v>
      </c>
      <c r="B61" s="21">
        <v>2025011526</v>
      </c>
      <c r="C61" s="21">
        <v>1</v>
      </c>
      <c r="D61" s="21" t="s">
        <v>4157</v>
      </c>
      <c r="E61" s="21" t="s">
        <v>110</v>
      </c>
      <c r="F61" s="21" t="s">
        <v>4336</v>
      </c>
      <c r="G61" s="21" t="s">
        <v>4260</v>
      </c>
      <c r="H61" s="21" t="s">
        <v>4343</v>
      </c>
      <c r="I61" s="21" t="s">
        <v>4420</v>
      </c>
      <c r="J61" s="21" t="s">
        <v>4257</v>
      </c>
      <c r="K61" s="21" t="s">
        <v>4163</v>
      </c>
      <c r="L61" s="23" t="s">
        <v>4414</v>
      </c>
      <c r="M61" s="23" t="s">
        <v>4421</v>
      </c>
      <c r="N61" s="23" t="s">
        <v>4422</v>
      </c>
      <c r="O61" s="21" t="s">
        <v>212</v>
      </c>
      <c r="P61" s="21"/>
      <c r="Q61" s="21"/>
      <c r="R61" s="21">
        <v>93091</v>
      </c>
      <c r="S61" s="21"/>
      <c r="T61" s="21"/>
      <c r="U61" s="21" t="s">
        <v>178</v>
      </c>
      <c r="V61" s="21"/>
      <c r="W61" s="21"/>
      <c r="X61" s="21"/>
      <c r="Y61" s="21"/>
      <c r="Z61" s="23" t="s">
        <v>4342</v>
      </c>
      <c r="AA61" s="21" t="s">
        <v>178</v>
      </c>
      <c r="AB61" s="21">
        <v>1</v>
      </c>
    </row>
    <row r="62" spans="1:28" ht="21.6" customHeight="1">
      <c r="A62" s="21">
        <v>196</v>
      </c>
      <c r="B62" s="21">
        <v>2025013218</v>
      </c>
      <c r="C62" s="21">
        <v>1</v>
      </c>
      <c r="D62" s="21" t="s">
        <v>4157</v>
      </c>
      <c r="E62" s="21" t="s">
        <v>110</v>
      </c>
      <c r="F62" s="21" t="s">
        <v>4387</v>
      </c>
      <c r="G62" s="21" t="s">
        <v>4405</v>
      </c>
      <c r="H62" s="21" t="s">
        <v>4425</v>
      </c>
      <c r="I62" s="21" t="s">
        <v>4420</v>
      </c>
      <c r="J62" s="21" t="s">
        <v>4257</v>
      </c>
      <c r="K62" s="21" t="s">
        <v>4163</v>
      </c>
      <c r="L62" s="23" t="s">
        <v>4414</v>
      </c>
      <c r="M62" s="23" t="s">
        <v>4421</v>
      </c>
      <c r="N62" s="23" t="s">
        <v>4422</v>
      </c>
      <c r="O62" s="21" t="s">
        <v>212</v>
      </c>
      <c r="P62" s="21"/>
      <c r="Q62" s="21"/>
      <c r="R62" s="21">
        <v>93091</v>
      </c>
      <c r="S62" s="21"/>
      <c r="T62" s="21"/>
      <c r="U62" s="21"/>
      <c r="V62" s="21"/>
      <c r="W62" s="21"/>
      <c r="X62" s="21"/>
      <c r="Y62" s="21" t="s">
        <v>178</v>
      </c>
      <c r="Z62" s="23" t="s">
        <v>4426</v>
      </c>
      <c r="AA62" s="21" t="s">
        <v>178</v>
      </c>
      <c r="AB62" s="21">
        <v>1</v>
      </c>
    </row>
    <row r="63" spans="1:28" ht="21.6" customHeight="1">
      <c r="A63" s="21">
        <v>197</v>
      </c>
      <c r="B63" s="21">
        <v>2025011595</v>
      </c>
      <c r="C63" s="21">
        <v>1</v>
      </c>
      <c r="D63" s="21" t="s">
        <v>4157</v>
      </c>
      <c r="E63" s="21" t="s">
        <v>110</v>
      </c>
      <c r="F63" s="21" t="s">
        <v>4336</v>
      </c>
      <c r="G63" s="21" t="s">
        <v>4366</v>
      </c>
      <c r="H63" s="21" t="s">
        <v>4367</v>
      </c>
      <c r="I63" s="21" t="s">
        <v>4427</v>
      </c>
      <c r="J63" s="21" t="s">
        <v>4257</v>
      </c>
      <c r="K63" s="21" t="s">
        <v>4163</v>
      </c>
      <c r="L63" s="23" t="s">
        <v>4428</v>
      </c>
      <c r="M63" s="23" t="s">
        <v>4429</v>
      </c>
      <c r="N63" s="23"/>
      <c r="O63" s="21" t="s">
        <v>212</v>
      </c>
      <c r="P63" s="21"/>
      <c r="Q63" s="21"/>
      <c r="R63" s="21">
        <v>32000</v>
      </c>
      <c r="S63" s="21" t="s">
        <v>178</v>
      </c>
      <c r="T63" s="21"/>
      <c r="U63" s="21"/>
      <c r="V63" s="21"/>
      <c r="W63" s="21"/>
      <c r="X63" s="21"/>
      <c r="Y63" s="21"/>
      <c r="Z63" s="23" t="s">
        <v>4328</v>
      </c>
      <c r="AA63" s="21" t="s">
        <v>178</v>
      </c>
      <c r="AB63" s="21">
        <v>1</v>
      </c>
    </row>
    <row r="64" spans="1:28" ht="21.6" customHeight="1">
      <c r="A64" s="21">
        <v>199</v>
      </c>
      <c r="B64" s="21">
        <v>2025013493</v>
      </c>
      <c r="C64" s="21">
        <v>1</v>
      </c>
      <c r="D64" s="21" t="s">
        <v>4157</v>
      </c>
      <c r="E64" s="21" t="s">
        <v>110</v>
      </c>
      <c r="F64" s="21" t="s">
        <v>4430</v>
      </c>
      <c r="G64" s="21" t="s">
        <v>4260</v>
      </c>
      <c r="H64" s="21" t="s">
        <v>4431</v>
      </c>
      <c r="I64" s="21" t="s">
        <v>4432</v>
      </c>
      <c r="J64" s="21" t="s">
        <v>4257</v>
      </c>
      <c r="K64" s="21" t="s">
        <v>4163</v>
      </c>
      <c r="L64" s="23" t="s">
        <v>4234</v>
      </c>
      <c r="M64" s="23" t="s">
        <v>4433</v>
      </c>
      <c r="N64" s="23" t="s">
        <v>4434</v>
      </c>
      <c r="O64" s="21" t="s">
        <v>212</v>
      </c>
      <c r="P64" s="21"/>
      <c r="Q64" s="21"/>
      <c r="R64" s="21">
        <v>308</v>
      </c>
      <c r="S64" s="21"/>
      <c r="T64" s="21" t="s">
        <v>178</v>
      </c>
      <c r="U64" s="21"/>
      <c r="V64" s="21"/>
      <c r="W64" s="21"/>
      <c r="X64" s="21"/>
      <c r="Y64" s="21"/>
      <c r="Z64" s="23" t="s">
        <v>4435</v>
      </c>
      <c r="AA64" s="21" t="s">
        <v>178</v>
      </c>
      <c r="AB64" s="21">
        <v>1</v>
      </c>
    </row>
    <row r="65" spans="1:28" ht="21.6" customHeight="1">
      <c r="A65" s="21">
        <v>202</v>
      </c>
      <c r="B65" s="21">
        <v>2025013381</v>
      </c>
      <c r="C65" s="21">
        <v>1</v>
      </c>
      <c r="D65" s="21" t="s">
        <v>4157</v>
      </c>
      <c r="E65" s="21" t="s">
        <v>110</v>
      </c>
      <c r="F65" s="21" t="s">
        <v>4304</v>
      </c>
      <c r="G65" s="21" t="s">
        <v>4291</v>
      </c>
      <c r="H65" s="21" t="s">
        <v>4436</v>
      </c>
      <c r="I65" s="21" t="s">
        <v>4437</v>
      </c>
      <c r="J65" s="21" t="s">
        <v>4257</v>
      </c>
      <c r="K65" s="21" t="s">
        <v>4163</v>
      </c>
      <c r="L65" s="23" t="s">
        <v>4357</v>
      </c>
      <c r="M65" s="23" t="s">
        <v>4438</v>
      </c>
      <c r="N65" s="23" t="s">
        <v>4439</v>
      </c>
      <c r="O65" s="21" t="s">
        <v>212</v>
      </c>
      <c r="P65" s="21"/>
      <c r="Q65" s="21"/>
      <c r="R65" s="21">
        <v>14721</v>
      </c>
      <c r="S65" s="21"/>
      <c r="T65" s="21"/>
      <c r="U65" s="21" t="s">
        <v>178</v>
      </c>
      <c r="V65" s="21"/>
      <c r="W65" s="21"/>
      <c r="X65" s="21"/>
      <c r="Y65" s="21"/>
      <c r="Z65" s="23" t="s">
        <v>4342</v>
      </c>
      <c r="AA65" s="21" t="s">
        <v>178</v>
      </c>
      <c r="AB65" s="21">
        <v>1</v>
      </c>
    </row>
    <row r="66" spans="1:28" ht="21.6" customHeight="1">
      <c r="A66" s="21">
        <v>203</v>
      </c>
      <c r="B66" s="21">
        <v>2025010648</v>
      </c>
      <c r="C66" s="21">
        <v>1</v>
      </c>
      <c r="D66" s="21" t="s">
        <v>4157</v>
      </c>
      <c r="E66" s="21" t="s">
        <v>110</v>
      </c>
      <c r="F66" s="21" t="s">
        <v>4440</v>
      </c>
      <c r="G66" s="21" t="s">
        <v>4406</v>
      </c>
      <c r="H66" s="21" t="s">
        <v>4411</v>
      </c>
      <c r="I66" s="21" t="s">
        <v>4441</v>
      </c>
      <c r="J66" s="21" t="s">
        <v>4257</v>
      </c>
      <c r="K66" s="21" t="s">
        <v>4163</v>
      </c>
      <c r="L66" s="23" t="s">
        <v>4442</v>
      </c>
      <c r="M66" s="23" t="s">
        <v>4443</v>
      </c>
      <c r="N66" s="23" t="s">
        <v>4444</v>
      </c>
      <c r="O66" s="21" t="s">
        <v>4170</v>
      </c>
      <c r="P66" s="21"/>
      <c r="Q66" s="21"/>
      <c r="R66" s="21">
        <v>92944</v>
      </c>
      <c r="S66" s="21"/>
      <c r="T66" s="21"/>
      <c r="U66" s="21"/>
      <c r="V66" s="21"/>
      <c r="W66" s="21"/>
      <c r="X66" s="21"/>
      <c r="Y66" s="21"/>
      <c r="Z66" s="23" t="s">
        <v>4328</v>
      </c>
      <c r="AA66" s="21" t="s">
        <v>178</v>
      </c>
      <c r="AB66" s="21">
        <v>1</v>
      </c>
    </row>
    <row r="67" spans="1:28" ht="21.6" customHeight="1">
      <c r="A67" s="21">
        <v>204</v>
      </c>
      <c r="B67" s="21">
        <v>2025012814</v>
      </c>
      <c r="C67" s="21">
        <v>1</v>
      </c>
      <c r="D67" s="21" t="s">
        <v>4157</v>
      </c>
      <c r="E67" s="21" t="s">
        <v>110</v>
      </c>
      <c r="F67" s="21" t="s">
        <v>4167</v>
      </c>
      <c r="G67" s="21" t="s">
        <v>4411</v>
      </c>
      <c r="H67" s="21" t="s">
        <v>4445</v>
      </c>
      <c r="I67" s="21" t="s">
        <v>4441</v>
      </c>
      <c r="J67" s="21" t="s">
        <v>4257</v>
      </c>
      <c r="K67" s="21" t="s">
        <v>4163</v>
      </c>
      <c r="L67" s="23" t="s">
        <v>4442</v>
      </c>
      <c r="M67" s="23" t="s">
        <v>4443</v>
      </c>
      <c r="N67" s="23" t="s">
        <v>4444</v>
      </c>
      <c r="O67" s="21" t="s">
        <v>212</v>
      </c>
      <c r="P67" s="21"/>
      <c r="Q67" s="21"/>
      <c r="R67" s="21">
        <v>92944</v>
      </c>
      <c r="S67" s="21"/>
      <c r="T67" s="21"/>
      <c r="U67" s="21"/>
      <c r="V67" s="21"/>
      <c r="W67" s="21"/>
      <c r="X67" s="21"/>
      <c r="Y67" s="21" t="s">
        <v>178</v>
      </c>
      <c r="Z67" s="23" t="s">
        <v>4446</v>
      </c>
      <c r="AA67" s="21" t="s">
        <v>178</v>
      </c>
      <c r="AB67" s="21">
        <v>1</v>
      </c>
    </row>
    <row r="68" spans="1:28" ht="21.6" customHeight="1">
      <c r="A68" s="21">
        <v>205</v>
      </c>
      <c r="B68" s="21">
        <v>2025013704</v>
      </c>
      <c r="C68" s="21">
        <v>1</v>
      </c>
      <c r="D68" s="21" t="s">
        <v>4157</v>
      </c>
      <c r="E68" s="21" t="s">
        <v>110</v>
      </c>
      <c r="F68" s="21" t="s">
        <v>4447</v>
      </c>
      <c r="G68" s="21" t="s">
        <v>4448</v>
      </c>
      <c r="H68" s="21" t="s">
        <v>4449</v>
      </c>
      <c r="I68" s="21" t="s">
        <v>4441</v>
      </c>
      <c r="J68" s="21" t="s">
        <v>4257</v>
      </c>
      <c r="K68" s="21" t="s">
        <v>4163</v>
      </c>
      <c r="L68" s="23" t="s">
        <v>4442</v>
      </c>
      <c r="M68" s="23" t="s">
        <v>4443</v>
      </c>
      <c r="N68" s="23" t="s">
        <v>4444</v>
      </c>
      <c r="O68" s="21" t="s">
        <v>158</v>
      </c>
      <c r="P68" s="21"/>
      <c r="Q68" s="21"/>
      <c r="R68" s="21">
        <v>92944</v>
      </c>
      <c r="S68" s="21"/>
      <c r="T68" s="21"/>
      <c r="U68" s="21"/>
      <c r="V68" s="21"/>
      <c r="W68" s="21"/>
      <c r="X68" s="21"/>
      <c r="Y68" s="21"/>
      <c r="Z68" s="23" t="s">
        <v>4419</v>
      </c>
      <c r="AA68" s="21" t="s">
        <v>178</v>
      </c>
      <c r="AB68" s="21">
        <v>1</v>
      </c>
    </row>
    <row r="69" spans="1:28" ht="21.6" customHeight="1">
      <c r="A69" s="21">
        <v>208</v>
      </c>
      <c r="B69" s="21">
        <v>2025013087</v>
      </c>
      <c r="C69" s="21">
        <v>1</v>
      </c>
      <c r="D69" s="21" t="s">
        <v>4157</v>
      </c>
      <c r="E69" s="21" t="s">
        <v>110</v>
      </c>
      <c r="F69" s="21" t="s">
        <v>4387</v>
      </c>
      <c r="G69" s="21" t="s">
        <v>4260</v>
      </c>
      <c r="H69" s="21" t="s">
        <v>4343</v>
      </c>
      <c r="I69" s="21" t="s">
        <v>4450</v>
      </c>
      <c r="J69" s="21" t="s">
        <v>4451</v>
      </c>
      <c r="K69" s="21" t="s">
        <v>4163</v>
      </c>
      <c r="L69" s="23" t="s">
        <v>4452</v>
      </c>
      <c r="M69" s="23" t="s">
        <v>4390</v>
      </c>
      <c r="N69" s="23" t="s">
        <v>4422</v>
      </c>
      <c r="O69" s="21" t="s">
        <v>212</v>
      </c>
      <c r="P69" s="21"/>
      <c r="Q69" s="21"/>
      <c r="R69" s="21">
        <v>67594</v>
      </c>
      <c r="S69" s="21" t="s">
        <v>178</v>
      </c>
      <c r="T69" s="21"/>
      <c r="U69" s="21"/>
      <c r="V69" s="21"/>
      <c r="W69" s="21"/>
      <c r="X69" s="21"/>
      <c r="Y69" s="21"/>
      <c r="Z69" s="23" t="s">
        <v>4391</v>
      </c>
      <c r="AA69" s="21" t="s">
        <v>178</v>
      </c>
      <c r="AB69" s="21">
        <v>1</v>
      </c>
    </row>
    <row r="70" spans="1:28" ht="21.6" customHeight="1">
      <c r="A70" s="21">
        <v>210</v>
      </c>
      <c r="B70" s="21">
        <v>2025013511</v>
      </c>
      <c r="C70" s="21">
        <v>1</v>
      </c>
      <c r="D70" s="21" t="s">
        <v>4157</v>
      </c>
      <c r="E70" s="21" t="s">
        <v>110</v>
      </c>
      <c r="F70" s="21" t="s">
        <v>4430</v>
      </c>
      <c r="G70" s="21" t="s">
        <v>4367</v>
      </c>
      <c r="H70" s="21" t="s">
        <v>4453</v>
      </c>
      <c r="I70" s="21" t="s">
        <v>4454</v>
      </c>
      <c r="J70" s="21" t="s">
        <v>4268</v>
      </c>
      <c r="K70" s="21" t="s">
        <v>4163</v>
      </c>
      <c r="L70" s="23" t="s">
        <v>4369</v>
      </c>
      <c r="M70" s="23" t="s">
        <v>4455</v>
      </c>
      <c r="N70" s="23" t="s">
        <v>4456</v>
      </c>
      <c r="O70" s="21" t="s">
        <v>212</v>
      </c>
      <c r="P70" s="21"/>
      <c r="Q70" s="21">
        <v>894</v>
      </c>
      <c r="R70" s="21">
        <v>3677</v>
      </c>
      <c r="S70" s="21"/>
      <c r="T70" s="21"/>
      <c r="U70" s="21"/>
      <c r="V70" s="21"/>
      <c r="W70" s="21"/>
      <c r="X70" s="21"/>
      <c r="Y70" s="21" t="s">
        <v>178</v>
      </c>
      <c r="Z70" s="23" t="s">
        <v>4457</v>
      </c>
      <c r="AA70" s="21" t="s">
        <v>178</v>
      </c>
      <c r="AB70" s="21">
        <v>1</v>
      </c>
    </row>
    <row r="71" spans="1:28" ht="21.6" customHeight="1">
      <c r="A71" s="21">
        <v>211</v>
      </c>
      <c r="B71" s="21">
        <v>2025013374</v>
      </c>
      <c r="C71" s="21">
        <v>1</v>
      </c>
      <c r="D71" s="21" t="s">
        <v>4157</v>
      </c>
      <c r="E71" s="21" t="s">
        <v>110</v>
      </c>
      <c r="F71" s="21" t="s">
        <v>4304</v>
      </c>
      <c r="G71" s="21" t="s">
        <v>4184</v>
      </c>
      <c r="H71" s="21" t="s">
        <v>4366</v>
      </c>
      <c r="I71" s="21" t="s">
        <v>4458</v>
      </c>
      <c r="J71" s="21" t="s">
        <v>4268</v>
      </c>
      <c r="K71" s="21" t="s">
        <v>4163</v>
      </c>
      <c r="L71" s="23" t="s">
        <v>4234</v>
      </c>
      <c r="M71" s="23" t="s">
        <v>4459</v>
      </c>
      <c r="N71" s="23" t="s">
        <v>4460</v>
      </c>
      <c r="O71" s="21" t="s">
        <v>158</v>
      </c>
      <c r="P71" s="21"/>
      <c r="Q71" s="21">
        <v>20256</v>
      </c>
      <c r="R71" s="21">
        <v>106161</v>
      </c>
      <c r="S71" s="21"/>
      <c r="T71" s="21"/>
      <c r="U71" s="21"/>
      <c r="V71" s="21"/>
      <c r="W71" s="21"/>
      <c r="X71" s="21"/>
      <c r="Y71" s="21"/>
      <c r="Z71" s="23" t="s">
        <v>4461</v>
      </c>
      <c r="AA71" s="21" t="s">
        <v>178</v>
      </c>
      <c r="AB71" s="21">
        <v>1</v>
      </c>
    </row>
    <row r="72" spans="1:28" ht="21.6" customHeight="1">
      <c r="A72" s="21">
        <v>212</v>
      </c>
      <c r="B72" s="21">
        <v>2025013423</v>
      </c>
      <c r="C72" s="21">
        <v>1</v>
      </c>
      <c r="D72" s="21" t="s">
        <v>4157</v>
      </c>
      <c r="E72" s="21" t="s">
        <v>110</v>
      </c>
      <c r="F72" s="21" t="s">
        <v>4304</v>
      </c>
      <c r="G72" s="21" t="s">
        <v>4366</v>
      </c>
      <c r="H72" s="21" t="s">
        <v>4367</v>
      </c>
      <c r="I72" s="21" t="s">
        <v>4458</v>
      </c>
      <c r="J72" s="21" t="s">
        <v>4268</v>
      </c>
      <c r="K72" s="21" t="s">
        <v>4163</v>
      </c>
      <c r="L72" s="23" t="s">
        <v>4234</v>
      </c>
      <c r="M72" s="23" t="s">
        <v>4459</v>
      </c>
      <c r="N72" s="23" t="s">
        <v>4460</v>
      </c>
      <c r="O72" s="21" t="s">
        <v>212</v>
      </c>
      <c r="P72" s="21"/>
      <c r="Q72" s="21">
        <v>20256</v>
      </c>
      <c r="R72" s="21">
        <v>106161</v>
      </c>
      <c r="S72" s="21"/>
      <c r="T72" s="21"/>
      <c r="U72" s="21" t="s">
        <v>178</v>
      </c>
      <c r="V72" s="21"/>
      <c r="W72" s="21"/>
      <c r="X72" s="21"/>
      <c r="Y72" s="21"/>
      <c r="Z72" s="23" t="s">
        <v>4342</v>
      </c>
      <c r="AA72" s="21" t="s">
        <v>178</v>
      </c>
      <c r="AB72" s="21">
        <v>1</v>
      </c>
    </row>
    <row r="73" spans="1:28" ht="21.6" customHeight="1">
      <c r="A73" s="21">
        <v>213</v>
      </c>
      <c r="B73" s="21">
        <v>2025012182</v>
      </c>
      <c r="C73" s="21">
        <v>1</v>
      </c>
      <c r="D73" s="21" t="s">
        <v>4157</v>
      </c>
      <c r="E73" s="21" t="s">
        <v>110</v>
      </c>
      <c r="F73" s="21" t="s">
        <v>4171</v>
      </c>
      <c r="G73" s="21" t="s">
        <v>4330</v>
      </c>
      <c r="H73" s="21" t="s">
        <v>4260</v>
      </c>
      <c r="I73" s="21" t="s">
        <v>4462</v>
      </c>
      <c r="J73" s="21" t="s">
        <v>4268</v>
      </c>
      <c r="K73" s="21" t="s">
        <v>4163</v>
      </c>
      <c r="L73" s="23" t="s">
        <v>4463</v>
      </c>
      <c r="M73" s="23" t="s">
        <v>4464</v>
      </c>
      <c r="N73" s="23" t="s">
        <v>4465</v>
      </c>
      <c r="O73" s="21" t="s">
        <v>212</v>
      </c>
      <c r="P73" s="21">
        <v>1564</v>
      </c>
      <c r="Q73" s="21">
        <v>3945</v>
      </c>
      <c r="R73" s="21">
        <v>26482</v>
      </c>
      <c r="S73" s="21" t="s">
        <v>178</v>
      </c>
      <c r="T73" s="21"/>
      <c r="U73" s="21"/>
      <c r="V73" s="21"/>
      <c r="W73" s="21"/>
      <c r="X73" s="21"/>
      <c r="Y73" s="21"/>
      <c r="Z73" s="23" t="s">
        <v>4328</v>
      </c>
      <c r="AA73" s="21" t="s">
        <v>178</v>
      </c>
      <c r="AB73" s="21">
        <v>1</v>
      </c>
    </row>
    <row r="74" spans="1:28" ht="21.6" customHeight="1">
      <c r="A74" s="21">
        <v>217</v>
      </c>
      <c r="B74" s="21">
        <v>2025012225</v>
      </c>
      <c r="C74" s="21">
        <v>1</v>
      </c>
      <c r="D74" s="21" t="s">
        <v>4157</v>
      </c>
      <c r="E74" s="21" t="s">
        <v>110</v>
      </c>
      <c r="F74" s="21" t="s">
        <v>4171</v>
      </c>
      <c r="G74" s="21" t="s">
        <v>4381</v>
      </c>
      <c r="H74" s="21" t="s">
        <v>4466</v>
      </c>
      <c r="I74" s="21" t="s">
        <v>4467</v>
      </c>
      <c r="J74" s="21" t="s">
        <v>4268</v>
      </c>
      <c r="K74" s="21" t="s">
        <v>4163</v>
      </c>
      <c r="L74" s="23" t="s">
        <v>4468</v>
      </c>
      <c r="M74" s="23" t="s">
        <v>4469</v>
      </c>
      <c r="N74" s="23" t="s">
        <v>4470</v>
      </c>
      <c r="O74" s="21" t="s">
        <v>212</v>
      </c>
      <c r="P74" s="21"/>
      <c r="Q74" s="21">
        <v>15934</v>
      </c>
      <c r="R74" s="21">
        <v>22454</v>
      </c>
      <c r="S74" s="21"/>
      <c r="T74" s="21"/>
      <c r="U74" s="21"/>
      <c r="V74" s="21"/>
      <c r="W74" s="21"/>
      <c r="X74" s="21"/>
      <c r="Y74" s="21" t="s">
        <v>178</v>
      </c>
      <c r="Z74" s="23" t="s">
        <v>4471</v>
      </c>
      <c r="AA74" s="21" t="s">
        <v>178</v>
      </c>
      <c r="AB74" s="21">
        <v>1</v>
      </c>
    </row>
    <row r="75" spans="1:28" ht="21.6" customHeight="1">
      <c r="A75" s="21">
        <v>220</v>
      </c>
      <c r="B75" s="21">
        <v>2025013006</v>
      </c>
      <c r="C75" s="21">
        <v>1</v>
      </c>
      <c r="D75" s="21" t="s">
        <v>4157</v>
      </c>
      <c r="E75" s="21" t="s">
        <v>110</v>
      </c>
      <c r="F75" s="21" t="s">
        <v>4218</v>
      </c>
      <c r="G75" s="21" t="s">
        <v>4230</v>
      </c>
      <c r="H75" s="21" t="s">
        <v>4184</v>
      </c>
      <c r="I75" s="21" t="s">
        <v>4472</v>
      </c>
      <c r="J75" s="21" t="s">
        <v>4268</v>
      </c>
      <c r="K75" s="21" t="s">
        <v>4163</v>
      </c>
      <c r="L75" s="23" t="s">
        <v>4357</v>
      </c>
      <c r="M75" s="23" t="s">
        <v>4473</v>
      </c>
      <c r="N75" s="23" t="s">
        <v>4474</v>
      </c>
      <c r="O75" s="21" t="s">
        <v>4170</v>
      </c>
      <c r="P75" s="21"/>
      <c r="Q75" s="21">
        <v>1032</v>
      </c>
      <c r="R75" s="21">
        <v>8836</v>
      </c>
      <c r="S75" s="21"/>
      <c r="T75" s="21"/>
      <c r="U75" s="21"/>
      <c r="V75" s="21"/>
      <c r="W75" s="21"/>
      <c r="X75" s="21"/>
      <c r="Y75" s="21"/>
      <c r="Z75" s="23" t="s">
        <v>4391</v>
      </c>
      <c r="AA75" s="21" t="s">
        <v>178</v>
      </c>
      <c r="AB75" s="21">
        <v>1</v>
      </c>
    </row>
    <row r="76" spans="1:28" ht="21.6" customHeight="1">
      <c r="A76" s="21">
        <v>222</v>
      </c>
      <c r="B76" s="21">
        <v>2025010963</v>
      </c>
      <c r="C76" s="21">
        <v>1</v>
      </c>
      <c r="D76" s="21" t="s">
        <v>4157</v>
      </c>
      <c r="E76" s="21" t="s">
        <v>110</v>
      </c>
      <c r="F76" s="21" t="s">
        <v>4253</v>
      </c>
      <c r="G76" s="21" t="s">
        <v>4230</v>
      </c>
      <c r="H76" s="21" t="s">
        <v>4184</v>
      </c>
      <c r="I76" s="21" t="s">
        <v>4475</v>
      </c>
      <c r="J76" s="21" t="s">
        <v>4278</v>
      </c>
      <c r="K76" s="21" t="s">
        <v>4163</v>
      </c>
      <c r="L76" s="23" t="s">
        <v>4250</v>
      </c>
      <c r="M76" s="23" t="s">
        <v>4476</v>
      </c>
      <c r="N76" s="23" t="s">
        <v>4477</v>
      </c>
      <c r="O76" s="21" t="s">
        <v>212</v>
      </c>
      <c r="P76" s="21"/>
      <c r="Q76" s="21"/>
      <c r="R76" s="21">
        <v>25863</v>
      </c>
      <c r="S76" s="21" t="s">
        <v>178</v>
      </c>
      <c r="T76" s="21"/>
      <c r="U76" s="21"/>
      <c r="V76" s="21"/>
      <c r="W76" s="21"/>
      <c r="X76" s="21"/>
      <c r="Y76" s="21"/>
      <c r="Z76" s="23" t="s">
        <v>4328</v>
      </c>
      <c r="AA76" s="21" t="s">
        <v>178</v>
      </c>
      <c r="AB76" s="21">
        <v>1</v>
      </c>
    </row>
    <row r="77" spans="1:28" ht="21.6" customHeight="1">
      <c r="A77" s="21">
        <v>224</v>
      </c>
      <c r="B77" s="21">
        <v>2025011876</v>
      </c>
      <c r="C77" s="21">
        <v>1</v>
      </c>
      <c r="D77" s="21" t="s">
        <v>4157</v>
      </c>
      <c r="E77" s="21" t="s">
        <v>110</v>
      </c>
      <c r="F77" s="21" t="s">
        <v>4327</v>
      </c>
      <c r="G77" s="21" t="s">
        <v>4478</v>
      </c>
      <c r="H77" s="21" t="s">
        <v>4479</v>
      </c>
      <c r="I77" s="21" t="s">
        <v>4475</v>
      </c>
      <c r="J77" s="21" t="s">
        <v>4278</v>
      </c>
      <c r="K77" s="21" t="s">
        <v>4163</v>
      </c>
      <c r="L77" s="23" t="s">
        <v>4250</v>
      </c>
      <c r="M77" s="23" t="s">
        <v>4476</v>
      </c>
      <c r="N77" s="23" t="s">
        <v>4477</v>
      </c>
      <c r="O77" s="21" t="s">
        <v>158</v>
      </c>
      <c r="P77" s="21"/>
      <c r="Q77" s="21"/>
      <c r="R77" s="21">
        <v>25863</v>
      </c>
      <c r="S77" s="21"/>
      <c r="T77" s="21"/>
      <c r="U77" s="21"/>
      <c r="V77" s="21"/>
      <c r="W77" s="21"/>
      <c r="X77" s="21"/>
      <c r="Y77" s="21"/>
      <c r="Z77" s="23" t="s">
        <v>4480</v>
      </c>
      <c r="AA77" s="21" t="s">
        <v>178</v>
      </c>
      <c r="AB77" s="21">
        <v>1</v>
      </c>
    </row>
    <row r="78" spans="1:28" ht="21.6" customHeight="1">
      <c r="A78" s="21">
        <v>227</v>
      </c>
      <c r="B78" s="21">
        <v>2025012271</v>
      </c>
      <c r="C78" s="21">
        <v>1</v>
      </c>
      <c r="D78" s="21" t="s">
        <v>4157</v>
      </c>
      <c r="E78" s="21" t="s">
        <v>110</v>
      </c>
      <c r="F78" s="21" t="s">
        <v>4171</v>
      </c>
      <c r="G78" s="21" t="s">
        <v>4230</v>
      </c>
      <c r="H78" s="21" t="s">
        <v>4481</v>
      </c>
      <c r="I78" s="21" t="s">
        <v>4482</v>
      </c>
      <c r="J78" s="21" t="s">
        <v>4278</v>
      </c>
      <c r="K78" s="21" t="s">
        <v>4163</v>
      </c>
      <c r="L78" s="23" t="s">
        <v>4483</v>
      </c>
      <c r="M78" s="23" t="s">
        <v>4484</v>
      </c>
      <c r="N78" s="23" t="s">
        <v>4485</v>
      </c>
      <c r="O78" s="21" t="s">
        <v>158</v>
      </c>
      <c r="P78" s="21"/>
      <c r="Q78" s="21"/>
      <c r="R78" s="21">
        <v>256154</v>
      </c>
      <c r="S78" s="21"/>
      <c r="T78" s="21"/>
      <c r="U78" s="21"/>
      <c r="V78" s="21"/>
      <c r="W78" s="21"/>
      <c r="X78" s="21"/>
      <c r="Y78" s="21"/>
      <c r="Z78" s="23" t="s">
        <v>4486</v>
      </c>
      <c r="AA78" s="21" t="s">
        <v>178</v>
      </c>
      <c r="AB78" s="21">
        <v>1</v>
      </c>
    </row>
    <row r="79" spans="1:28" ht="21.6" customHeight="1">
      <c r="A79" s="21">
        <v>228</v>
      </c>
      <c r="B79" s="21">
        <v>2025010645</v>
      </c>
      <c r="C79" s="21">
        <v>1</v>
      </c>
      <c r="D79" s="21" t="s">
        <v>4157</v>
      </c>
      <c r="E79" s="21" t="s">
        <v>110</v>
      </c>
      <c r="F79" s="21" t="s">
        <v>4440</v>
      </c>
      <c r="G79" s="21" t="s">
        <v>4407</v>
      </c>
      <c r="H79" s="21" t="s">
        <v>4366</v>
      </c>
      <c r="I79" s="21" t="s">
        <v>4487</v>
      </c>
      <c r="J79" s="21" t="s">
        <v>4278</v>
      </c>
      <c r="K79" s="21" t="s">
        <v>4163</v>
      </c>
      <c r="L79" s="23" t="s">
        <v>4442</v>
      </c>
      <c r="M79" s="23" t="s">
        <v>4488</v>
      </c>
      <c r="N79" s="23" t="s">
        <v>4489</v>
      </c>
      <c r="O79" s="21" t="s">
        <v>4170</v>
      </c>
      <c r="P79" s="21"/>
      <c r="Q79" s="21"/>
      <c r="R79" s="21">
        <v>111973</v>
      </c>
      <c r="S79" s="21"/>
      <c r="T79" s="21"/>
      <c r="U79" s="21"/>
      <c r="V79" s="21"/>
      <c r="W79" s="21"/>
      <c r="X79" s="21"/>
      <c r="Y79" s="21"/>
      <c r="Z79" s="23" t="s">
        <v>4328</v>
      </c>
      <c r="AA79" s="21" t="s">
        <v>178</v>
      </c>
      <c r="AB79" s="21">
        <v>1</v>
      </c>
    </row>
    <row r="80" spans="1:28" ht="21.6" customHeight="1">
      <c r="A80" s="21">
        <v>232</v>
      </c>
      <c r="B80" s="21">
        <v>2025010720</v>
      </c>
      <c r="C80" s="21">
        <v>1</v>
      </c>
      <c r="D80" s="21" t="s">
        <v>4157</v>
      </c>
      <c r="E80" s="21" t="s">
        <v>110</v>
      </c>
      <c r="F80" s="21" t="s">
        <v>4246</v>
      </c>
      <c r="G80" s="21" t="s">
        <v>4213</v>
      </c>
      <c r="H80" s="21" t="s">
        <v>4490</v>
      </c>
      <c r="I80" s="21" t="s">
        <v>4491</v>
      </c>
      <c r="J80" s="21" t="s">
        <v>4278</v>
      </c>
      <c r="K80" s="21" t="s">
        <v>4163</v>
      </c>
      <c r="L80" s="23" t="s">
        <v>4378</v>
      </c>
      <c r="M80" s="23" t="s">
        <v>4492</v>
      </c>
      <c r="N80" s="23" t="s">
        <v>4493</v>
      </c>
      <c r="O80" s="21" t="s">
        <v>212</v>
      </c>
      <c r="P80" s="21"/>
      <c r="Q80" s="21"/>
      <c r="R80" s="21">
        <v>10649</v>
      </c>
      <c r="S80" s="21" t="s">
        <v>178</v>
      </c>
      <c r="T80" s="21"/>
      <c r="U80" s="21"/>
      <c r="V80" s="21"/>
      <c r="W80" s="21"/>
      <c r="X80" s="21"/>
      <c r="Y80" s="21"/>
      <c r="Z80" s="23" t="s">
        <v>4328</v>
      </c>
      <c r="AA80" s="21" t="s">
        <v>178</v>
      </c>
      <c r="AB80" s="21">
        <v>1</v>
      </c>
    </row>
    <row r="81" spans="1:28" ht="21.6" customHeight="1">
      <c r="A81" s="21">
        <v>234</v>
      </c>
      <c r="B81" s="21">
        <v>2025010690</v>
      </c>
      <c r="C81" s="21">
        <v>1</v>
      </c>
      <c r="D81" s="21" t="s">
        <v>4157</v>
      </c>
      <c r="E81" s="21" t="s">
        <v>110</v>
      </c>
      <c r="F81" s="21" t="s">
        <v>4246</v>
      </c>
      <c r="G81" s="21" t="s">
        <v>4330</v>
      </c>
      <c r="H81" s="21" t="s">
        <v>4376</v>
      </c>
      <c r="I81" s="21" t="s">
        <v>4494</v>
      </c>
      <c r="J81" s="21" t="s">
        <v>4278</v>
      </c>
      <c r="K81" s="21" t="s">
        <v>4163</v>
      </c>
      <c r="L81" s="23" t="s">
        <v>4378</v>
      </c>
      <c r="M81" s="23" t="s">
        <v>4495</v>
      </c>
      <c r="N81" s="23" t="s">
        <v>4359</v>
      </c>
      <c r="O81" s="21" t="s">
        <v>212</v>
      </c>
      <c r="P81" s="21"/>
      <c r="Q81" s="21"/>
      <c r="R81" s="21">
        <v>125941</v>
      </c>
      <c r="S81" s="21" t="s">
        <v>178</v>
      </c>
      <c r="T81" s="21"/>
      <c r="U81" s="21"/>
      <c r="V81" s="21"/>
      <c r="W81" s="21"/>
      <c r="X81" s="21"/>
      <c r="Y81" s="21"/>
      <c r="Z81" s="23" t="s">
        <v>4328</v>
      </c>
      <c r="AA81" s="21" t="s">
        <v>178</v>
      </c>
      <c r="AB81" s="21">
        <v>1</v>
      </c>
    </row>
    <row r="82" spans="1:28" ht="21.6" customHeight="1">
      <c r="A82" s="21">
        <v>236</v>
      </c>
      <c r="B82" s="21">
        <v>2025012662</v>
      </c>
      <c r="C82" s="21">
        <v>1</v>
      </c>
      <c r="D82" s="21" t="s">
        <v>4157</v>
      </c>
      <c r="E82" s="21" t="s">
        <v>110</v>
      </c>
      <c r="F82" s="21" t="s">
        <v>4167</v>
      </c>
      <c r="G82" s="21" t="s">
        <v>4343</v>
      </c>
      <c r="H82" s="21" t="s">
        <v>4496</v>
      </c>
      <c r="I82" s="21" t="s">
        <v>4494</v>
      </c>
      <c r="J82" s="21" t="s">
        <v>4278</v>
      </c>
      <c r="K82" s="21" t="s">
        <v>4163</v>
      </c>
      <c r="L82" s="23" t="s">
        <v>4378</v>
      </c>
      <c r="M82" s="23" t="s">
        <v>4495</v>
      </c>
      <c r="N82" s="23" t="s">
        <v>4359</v>
      </c>
      <c r="O82" s="21" t="s">
        <v>212</v>
      </c>
      <c r="P82" s="21"/>
      <c r="Q82" s="21"/>
      <c r="R82" s="21">
        <v>125941</v>
      </c>
      <c r="S82" s="21"/>
      <c r="T82" s="21"/>
      <c r="U82" s="21"/>
      <c r="V82" s="21"/>
      <c r="W82" s="21"/>
      <c r="X82" s="21"/>
      <c r="Y82" s="21" t="s">
        <v>178</v>
      </c>
      <c r="Z82" s="23" t="s">
        <v>4401</v>
      </c>
      <c r="AA82" s="21" t="s">
        <v>178</v>
      </c>
      <c r="AB82" s="21">
        <v>1</v>
      </c>
    </row>
    <row r="83" spans="1:28" ht="21.6" customHeight="1">
      <c r="A83" s="21">
        <v>237</v>
      </c>
      <c r="B83" s="21">
        <v>2025013720</v>
      </c>
      <c r="C83" s="21">
        <v>1</v>
      </c>
      <c r="D83" s="21" t="s">
        <v>4157</v>
      </c>
      <c r="E83" s="21" t="s">
        <v>110</v>
      </c>
      <c r="F83" s="21" t="s">
        <v>4447</v>
      </c>
      <c r="G83" s="21" t="s">
        <v>4184</v>
      </c>
      <c r="H83" s="21" t="s">
        <v>4497</v>
      </c>
      <c r="I83" s="21" t="s">
        <v>4494</v>
      </c>
      <c r="J83" s="21" t="s">
        <v>4278</v>
      </c>
      <c r="K83" s="21" t="s">
        <v>4163</v>
      </c>
      <c r="L83" s="23" t="s">
        <v>4378</v>
      </c>
      <c r="M83" s="23" t="s">
        <v>4495</v>
      </c>
      <c r="N83" s="23" t="s">
        <v>4359</v>
      </c>
      <c r="O83" s="21" t="s">
        <v>212</v>
      </c>
      <c r="P83" s="21"/>
      <c r="Q83" s="21"/>
      <c r="R83" s="21">
        <v>125941</v>
      </c>
      <c r="S83" s="21"/>
      <c r="T83" s="21"/>
      <c r="U83" s="21"/>
      <c r="V83" s="21"/>
      <c r="W83" s="21"/>
      <c r="X83" s="21"/>
      <c r="Y83" s="21" t="s">
        <v>178</v>
      </c>
      <c r="Z83" s="23" t="s">
        <v>4498</v>
      </c>
      <c r="AA83" s="21" t="s">
        <v>178</v>
      </c>
      <c r="AB83" s="21">
        <v>1</v>
      </c>
    </row>
    <row r="84" spans="1:28" ht="21.6" customHeight="1">
      <c r="A84" s="21">
        <v>238</v>
      </c>
      <c r="B84" s="21">
        <v>2025010704</v>
      </c>
      <c r="C84" s="21">
        <v>1</v>
      </c>
      <c r="D84" s="21" t="s">
        <v>4157</v>
      </c>
      <c r="E84" s="21" t="s">
        <v>110</v>
      </c>
      <c r="F84" s="21" t="s">
        <v>4246</v>
      </c>
      <c r="G84" s="21" t="s">
        <v>4343</v>
      </c>
      <c r="H84" s="21" t="s">
        <v>4212</v>
      </c>
      <c r="I84" s="21" t="s">
        <v>4499</v>
      </c>
      <c r="J84" s="21" t="s">
        <v>4278</v>
      </c>
      <c r="K84" s="21" t="s">
        <v>4163</v>
      </c>
      <c r="L84" s="23" t="s">
        <v>4378</v>
      </c>
      <c r="M84" s="23" t="s">
        <v>4500</v>
      </c>
      <c r="N84" s="23" t="s">
        <v>4501</v>
      </c>
      <c r="O84" s="21" t="s">
        <v>212</v>
      </c>
      <c r="P84" s="21"/>
      <c r="Q84" s="21"/>
      <c r="R84" s="21">
        <v>205657</v>
      </c>
      <c r="S84" s="21" t="s">
        <v>178</v>
      </c>
      <c r="T84" s="21"/>
      <c r="U84" s="21"/>
      <c r="V84" s="21"/>
      <c r="W84" s="21"/>
      <c r="X84" s="21"/>
      <c r="Y84" s="21"/>
      <c r="Z84" s="23" t="s">
        <v>4328</v>
      </c>
      <c r="AA84" s="21" t="s">
        <v>178</v>
      </c>
      <c r="AB84" s="21">
        <v>1</v>
      </c>
    </row>
    <row r="85" spans="1:28" ht="21.6" customHeight="1">
      <c r="A85" s="21">
        <v>240</v>
      </c>
      <c r="B85" s="21">
        <v>2025010706</v>
      </c>
      <c r="C85" s="21">
        <v>1</v>
      </c>
      <c r="D85" s="21" t="s">
        <v>4157</v>
      </c>
      <c r="E85" s="21" t="s">
        <v>110</v>
      </c>
      <c r="F85" s="21" t="s">
        <v>4246</v>
      </c>
      <c r="G85" s="21" t="s">
        <v>4212</v>
      </c>
      <c r="H85" s="21" t="s">
        <v>4213</v>
      </c>
      <c r="I85" s="21" t="s">
        <v>4502</v>
      </c>
      <c r="J85" s="21" t="s">
        <v>4278</v>
      </c>
      <c r="K85" s="21" t="s">
        <v>4163</v>
      </c>
      <c r="L85" s="23" t="s">
        <v>4378</v>
      </c>
      <c r="M85" s="23" t="s">
        <v>4503</v>
      </c>
      <c r="N85" s="23" t="s">
        <v>4504</v>
      </c>
      <c r="O85" s="21" t="s">
        <v>212</v>
      </c>
      <c r="P85" s="21"/>
      <c r="Q85" s="21"/>
      <c r="R85" s="21">
        <v>97619</v>
      </c>
      <c r="S85" s="21" t="s">
        <v>178</v>
      </c>
      <c r="T85" s="21"/>
      <c r="U85" s="21"/>
      <c r="V85" s="21"/>
      <c r="W85" s="21"/>
      <c r="X85" s="21"/>
      <c r="Y85" s="21"/>
      <c r="Z85" s="23" t="s">
        <v>4328</v>
      </c>
      <c r="AA85" s="21" t="s">
        <v>178</v>
      </c>
      <c r="AB85" s="21">
        <v>1</v>
      </c>
    </row>
    <row r="86" spans="1:28" ht="21.6" customHeight="1">
      <c r="A86" s="21">
        <v>244</v>
      </c>
      <c r="B86" s="21">
        <v>2025013315</v>
      </c>
      <c r="C86" s="21">
        <v>1</v>
      </c>
      <c r="D86" s="21" t="s">
        <v>4157</v>
      </c>
      <c r="E86" s="21" t="s">
        <v>110</v>
      </c>
      <c r="F86" s="21" t="s">
        <v>4304</v>
      </c>
      <c r="G86" s="21" t="s">
        <v>4505</v>
      </c>
      <c r="H86" s="21" t="s">
        <v>4322</v>
      </c>
      <c r="I86" s="21" t="s">
        <v>4506</v>
      </c>
      <c r="J86" s="21" t="s">
        <v>4278</v>
      </c>
      <c r="K86" s="21" t="s">
        <v>4163</v>
      </c>
      <c r="L86" s="23" t="s">
        <v>4442</v>
      </c>
      <c r="M86" s="23" t="s">
        <v>4507</v>
      </c>
      <c r="N86" s="23" t="s">
        <v>4489</v>
      </c>
      <c r="O86" s="21" t="s">
        <v>158</v>
      </c>
      <c r="P86" s="21"/>
      <c r="Q86" s="21"/>
      <c r="R86" s="21">
        <v>151804</v>
      </c>
      <c r="S86" s="21"/>
      <c r="T86" s="21"/>
      <c r="U86" s="21"/>
      <c r="V86" s="21"/>
      <c r="W86" s="21"/>
      <c r="X86" s="21"/>
      <c r="Y86" s="21"/>
      <c r="Z86" s="23" t="s">
        <v>4508</v>
      </c>
      <c r="AA86" s="21" t="s">
        <v>178</v>
      </c>
      <c r="AB86" s="21">
        <v>1</v>
      </c>
    </row>
    <row r="87" spans="1:28" ht="21.6" customHeight="1">
      <c r="A87" s="21">
        <v>245</v>
      </c>
      <c r="B87" s="21">
        <v>2025013380</v>
      </c>
      <c r="C87" s="21">
        <v>1</v>
      </c>
      <c r="D87" s="21" t="s">
        <v>4157</v>
      </c>
      <c r="E87" s="21" t="s">
        <v>110</v>
      </c>
      <c r="F87" s="21" t="s">
        <v>4304</v>
      </c>
      <c r="G87" s="21" t="s">
        <v>4348</v>
      </c>
      <c r="H87" s="21" t="s">
        <v>4230</v>
      </c>
      <c r="I87" s="21" t="s">
        <v>4506</v>
      </c>
      <c r="J87" s="21" t="s">
        <v>4278</v>
      </c>
      <c r="K87" s="21" t="s">
        <v>4163</v>
      </c>
      <c r="L87" s="23" t="s">
        <v>4442</v>
      </c>
      <c r="M87" s="23" t="s">
        <v>4507</v>
      </c>
      <c r="N87" s="23" t="s">
        <v>4489</v>
      </c>
      <c r="O87" s="21" t="s">
        <v>212</v>
      </c>
      <c r="P87" s="21"/>
      <c r="Q87" s="21"/>
      <c r="R87" s="21">
        <v>151804</v>
      </c>
      <c r="S87" s="21"/>
      <c r="T87" s="21"/>
      <c r="U87" s="21"/>
      <c r="V87" s="21"/>
      <c r="W87" s="21"/>
      <c r="X87" s="21"/>
      <c r="Y87" s="21" t="s">
        <v>178</v>
      </c>
      <c r="Z87" s="23" t="s">
        <v>4509</v>
      </c>
      <c r="AA87" s="21" t="s">
        <v>178</v>
      </c>
      <c r="AB87" s="21">
        <v>1</v>
      </c>
    </row>
    <row r="88" spans="1:28" ht="21.6" customHeight="1">
      <c r="A88" s="21">
        <v>248</v>
      </c>
      <c r="B88" s="21">
        <v>2025012877</v>
      </c>
      <c r="C88" s="21">
        <v>1</v>
      </c>
      <c r="D88" s="21" t="s">
        <v>4157</v>
      </c>
      <c r="E88" s="21" t="s">
        <v>110</v>
      </c>
      <c r="F88" s="21" t="s">
        <v>4218</v>
      </c>
      <c r="G88" s="21" t="s">
        <v>4330</v>
      </c>
      <c r="H88" s="21" t="s">
        <v>4510</v>
      </c>
      <c r="I88" s="21" t="s">
        <v>4511</v>
      </c>
      <c r="J88" s="21" t="s">
        <v>4278</v>
      </c>
      <c r="K88" s="21" t="s">
        <v>4163</v>
      </c>
      <c r="L88" s="23" t="s">
        <v>4442</v>
      </c>
      <c r="M88" s="23" t="s">
        <v>4512</v>
      </c>
      <c r="N88" s="23" t="s">
        <v>4513</v>
      </c>
      <c r="O88" s="21" t="s">
        <v>158</v>
      </c>
      <c r="P88" s="21"/>
      <c r="Q88" s="21"/>
      <c r="R88" s="21">
        <v>271296</v>
      </c>
      <c r="S88" s="21"/>
      <c r="T88" s="21"/>
      <c r="U88" s="21"/>
      <c r="V88" s="21"/>
      <c r="W88" s="21"/>
      <c r="X88" s="21"/>
      <c r="Y88" s="21"/>
      <c r="Z88" s="23" t="s">
        <v>4514</v>
      </c>
      <c r="AA88" s="21" t="s">
        <v>178</v>
      </c>
      <c r="AB88" s="21">
        <v>1</v>
      </c>
    </row>
    <row r="89" spans="1:28" ht="21.6" customHeight="1">
      <c r="A89" s="21">
        <v>249</v>
      </c>
      <c r="B89" s="21">
        <v>2025010701</v>
      </c>
      <c r="C89" s="21">
        <v>1</v>
      </c>
      <c r="D89" s="21" t="s">
        <v>4157</v>
      </c>
      <c r="E89" s="21" t="s">
        <v>110</v>
      </c>
      <c r="F89" s="21" t="s">
        <v>4246</v>
      </c>
      <c r="G89" s="21" t="s">
        <v>4261</v>
      </c>
      <c r="H89" s="21" t="s">
        <v>4343</v>
      </c>
      <c r="I89" s="21" t="s">
        <v>4515</v>
      </c>
      <c r="J89" s="21" t="s">
        <v>4278</v>
      </c>
      <c r="K89" s="21" t="s">
        <v>4163</v>
      </c>
      <c r="L89" s="23" t="s">
        <v>4378</v>
      </c>
      <c r="M89" s="23" t="s">
        <v>4516</v>
      </c>
      <c r="N89" s="23" t="s">
        <v>4474</v>
      </c>
      <c r="O89" s="21" t="s">
        <v>212</v>
      </c>
      <c r="P89" s="21"/>
      <c r="Q89" s="21"/>
      <c r="R89" s="21">
        <v>164111</v>
      </c>
      <c r="S89" s="21" t="s">
        <v>178</v>
      </c>
      <c r="T89" s="21"/>
      <c r="U89" s="21"/>
      <c r="V89" s="21"/>
      <c r="W89" s="21"/>
      <c r="X89" s="21"/>
      <c r="Y89" s="21"/>
      <c r="Z89" s="23" t="s">
        <v>4328</v>
      </c>
      <c r="AA89" s="21" t="s">
        <v>178</v>
      </c>
      <c r="AB89" s="21">
        <v>1</v>
      </c>
    </row>
    <row r="90" spans="1:28" ht="21.6" customHeight="1">
      <c r="A90" s="21">
        <v>251</v>
      </c>
      <c r="B90" s="21">
        <v>2025011028</v>
      </c>
      <c r="C90" s="21">
        <v>1</v>
      </c>
      <c r="D90" s="21" t="s">
        <v>4157</v>
      </c>
      <c r="E90" s="21" t="s">
        <v>110</v>
      </c>
      <c r="F90" s="21" t="s">
        <v>4253</v>
      </c>
      <c r="G90" s="21" t="s">
        <v>4367</v>
      </c>
      <c r="H90" s="21" t="s">
        <v>4406</v>
      </c>
      <c r="I90" s="21" t="s">
        <v>4517</v>
      </c>
      <c r="J90" s="21" t="s">
        <v>4278</v>
      </c>
      <c r="K90" s="21" t="s">
        <v>4163</v>
      </c>
      <c r="L90" s="23" t="s">
        <v>4518</v>
      </c>
      <c r="M90" s="23" t="s">
        <v>4519</v>
      </c>
      <c r="N90" s="23"/>
      <c r="O90" s="21" t="s">
        <v>4170</v>
      </c>
      <c r="P90" s="21"/>
      <c r="Q90" s="21"/>
      <c r="R90" s="21">
        <v>104316</v>
      </c>
      <c r="S90" s="21"/>
      <c r="T90" s="21"/>
      <c r="U90" s="21"/>
      <c r="V90" s="21"/>
      <c r="W90" s="21"/>
      <c r="X90" s="21"/>
      <c r="Y90" s="21"/>
      <c r="Z90" s="23" t="s">
        <v>4328</v>
      </c>
      <c r="AA90" s="21" t="s">
        <v>178</v>
      </c>
      <c r="AB90" s="21">
        <v>1</v>
      </c>
    </row>
    <row r="91" spans="1:28" ht="21.6" customHeight="1">
      <c r="A91" s="21">
        <v>253</v>
      </c>
      <c r="B91" s="21">
        <v>2025012184</v>
      </c>
      <c r="C91" s="21">
        <v>1</v>
      </c>
      <c r="D91" s="21" t="s">
        <v>4157</v>
      </c>
      <c r="E91" s="21" t="s">
        <v>110</v>
      </c>
      <c r="F91" s="21" t="s">
        <v>4171</v>
      </c>
      <c r="G91" s="21" t="s">
        <v>4260</v>
      </c>
      <c r="H91" s="21" t="s">
        <v>4343</v>
      </c>
      <c r="I91" s="21" t="s">
        <v>4520</v>
      </c>
      <c r="J91" s="21" t="s">
        <v>4278</v>
      </c>
      <c r="K91" s="21" t="s">
        <v>4163</v>
      </c>
      <c r="L91" s="23" t="s">
        <v>4521</v>
      </c>
      <c r="M91" s="23" t="s">
        <v>4522</v>
      </c>
      <c r="N91" s="23"/>
      <c r="O91" s="21" t="s">
        <v>212</v>
      </c>
      <c r="P91" s="21"/>
      <c r="Q91" s="21"/>
      <c r="R91" s="21">
        <v>60015</v>
      </c>
      <c r="S91" s="21" t="s">
        <v>178</v>
      </c>
      <c r="T91" s="21"/>
      <c r="U91" s="21"/>
      <c r="V91" s="21"/>
      <c r="W91" s="21"/>
      <c r="X91" s="21"/>
      <c r="Y91" s="21"/>
      <c r="Z91" s="23" t="s">
        <v>4328</v>
      </c>
      <c r="AA91" s="21" t="s">
        <v>178</v>
      </c>
      <c r="AB91" s="21">
        <v>1</v>
      </c>
    </row>
    <row r="92" spans="1:28" ht="21.6" customHeight="1">
      <c r="A92" s="21">
        <v>255</v>
      </c>
      <c r="B92" s="21">
        <v>2025010435</v>
      </c>
      <c r="C92" s="21">
        <v>1</v>
      </c>
      <c r="D92" s="21" t="s">
        <v>4157</v>
      </c>
      <c r="E92" s="21" t="s">
        <v>110</v>
      </c>
      <c r="F92" s="21" t="s">
        <v>4296</v>
      </c>
      <c r="G92" s="21" t="s">
        <v>4348</v>
      </c>
      <c r="H92" s="21" t="s">
        <v>4297</v>
      </c>
      <c r="I92" s="21" t="s">
        <v>4298</v>
      </c>
      <c r="J92" s="21" t="s">
        <v>4299</v>
      </c>
      <c r="K92" s="21" t="s">
        <v>4163</v>
      </c>
      <c r="L92" s="23" t="s">
        <v>4300</v>
      </c>
      <c r="M92" s="23" t="s">
        <v>4301</v>
      </c>
      <c r="N92" s="23" t="s">
        <v>4302</v>
      </c>
      <c r="O92" s="21" t="s">
        <v>212</v>
      </c>
      <c r="P92" s="21"/>
      <c r="Q92" s="21">
        <v>4057</v>
      </c>
      <c r="R92" s="21">
        <v>212621</v>
      </c>
      <c r="S92" s="21"/>
      <c r="T92" s="21" t="s">
        <v>178</v>
      </c>
      <c r="U92" s="21"/>
      <c r="V92" s="21"/>
      <c r="W92" s="21"/>
      <c r="X92" s="21" t="s">
        <v>178</v>
      </c>
      <c r="Y92" s="21"/>
      <c r="Z92" s="23" t="s">
        <v>4303</v>
      </c>
      <c r="AA92" s="21" t="s">
        <v>178</v>
      </c>
      <c r="AB92" s="21">
        <v>1</v>
      </c>
    </row>
    <row r="93" spans="1:28" ht="21.6" customHeight="1">
      <c r="A93" s="21">
        <v>258</v>
      </c>
      <c r="B93" s="21">
        <v>2025012610</v>
      </c>
      <c r="C93" s="21">
        <v>1</v>
      </c>
      <c r="D93" s="21" t="s">
        <v>4157</v>
      </c>
      <c r="E93" s="21" t="s">
        <v>110</v>
      </c>
      <c r="F93" s="21" t="s">
        <v>4229</v>
      </c>
      <c r="G93" s="21" t="s">
        <v>4367</v>
      </c>
      <c r="H93" s="21" t="s">
        <v>4406</v>
      </c>
      <c r="I93" s="21" t="s">
        <v>4523</v>
      </c>
      <c r="J93" s="21" t="s">
        <v>4524</v>
      </c>
      <c r="K93" s="21" t="s">
        <v>4163</v>
      </c>
      <c r="L93" s="23" t="s">
        <v>4234</v>
      </c>
      <c r="M93" s="23" t="s">
        <v>4525</v>
      </c>
      <c r="N93" s="23" t="s">
        <v>4526</v>
      </c>
      <c r="O93" s="21" t="s">
        <v>4170</v>
      </c>
      <c r="P93" s="21"/>
      <c r="Q93" s="21"/>
      <c r="R93" s="21">
        <v>6756</v>
      </c>
      <c r="S93" s="21"/>
      <c r="T93" s="21"/>
      <c r="U93" s="21"/>
      <c r="V93" s="21"/>
      <c r="W93" s="21"/>
      <c r="X93" s="21"/>
      <c r="Y93" s="21"/>
      <c r="Z93" s="23" t="s">
        <v>4086</v>
      </c>
      <c r="AA93" s="21" t="s">
        <v>178</v>
      </c>
      <c r="AB93" s="21">
        <v>1</v>
      </c>
    </row>
    <row r="94" spans="1:28" ht="21.6" customHeight="1">
      <c r="A94" s="21">
        <v>259</v>
      </c>
      <c r="B94" s="21">
        <v>2025012608</v>
      </c>
      <c r="C94" s="21">
        <v>1</v>
      </c>
      <c r="D94" s="21" t="s">
        <v>4157</v>
      </c>
      <c r="E94" s="21" t="s">
        <v>110</v>
      </c>
      <c r="F94" s="21" t="s">
        <v>4229</v>
      </c>
      <c r="G94" s="21" t="s">
        <v>4407</v>
      </c>
      <c r="H94" s="21" t="s">
        <v>4366</v>
      </c>
      <c r="I94" s="21" t="s">
        <v>4527</v>
      </c>
      <c r="J94" s="21" t="s">
        <v>4524</v>
      </c>
      <c r="K94" s="21" t="s">
        <v>4163</v>
      </c>
      <c r="L94" s="23" t="s">
        <v>4234</v>
      </c>
      <c r="M94" s="23" t="s">
        <v>4528</v>
      </c>
      <c r="N94" s="23" t="s">
        <v>4529</v>
      </c>
      <c r="O94" s="21" t="s">
        <v>4170</v>
      </c>
      <c r="P94" s="21"/>
      <c r="Q94" s="21"/>
      <c r="R94" s="21">
        <v>75942</v>
      </c>
      <c r="S94" s="21"/>
      <c r="T94" s="21"/>
      <c r="U94" s="21"/>
      <c r="V94" s="21"/>
      <c r="W94" s="21"/>
      <c r="X94" s="21"/>
      <c r="Y94" s="21"/>
      <c r="Z94" s="23" t="s">
        <v>4086</v>
      </c>
      <c r="AA94" s="21" t="s">
        <v>178</v>
      </c>
      <c r="AB94" s="21">
        <v>1</v>
      </c>
    </row>
    <row r="95" spans="1:28" ht="21.6" customHeight="1">
      <c r="A95" s="21">
        <v>264</v>
      </c>
      <c r="B95" s="21">
        <v>2025010744</v>
      </c>
      <c r="C95" s="21">
        <v>1</v>
      </c>
      <c r="D95" s="21" t="s">
        <v>4157</v>
      </c>
      <c r="E95" s="21" t="s">
        <v>110</v>
      </c>
      <c r="F95" s="21" t="s">
        <v>4246</v>
      </c>
      <c r="G95" s="21" t="s">
        <v>4361</v>
      </c>
      <c r="H95" s="21" t="s">
        <v>4337</v>
      </c>
      <c r="I95" s="21" t="s">
        <v>4530</v>
      </c>
      <c r="J95" s="21" t="s">
        <v>4524</v>
      </c>
      <c r="K95" s="21" t="s">
        <v>4163</v>
      </c>
      <c r="L95" s="23" t="s">
        <v>4531</v>
      </c>
      <c r="M95" s="23" t="s">
        <v>4532</v>
      </c>
      <c r="N95" s="23" t="s">
        <v>4533</v>
      </c>
      <c r="O95" s="21" t="s">
        <v>212</v>
      </c>
      <c r="P95" s="21"/>
      <c r="Q95" s="21"/>
      <c r="R95" s="21">
        <v>588197</v>
      </c>
      <c r="S95" s="21"/>
      <c r="T95" s="21"/>
      <c r="U95" s="21"/>
      <c r="V95" s="21"/>
      <c r="W95" s="21"/>
      <c r="X95" s="21"/>
      <c r="Y95" s="21" t="s">
        <v>178</v>
      </c>
      <c r="Z95" s="23" t="s">
        <v>4534</v>
      </c>
      <c r="AA95" s="21" t="s">
        <v>178</v>
      </c>
      <c r="AB95" s="21">
        <v>1</v>
      </c>
    </row>
    <row r="96" spans="1:28" ht="21.6" customHeight="1">
      <c r="A96" s="21">
        <v>267</v>
      </c>
      <c r="B96" s="21">
        <v>2025012607</v>
      </c>
      <c r="C96" s="21">
        <v>1</v>
      </c>
      <c r="D96" s="21" t="s">
        <v>4157</v>
      </c>
      <c r="E96" s="21" t="s">
        <v>110</v>
      </c>
      <c r="F96" s="21" t="s">
        <v>4229</v>
      </c>
      <c r="G96" s="21" t="s">
        <v>4184</v>
      </c>
      <c r="H96" s="21" t="s">
        <v>4407</v>
      </c>
      <c r="I96" s="21" t="s">
        <v>4535</v>
      </c>
      <c r="J96" s="21" t="s">
        <v>4524</v>
      </c>
      <c r="K96" s="21" t="s">
        <v>4163</v>
      </c>
      <c r="L96" s="23" t="s">
        <v>4234</v>
      </c>
      <c r="M96" s="23" t="s">
        <v>4528</v>
      </c>
      <c r="N96" s="23" t="s">
        <v>4536</v>
      </c>
      <c r="O96" s="21" t="s">
        <v>4170</v>
      </c>
      <c r="P96" s="21"/>
      <c r="Q96" s="21"/>
      <c r="R96" s="21">
        <v>122431</v>
      </c>
      <c r="S96" s="21"/>
      <c r="T96" s="21"/>
      <c r="U96" s="21"/>
      <c r="V96" s="21"/>
      <c r="W96" s="21"/>
      <c r="X96" s="21"/>
      <c r="Y96" s="21"/>
      <c r="Z96" s="23" t="s">
        <v>4086</v>
      </c>
      <c r="AA96" s="21" t="s">
        <v>178</v>
      </c>
      <c r="AB96" s="21">
        <v>1</v>
      </c>
    </row>
    <row r="97" spans="1:28" ht="21.6" customHeight="1">
      <c r="A97" s="21">
        <v>268</v>
      </c>
      <c r="B97" s="21">
        <v>2025013510</v>
      </c>
      <c r="C97" s="21">
        <v>1</v>
      </c>
      <c r="D97" s="21" t="s">
        <v>4157</v>
      </c>
      <c r="E97" s="21" t="s">
        <v>110</v>
      </c>
      <c r="F97" s="21" t="s">
        <v>4430</v>
      </c>
      <c r="G97" s="21" t="s">
        <v>4407</v>
      </c>
      <c r="H97" s="21" t="s">
        <v>4366</v>
      </c>
      <c r="I97" s="21" t="s">
        <v>4535</v>
      </c>
      <c r="J97" s="21" t="s">
        <v>4524</v>
      </c>
      <c r="K97" s="21" t="s">
        <v>4163</v>
      </c>
      <c r="L97" s="23" t="s">
        <v>4234</v>
      </c>
      <c r="M97" s="23" t="s">
        <v>4528</v>
      </c>
      <c r="N97" s="23" t="s">
        <v>4536</v>
      </c>
      <c r="O97" s="21" t="s">
        <v>212</v>
      </c>
      <c r="P97" s="21"/>
      <c r="Q97" s="21"/>
      <c r="R97" s="21">
        <v>122431</v>
      </c>
      <c r="S97" s="21"/>
      <c r="T97" s="21"/>
      <c r="U97" s="21" t="s">
        <v>178</v>
      </c>
      <c r="V97" s="21"/>
      <c r="W97" s="21"/>
      <c r="X97" s="21"/>
      <c r="Y97" s="21"/>
      <c r="Z97" s="23" t="s">
        <v>4342</v>
      </c>
      <c r="AA97" s="21" t="s">
        <v>178</v>
      </c>
      <c r="AB97" s="21">
        <v>1</v>
      </c>
    </row>
    <row r="98" spans="1:28" ht="21.6" customHeight="1">
      <c r="A98" s="21">
        <v>269</v>
      </c>
      <c r="B98" s="21">
        <v>2025012894</v>
      </c>
      <c r="C98" s="21">
        <v>1</v>
      </c>
      <c r="D98" s="21" t="s">
        <v>4157</v>
      </c>
      <c r="E98" s="21" t="s">
        <v>110</v>
      </c>
      <c r="F98" s="21" t="s">
        <v>4218</v>
      </c>
      <c r="G98" s="21" t="s">
        <v>4212</v>
      </c>
      <c r="H98" s="21" t="s">
        <v>4537</v>
      </c>
      <c r="I98" s="21" t="s">
        <v>4538</v>
      </c>
      <c r="J98" s="21" t="s">
        <v>4308</v>
      </c>
      <c r="K98" s="21" t="s">
        <v>4163</v>
      </c>
      <c r="L98" s="23" t="s">
        <v>4539</v>
      </c>
      <c r="M98" s="23" t="s">
        <v>4540</v>
      </c>
      <c r="N98" s="23" t="s">
        <v>4489</v>
      </c>
      <c r="O98" s="21" t="s">
        <v>212</v>
      </c>
      <c r="P98" s="21"/>
      <c r="Q98" s="21">
        <v>1758</v>
      </c>
      <c r="R98" s="21">
        <v>701</v>
      </c>
      <c r="S98" s="21" t="s">
        <v>178</v>
      </c>
      <c r="T98" s="21"/>
      <c r="U98" s="21"/>
      <c r="V98" s="21"/>
      <c r="W98" s="21"/>
      <c r="X98" s="21"/>
      <c r="Y98" s="21"/>
      <c r="Z98" s="23" t="s">
        <v>4328</v>
      </c>
      <c r="AA98" s="21" t="s">
        <v>178</v>
      </c>
      <c r="AB98" s="21">
        <v>1</v>
      </c>
    </row>
    <row r="99" spans="1:28" ht="21.6" customHeight="1">
      <c r="A99" s="21">
        <v>271</v>
      </c>
      <c r="B99" s="21">
        <v>2025011832</v>
      </c>
      <c r="C99" s="21">
        <v>1</v>
      </c>
      <c r="D99" s="21" t="s">
        <v>4157</v>
      </c>
      <c r="E99" s="21" t="s">
        <v>110</v>
      </c>
      <c r="F99" s="21" t="s">
        <v>4183</v>
      </c>
      <c r="G99" s="21" t="s">
        <v>4541</v>
      </c>
      <c r="H99" s="21" t="s">
        <v>4542</v>
      </c>
      <c r="I99" s="21" t="s">
        <v>4543</v>
      </c>
      <c r="J99" s="21" t="s">
        <v>679</v>
      </c>
      <c r="K99" s="21" t="s">
        <v>4163</v>
      </c>
      <c r="L99" s="23" t="s">
        <v>4544</v>
      </c>
      <c r="M99" s="23" t="s">
        <v>4545</v>
      </c>
      <c r="N99" s="23" t="s">
        <v>4546</v>
      </c>
      <c r="O99" s="21" t="s">
        <v>158</v>
      </c>
      <c r="P99" s="21"/>
      <c r="Q99" s="21"/>
      <c r="R99" s="21">
        <v>9817</v>
      </c>
      <c r="S99" s="21"/>
      <c r="T99" s="21"/>
      <c r="U99" s="21"/>
      <c r="V99" s="21"/>
      <c r="W99" s="21"/>
      <c r="X99" s="21"/>
      <c r="Y99" s="21"/>
      <c r="Z99" s="23" t="s">
        <v>4547</v>
      </c>
      <c r="AA99" s="21" t="s">
        <v>178</v>
      </c>
      <c r="AB99" s="21">
        <v>1</v>
      </c>
    </row>
    <row r="100" spans="1:28" ht="21.6" customHeight="1">
      <c r="A100" s="21">
        <v>272</v>
      </c>
      <c r="B100" s="21">
        <v>2025011877</v>
      </c>
      <c r="C100" s="21">
        <v>1</v>
      </c>
      <c r="D100" s="21" t="s">
        <v>4157</v>
      </c>
      <c r="E100" s="21" t="s">
        <v>110</v>
      </c>
      <c r="F100" s="21" t="s">
        <v>4327</v>
      </c>
      <c r="G100" s="21" t="s">
        <v>4260</v>
      </c>
      <c r="H100" s="21" t="s">
        <v>4343</v>
      </c>
      <c r="I100" s="21" t="s">
        <v>4543</v>
      </c>
      <c r="J100" s="21" t="s">
        <v>679</v>
      </c>
      <c r="K100" s="21" t="s">
        <v>4163</v>
      </c>
      <c r="L100" s="23" t="s">
        <v>4544</v>
      </c>
      <c r="M100" s="23" t="s">
        <v>4545</v>
      </c>
      <c r="N100" s="23" t="s">
        <v>4546</v>
      </c>
      <c r="O100" s="21" t="s">
        <v>212</v>
      </c>
      <c r="P100" s="21"/>
      <c r="Q100" s="21"/>
      <c r="R100" s="21">
        <v>9817</v>
      </c>
      <c r="S100" s="21"/>
      <c r="T100" s="21"/>
      <c r="U100" s="21" t="s">
        <v>178</v>
      </c>
      <c r="V100" s="21"/>
      <c r="W100" s="21"/>
      <c r="X100" s="21"/>
      <c r="Y100" s="21"/>
      <c r="Z100" s="23" t="s">
        <v>4342</v>
      </c>
      <c r="AA100" s="21" t="s">
        <v>178</v>
      </c>
      <c r="AB100" s="21">
        <v>1</v>
      </c>
    </row>
    <row r="101" spans="1:28" ht="21.6" customHeight="1">
      <c r="A101" s="21">
        <v>274</v>
      </c>
      <c r="B101" s="21">
        <v>2025010543</v>
      </c>
      <c r="C101" s="21">
        <v>1</v>
      </c>
      <c r="D101" s="21" t="s">
        <v>4157</v>
      </c>
      <c r="E101" s="21" t="s">
        <v>110</v>
      </c>
      <c r="F101" s="21" t="s">
        <v>4440</v>
      </c>
      <c r="G101" s="21" t="s">
        <v>4330</v>
      </c>
      <c r="H101" s="21" t="s">
        <v>4343</v>
      </c>
      <c r="I101" s="21" t="s">
        <v>4548</v>
      </c>
      <c r="J101" s="21" t="s">
        <v>679</v>
      </c>
      <c r="K101" s="21" t="s">
        <v>4163</v>
      </c>
      <c r="L101" s="23" t="s">
        <v>4234</v>
      </c>
      <c r="M101" s="23" t="s">
        <v>4528</v>
      </c>
      <c r="N101" s="23" t="s">
        <v>4549</v>
      </c>
      <c r="O101" s="21" t="s">
        <v>158</v>
      </c>
      <c r="P101" s="21"/>
      <c r="Q101" s="21"/>
      <c r="R101" s="21">
        <v>45041</v>
      </c>
      <c r="S101" s="21"/>
      <c r="T101" s="21"/>
      <c r="U101" s="21"/>
      <c r="V101" s="21"/>
      <c r="W101" s="21"/>
      <c r="X101" s="21"/>
      <c r="Y101" s="21"/>
      <c r="Z101" s="23" t="s">
        <v>4550</v>
      </c>
      <c r="AA101" s="21" t="s">
        <v>178</v>
      </c>
      <c r="AB101" s="21">
        <v>1</v>
      </c>
    </row>
    <row r="102" spans="1:28" ht="21.6" customHeight="1">
      <c r="A102" s="21">
        <v>275</v>
      </c>
      <c r="B102" s="21">
        <v>2025010544</v>
      </c>
      <c r="C102" s="21">
        <v>1</v>
      </c>
      <c r="D102" s="21" t="s">
        <v>4157</v>
      </c>
      <c r="E102" s="21" t="s">
        <v>110</v>
      </c>
      <c r="F102" s="21" t="s">
        <v>4440</v>
      </c>
      <c r="G102" s="21" t="s">
        <v>4343</v>
      </c>
      <c r="H102" s="21" t="s">
        <v>4361</v>
      </c>
      <c r="I102" s="21" t="s">
        <v>4551</v>
      </c>
      <c r="J102" s="21" t="s">
        <v>679</v>
      </c>
      <c r="K102" s="21" t="s">
        <v>4163</v>
      </c>
      <c r="L102" s="23" t="s">
        <v>4234</v>
      </c>
      <c r="M102" s="23" t="s">
        <v>4528</v>
      </c>
      <c r="N102" s="23" t="s">
        <v>4552</v>
      </c>
      <c r="O102" s="21" t="s">
        <v>158</v>
      </c>
      <c r="P102" s="21"/>
      <c r="Q102" s="21"/>
      <c r="R102" s="21">
        <v>50907</v>
      </c>
      <c r="S102" s="21"/>
      <c r="T102" s="21"/>
      <c r="U102" s="21"/>
      <c r="V102" s="21"/>
      <c r="W102" s="21"/>
      <c r="X102" s="21"/>
      <c r="Y102" s="21"/>
      <c r="Z102" s="23" t="s">
        <v>4550</v>
      </c>
      <c r="AA102" s="21" t="s">
        <v>178</v>
      </c>
      <c r="AB102" s="21">
        <v>1</v>
      </c>
    </row>
    <row r="103" spans="1:28" ht="21.6" customHeight="1">
      <c r="A103" s="21">
        <v>276</v>
      </c>
      <c r="B103" s="21">
        <v>2025013509</v>
      </c>
      <c r="C103" s="21">
        <v>1</v>
      </c>
      <c r="D103" s="21" t="s">
        <v>4157</v>
      </c>
      <c r="E103" s="21" t="s">
        <v>110</v>
      </c>
      <c r="F103" s="21" t="s">
        <v>4430</v>
      </c>
      <c r="G103" s="21" t="s">
        <v>4184</v>
      </c>
      <c r="H103" s="21" t="s">
        <v>4407</v>
      </c>
      <c r="I103" s="21" t="s">
        <v>4551</v>
      </c>
      <c r="J103" s="21" t="s">
        <v>679</v>
      </c>
      <c r="K103" s="21" t="s">
        <v>4163</v>
      </c>
      <c r="L103" s="23" t="s">
        <v>4234</v>
      </c>
      <c r="M103" s="23" t="s">
        <v>4528</v>
      </c>
      <c r="N103" s="23" t="s">
        <v>4552</v>
      </c>
      <c r="O103" s="21" t="s">
        <v>212</v>
      </c>
      <c r="P103" s="21"/>
      <c r="Q103" s="21"/>
      <c r="R103" s="21">
        <v>50907</v>
      </c>
      <c r="S103" s="21"/>
      <c r="T103" s="21"/>
      <c r="U103" s="21" t="s">
        <v>178</v>
      </c>
      <c r="V103" s="21"/>
      <c r="W103" s="21"/>
      <c r="X103" s="21"/>
      <c r="Y103" s="21"/>
      <c r="Z103" s="23" t="s">
        <v>4342</v>
      </c>
      <c r="AA103" s="21" t="s">
        <v>178</v>
      </c>
      <c r="AB103" s="21">
        <v>1</v>
      </c>
    </row>
    <row r="104" spans="1:28" ht="21.6" customHeight="1">
      <c r="A104" s="21">
        <v>277</v>
      </c>
      <c r="B104" s="21">
        <v>2025013089</v>
      </c>
      <c r="C104" s="21">
        <v>1</v>
      </c>
      <c r="D104" s="21" t="s">
        <v>4157</v>
      </c>
      <c r="E104" s="21" t="s">
        <v>110</v>
      </c>
      <c r="F104" s="21" t="s">
        <v>4387</v>
      </c>
      <c r="G104" s="21" t="s">
        <v>4343</v>
      </c>
      <c r="H104" s="21" t="s">
        <v>4213</v>
      </c>
      <c r="I104" s="21" t="s">
        <v>4553</v>
      </c>
      <c r="J104" s="21" t="s">
        <v>679</v>
      </c>
      <c r="K104" s="21" t="s">
        <v>4163</v>
      </c>
      <c r="L104" s="23" t="s">
        <v>4452</v>
      </c>
      <c r="M104" s="23" t="s">
        <v>4390</v>
      </c>
      <c r="N104" s="23" t="s">
        <v>4422</v>
      </c>
      <c r="O104" s="21" t="s">
        <v>212</v>
      </c>
      <c r="P104" s="21"/>
      <c r="Q104" s="21"/>
      <c r="R104" s="21">
        <v>21343</v>
      </c>
      <c r="S104" s="21" t="s">
        <v>178</v>
      </c>
      <c r="T104" s="21"/>
      <c r="U104" s="21"/>
      <c r="V104" s="21"/>
      <c r="W104" s="21"/>
      <c r="X104" s="21"/>
      <c r="Y104" s="21"/>
      <c r="Z104" s="23" t="s">
        <v>4391</v>
      </c>
      <c r="AA104" s="21" t="s">
        <v>178</v>
      </c>
      <c r="AB104" s="21">
        <v>1</v>
      </c>
    </row>
    <row r="105" spans="1:28" ht="21.6" customHeight="1">
      <c r="A105" s="21">
        <v>283</v>
      </c>
      <c r="B105" s="21">
        <v>2025010722</v>
      </c>
      <c r="C105" s="21">
        <v>1</v>
      </c>
      <c r="D105" s="21" t="s">
        <v>4157</v>
      </c>
      <c r="E105" s="21" t="s">
        <v>110</v>
      </c>
      <c r="F105" s="21" t="s">
        <v>4246</v>
      </c>
      <c r="G105" s="21" t="s">
        <v>4490</v>
      </c>
      <c r="H105" s="21" t="s">
        <v>4361</v>
      </c>
      <c r="I105" s="21" t="s">
        <v>4554</v>
      </c>
      <c r="J105" s="21" t="s">
        <v>4555</v>
      </c>
      <c r="K105" s="21" t="s">
        <v>4163</v>
      </c>
      <c r="L105" s="23" t="s">
        <v>4378</v>
      </c>
      <c r="M105" s="23" t="s">
        <v>4556</v>
      </c>
      <c r="N105" s="23" t="s">
        <v>4557</v>
      </c>
      <c r="O105" s="21" t="s">
        <v>212</v>
      </c>
      <c r="P105" s="21"/>
      <c r="Q105" s="21"/>
      <c r="R105" s="21">
        <v>22712</v>
      </c>
      <c r="S105" s="21" t="s">
        <v>178</v>
      </c>
      <c r="T105" s="21"/>
      <c r="U105" s="21"/>
      <c r="V105" s="21"/>
      <c r="W105" s="21"/>
      <c r="X105" s="21"/>
      <c r="Y105" s="21"/>
      <c r="Z105" s="23" t="s">
        <v>4328</v>
      </c>
      <c r="AA105" s="21" t="s">
        <v>178</v>
      </c>
      <c r="AB105" s="21">
        <v>1</v>
      </c>
    </row>
    <row r="106" spans="1:28" ht="21.6" customHeight="1">
      <c r="A106" s="21">
        <v>310</v>
      </c>
      <c r="B106" s="21">
        <v>2025013690</v>
      </c>
      <c r="C106" s="21">
        <v>1</v>
      </c>
      <c r="D106" s="21" t="s">
        <v>4157</v>
      </c>
      <c r="E106" s="21" t="s">
        <v>110</v>
      </c>
      <c r="F106" s="21" t="s">
        <v>4447</v>
      </c>
      <c r="G106" s="21" t="s">
        <v>4213</v>
      </c>
      <c r="H106" s="21" t="s">
        <v>4558</v>
      </c>
      <c r="I106" s="21" t="s">
        <v>4559</v>
      </c>
      <c r="J106" s="21"/>
      <c r="K106" s="21" t="s">
        <v>4560</v>
      </c>
      <c r="L106" s="23" t="s">
        <v>4561</v>
      </c>
      <c r="M106" s="23" t="s">
        <v>4562</v>
      </c>
      <c r="N106" s="23" t="s">
        <v>4563</v>
      </c>
      <c r="O106" s="21" t="s">
        <v>212</v>
      </c>
      <c r="P106" s="21"/>
      <c r="Q106" s="21"/>
      <c r="R106" s="21">
        <v>0</v>
      </c>
      <c r="S106" s="21" t="s">
        <v>178</v>
      </c>
      <c r="T106" s="21"/>
      <c r="U106" s="21"/>
      <c r="V106" s="21"/>
      <c r="W106" s="21"/>
      <c r="X106" s="21"/>
      <c r="Y106" s="21"/>
      <c r="Z106" s="23" t="s">
        <v>4564</v>
      </c>
      <c r="AA106" s="21" t="s">
        <v>178</v>
      </c>
      <c r="AB106" s="21">
        <v>1</v>
      </c>
    </row>
    <row r="107" spans="1:28" ht="21.6" customHeight="1">
      <c r="A107" s="21">
        <v>311</v>
      </c>
      <c r="B107" s="21">
        <v>2025010618</v>
      </c>
      <c r="C107" s="21">
        <v>1</v>
      </c>
      <c r="D107" s="21" t="s">
        <v>4157</v>
      </c>
      <c r="E107" s="21" t="s">
        <v>274</v>
      </c>
      <c r="F107" s="21" t="s">
        <v>4440</v>
      </c>
      <c r="G107" s="21" t="s">
        <v>4479</v>
      </c>
      <c r="H107" s="21" t="s">
        <v>4565</v>
      </c>
      <c r="I107" s="21" t="s">
        <v>4566</v>
      </c>
      <c r="J107" s="21" t="s">
        <v>4281</v>
      </c>
      <c r="K107" s="21" t="s">
        <v>4163</v>
      </c>
      <c r="L107" s="23" t="s">
        <v>4567</v>
      </c>
      <c r="M107" s="23" t="s">
        <v>4568</v>
      </c>
      <c r="N107" s="23" t="s">
        <v>4410</v>
      </c>
      <c r="O107" s="21" t="s">
        <v>212</v>
      </c>
      <c r="P107" s="21"/>
      <c r="Q107" s="21">
        <v>1256</v>
      </c>
      <c r="R107" s="21">
        <v>21126</v>
      </c>
      <c r="S107" s="21" t="s">
        <v>178</v>
      </c>
      <c r="T107" s="21"/>
      <c r="U107" s="21" t="s">
        <v>178</v>
      </c>
      <c r="V107" s="21"/>
      <c r="W107" s="21"/>
      <c r="X107" s="21"/>
      <c r="Y107" s="21"/>
      <c r="Z107" s="23" t="s">
        <v>103</v>
      </c>
      <c r="AA107" s="21" t="s">
        <v>178</v>
      </c>
      <c r="AB107" s="21">
        <v>1</v>
      </c>
    </row>
    <row r="108" spans="1:28" ht="21.6" customHeight="1">
      <c r="A108" s="21">
        <v>312</v>
      </c>
      <c r="B108" s="21">
        <v>2025010817</v>
      </c>
      <c r="C108" s="21">
        <v>1</v>
      </c>
      <c r="D108" s="21" t="s">
        <v>4157</v>
      </c>
      <c r="E108" s="21" t="s">
        <v>274</v>
      </c>
      <c r="F108" s="21" t="s">
        <v>4246</v>
      </c>
      <c r="G108" s="21" t="s">
        <v>4569</v>
      </c>
      <c r="H108" s="21" t="s">
        <v>4541</v>
      </c>
      <c r="I108" s="21" t="s">
        <v>4566</v>
      </c>
      <c r="J108" s="21" t="s">
        <v>4281</v>
      </c>
      <c r="K108" s="21" t="s">
        <v>4163</v>
      </c>
      <c r="L108" s="23" t="s">
        <v>4567</v>
      </c>
      <c r="M108" s="23" t="s">
        <v>4568</v>
      </c>
      <c r="N108" s="23" t="s">
        <v>4410</v>
      </c>
      <c r="O108" s="21" t="s">
        <v>212</v>
      </c>
      <c r="P108" s="21"/>
      <c r="Q108" s="21">
        <v>1256</v>
      </c>
      <c r="R108" s="21">
        <v>21125</v>
      </c>
      <c r="S108" s="21" t="s">
        <v>178</v>
      </c>
      <c r="T108" s="21"/>
      <c r="U108" s="21" t="s">
        <v>178</v>
      </c>
      <c r="V108" s="21"/>
      <c r="W108" s="21"/>
      <c r="X108" s="21"/>
      <c r="Y108" s="21"/>
      <c r="Z108" s="23" t="s">
        <v>4570</v>
      </c>
      <c r="AA108" s="21" t="s">
        <v>178</v>
      </c>
      <c r="AB108" s="21">
        <v>1</v>
      </c>
    </row>
    <row r="109" spans="1:28" ht="21.6" customHeight="1">
      <c r="A109" s="21">
        <v>313</v>
      </c>
      <c r="B109" s="21">
        <v>2025012122</v>
      </c>
      <c r="C109" s="21">
        <v>1</v>
      </c>
      <c r="D109" s="21" t="s">
        <v>4157</v>
      </c>
      <c r="E109" s="21" t="s">
        <v>274</v>
      </c>
      <c r="F109" s="21" t="s">
        <v>4327</v>
      </c>
      <c r="G109" s="21" t="s">
        <v>4571</v>
      </c>
      <c r="H109" s="21" t="s">
        <v>4572</v>
      </c>
      <c r="I109" s="21" t="s">
        <v>4566</v>
      </c>
      <c r="J109" s="21" t="s">
        <v>4281</v>
      </c>
      <c r="K109" s="21" t="s">
        <v>4163</v>
      </c>
      <c r="L109" s="23" t="s">
        <v>4567</v>
      </c>
      <c r="M109" s="23" t="s">
        <v>4568</v>
      </c>
      <c r="N109" s="23" t="s">
        <v>4410</v>
      </c>
      <c r="O109" s="21" t="s">
        <v>4170</v>
      </c>
      <c r="P109" s="21"/>
      <c r="Q109" s="21">
        <v>1330</v>
      </c>
      <c r="R109" s="21">
        <v>23357</v>
      </c>
      <c r="S109" s="21"/>
      <c r="T109" s="21"/>
      <c r="U109" s="21"/>
      <c r="V109" s="21"/>
      <c r="W109" s="21"/>
      <c r="X109" s="21"/>
      <c r="Y109" s="21"/>
      <c r="Z109" s="23"/>
      <c r="AA109" s="21" t="s">
        <v>178</v>
      </c>
      <c r="AB109" s="21">
        <v>1</v>
      </c>
    </row>
    <row r="110" spans="1:28" ht="21.6" customHeight="1">
      <c r="A110" s="21">
        <v>314</v>
      </c>
      <c r="B110" s="21">
        <v>2025010617</v>
      </c>
      <c r="C110" s="21">
        <v>1</v>
      </c>
      <c r="D110" s="21" t="s">
        <v>4157</v>
      </c>
      <c r="E110" s="21" t="s">
        <v>274</v>
      </c>
      <c r="F110" s="21" t="s">
        <v>4440</v>
      </c>
      <c r="G110" s="21" t="s">
        <v>4479</v>
      </c>
      <c r="H110" s="21" t="s">
        <v>4565</v>
      </c>
      <c r="I110" s="21" t="s">
        <v>4573</v>
      </c>
      <c r="J110" s="21" t="s">
        <v>4281</v>
      </c>
      <c r="K110" s="21" t="s">
        <v>4163</v>
      </c>
      <c r="L110" s="23" t="s">
        <v>4567</v>
      </c>
      <c r="M110" s="23" t="s">
        <v>4568</v>
      </c>
      <c r="N110" s="23" t="s">
        <v>4410</v>
      </c>
      <c r="O110" s="21" t="s">
        <v>212</v>
      </c>
      <c r="P110" s="21"/>
      <c r="Q110" s="21">
        <v>2648</v>
      </c>
      <c r="R110" s="21">
        <v>37321</v>
      </c>
      <c r="S110" s="21" t="s">
        <v>178</v>
      </c>
      <c r="T110" s="21"/>
      <c r="U110" s="21" t="s">
        <v>178</v>
      </c>
      <c r="V110" s="21"/>
      <c r="W110" s="21"/>
      <c r="X110" s="21"/>
      <c r="Y110" s="21"/>
      <c r="Z110" s="23" t="s">
        <v>4574</v>
      </c>
      <c r="AA110" s="21" t="s">
        <v>178</v>
      </c>
      <c r="AB110" s="21">
        <v>1</v>
      </c>
    </row>
    <row r="111" spans="1:28" ht="21.6" customHeight="1">
      <c r="A111" s="21">
        <v>315</v>
      </c>
      <c r="B111" s="21">
        <v>2025012123</v>
      </c>
      <c r="C111" s="21">
        <v>1</v>
      </c>
      <c r="D111" s="21" t="s">
        <v>4157</v>
      </c>
      <c r="E111" s="21" t="s">
        <v>274</v>
      </c>
      <c r="F111" s="21" t="s">
        <v>4327</v>
      </c>
      <c r="G111" s="21" t="s">
        <v>4571</v>
      </c>
      <c r="H111" s="21" t="s">
        <v>4572</v>
      </c>
      <c r="I111" s="21" t="s">
        <v>4573</v>
      </c>
      <c r="J111" s="21" t="s">
        <v>4281</v>
      </c>
      <c r="K111" s="21" t="s">
        <v>4163</v>
      </c>
      <c r="L111" s="23" t="s">
        <v>4567</v>
      </c>
      <c r="M111" s="23" t="s">
        <v>4568</v>
      </c>
      <c r="N111" s="23" t="s">
        <v>4410</v>
      </c>
      <c r="O111" s="21" t="s">
        <v>4170</v>
      </c>
      <c r="P111" s="21"/>
      <c r="Q111" s="21">
        <v>2734</v>
      </c>
      <c r="R111" s="21">
        <v>39512</v>
      </c>
      <c r="S111" s="21"/>
      <c r="T111" s="21"/>
      <c r="U111" s="21"/>
      <c r="V111" s="21"/>
      <c r="W111" s="21"/>
      <c r="X111" s="21"/>
      <c r="Y111" s="21"/>
      <c r="Z111" s="23"/>
      <c r="AA111" s="21" t="s">
        <v>178</v>
      </c>
      <c r="AB111" s="21">
        <v>1</v>
      </c>
    </row>
    <row r="112" spans="1:28" ht="21.6" customHeight="1">
      <c r="A112" s="21">
        <v>343</v>
      </c>
      <c r="B112" s="21">
        <v>2025010431</v>
      </c>
      <c r="C112" s="21">
        <v>1</v>
      </c>
      <c r="D112" s="21" t="s">
        <v>4157</v>
      </c>
      <c r="E112" s="21" t="s">
        <v>274</v>
      </c>
      <c r="F112" s="21" t="s">
        <v>4296</v>
      </c>
      <c r="G112" s="21" t="s">
        <v>4575</v>
      </c>
      <c r="H112" s="21" t="s">
        <v>4576</v>
      </c>
      <c r="I112" s="21" t="s">
        <v>4577</v>
      </c>
      <c r="J112" s="21" t="s">
        <v>4578</v>
      </c>
      <c r="K112" s="21" t="s">
        <v>4560</v>
      </c>
      <c r="L112" s="23" t="s">
        <v>4579</v>
      </c>
      <c r="M112" s="23" t="s">
        <v>4580</v>
      </c>
      <c r="N112" s="23">
        <v>24</v>
      </c>
      <c r="O112" s="21" t="s">
        <v>212</v>
      </c>
      <c r="P112" s="21"/>
      <c r="Q112" s="21"/>
      <c r="R112" s="21">
        <v>0</v>
      </c>
      <c r="S112" s="21"/>
      <c r="T112" s="21" t="s">
        <v>178</v>
      </c>
      <c r="U112" s="21"/>
      <c r="V112" s="21"/>
      <c r="W112" s="21"/>
      <c r="X112" s="21"/>
      <c r="Y112" s="21" t="s">
        <v>178</v>
      </c>
      <c r="Z112" s="23" t="s">
        <v>4581</v>
      </c>
      <c r="AA112" s="21" t="s">
        <v>178</v>
      </c>
      <c r="AB112" s="21">
        <v>1</v>
      </c>
    </row>
    <row r="113" spans="1:28" ht="21.6" customHeight="1">
      <c r="A113" s="21">
        <v>344</v>
      </c>
      <c r="B113" s="21">
        <v>2025010430</v>
      </c>
      <c r="C113" s="21">
        <v>1</v>
      </c>
      <c r="D113" s="21" t="s">
        <v>4157</v>
      </c>
      <c r="E113" s="21" t="s">
        <v>274</v>
      </c>
      <c r="F113" s="21" t="s">
        <v>4296</v>
      </c>
      <c r="G113" s="21" t="s">
        <v>4582</v>
      </c>
      <c r="H113" s="21" t="s">
        <v>4576</v>
      </c>
      <c r="I113" s="21" t="s">
        <v>4583</v>
      </c>
      <c r="J113" s="21" t="s">
        <v>4578</v>
      </c>
      <c r="K113" s="21" t="s">
        <v>4560</v>
      </c>
      <c r="L113" s="23" t="s">
        <v>4579</v>
      </c>
      <c r="M113" s="23" t="s">
        <v>4580</v>
      </c>
      <c r="N113" s="23">
        <v>31</v>
      </c>
      <c r="O113" s="21" t="s">
        <v>158</v>
      </c>
      <c r="P113" s="21"/>
      <c r="Q113" s="21"/>
      <c r="R113" s="21">
        <v>0</v>
      </c>
      <c r="S113" s="21"/>
      <c r="T113" s="21"/>
      <c r="U113" s="21"/>
      <c r="V113" s="21"/>
      <c r="W113" s="21"/>
      <c r="X113" s="21"/>
      <c r="Y113" s="21"/>
      <c r="Z113" s="23" t="s">
        <v>4584</v>
      </c>
      <c r="AA113" s="21" t="s">
        <v>178</v>
      </c>
      <c r="AB113" s="21">
        <v>1</v>
      </c>
    </row>
    <row r="114" spans="1:28" ht="21.6" customHeight="1">
      <c r="A114" s="21">
        <v>1</v>
      </c>
      <c r="B114" s="21">
        <v>2025022047</v>
      </c>
      <c r="C114" s="21">
        <v>1</v>
      </c>
      <c r="D114" s="21" t="s">
        <v>4157</v>
      </c>
      <c r="E114" s="21" t="s">
        <v>115</v>
      </c>
      <c r="F114" s="21" t="s">
        <v>4585</v>
      </c>
      <c r="G114" s="21" t="s">
        <v>4505</v>
      </c>
      <c r="H114" s="21" t="s">
        <v>4586</v>
      </c>
      <c r="I114" s="21" t="s">
        <v>4161</v>
      </c>
      <c r="J114" s="21" t="s">
        <v>4162</v>
      </c>
      <c r="K114" s="21" t="s">
        <v>4163</v>
      </c>
      <c r="L114" s="23" t="s">
        <v>4164</v>
      </c>
      <c r="M114" s="23" t="s">
        <v>4165</v>
      </c>
      <c r="N114" s="23" t="s">
        <v>115</v>
      </c>
      <c r="O114" s="21" t="s">
        <v>212</v>
      </c>
      <c r="P114" s="21"/>
      <c r="Q114" s="21">
        <v>3837</v>
      </c>
      <c r="R114" s="21">
        <v>28357</v>
      </c>
      <c r="S114" s="21" t="s">
        <v>178</v>
      </c>
      <c r="T114" s="21"/>
      <c r="U114" s="21"/>
      <c r="V114" s="21"/>
      <c r="W114" s="21"/>
      <c r="X114" s="21"/>
      <c r="Y114" s="21"/>
      <c r="Z114" s="23" t="s">
        <v>4166</v>
      </c>
      <c r="AA114" s="21" t="s">
        <v>178</v>
      </c>
      <c r="AB114" s="21">
        <v>1</v>
      </c>
    </row>
    <row r="115" spans="1:28" ht="21.6" customHeight="1">
      <c r="A115" s="21">
        <v>3</v>
      </c>
      <c r="B115" s="21">
        <v>2025021970</v>
      </c>
      <c r="C115" s="21">
        <v>1</v>
      </c>
      <c r="D115" s="21" t="s">
        <v>4157</v>
      </c>
      <c r="E115" s="21" t="s">
        <v>115</v>
      </c>
      <c r="F115" s="21" t="s">
        <v>4587</v>
      </c>
      <c r="G115" s="21" t="s">
        <v>4159</v>
      </c>
      <c r="H115" s="21" t="s">
        <v>4588</v>
      </c>
      <c r="I115" s="21" t="s">
        <v>4174</v>
      </c>
      <c r="J115" s="21" t="s">
        <v>4175</v>
      </c>
      <c r="K115" s="21" t="s">
        <v>4163</v>
      </c>
      <c r="L115" s="23" t="s">
        <v>4176</v>
      </c>
      <c r="M115" s="23" t="s">
        <v>4177</v>
      </c>
      <c r="N115" s="23" t="s">
        <v>115</v>
      </c>
      <c r="O115" s="21" t="s">
        <v>4170</v>
      </c>
      <c r="P115" s="21"/>
      <c r="Q115" s="21">
        <v>80</v>
      </c>
      <c r="R115" s="21">
        <v>2918</v>
      </c>
      <c r="S115" s="21"/>
      <c r="T115" s="21"/>
      <c r="U115" s="21"/>
      <c r="V115" s="21"/>
      <c r="W115" s="21"/>
      <c r="X115" s="21"/>
      <c r="Y115" s="21"/>
      <c r="Z115" s="23" t="s">
        <v>4170</v>
      </c>
      <c r="AA115" s="21" t="s">
        <v>178</v>
      </c>
      <c r="AB115" s="21">
        <v>1</v>
      </c>
    </row>
    <row r="116" spans="1:28" ht="21.6" customHeight="1">
      <c r="A116" s="21">
        <v>4</v>
      </c>
      <c r="B116" s="21">
        <v>2025021947</v>
      </c>
      <c r="C116" s="21">
        <v>1</v>
      </c>
      <c r="D116" s="21" t="s">
        <v>4157</v>
      </c>
      <c r="E116" s="21" t="s">
        <v>115</v>
      </c>
      <c r="F116" s="21" t="s">
        <v>4587</v>
      </c>
      <c r="G116" s="21" t="s">
        <v>4589</v>
      </c>
      <c r="H116" s="21" t="s">
        <v>4590</v>
      </c>
      <c r="I116" s="21" t="s">
        <v>4180</v>
      </c>
      <c r="J116" s="21" t="s">
        <v>4175</v>
      </c>
      <c r="K116" s="21" t="s">
        <v>4163</v>
      </c>
      <c r="L116" s="23" t="s">
        <v>4181</v>
      </c>
      <c r="M116" s="23" t="s">
        <v>4182</v>
      </c>
      <c r="N116" s="23"/>
      <c r="O116" s="21" t="s">
        <v>4170</v>
      </c>
      <c r="P116" s="21"/>
      <c r="Q116" s="21">
        <v>2059</v>
      </c>
      <c r="R116" s="21">
        <v>16284</v>
      </c>
      <c r="S116" s="21"/>
      <c r="T116" s="21"/>
      <c r="U116" s="21"/>
      <c r="V116" s="21"/>
      <c r="W116" s="21"/>
      <c r="X116" s="21"/>
      <c r="Y116" s="21"/>
      <c r="Z116" s="23" t="s">
        <v>4170</v>
      </c>
      <c r="AA116" s="21" t="s">
        <v>178</v>
      </c>
      <c r="AB116" s="21">
        <v>1</v>
      </c>
    </row>
    <row r="117" spans="1:28" ht="21.6" customHeight="1">
      <c r="A117" s="21">
        <v>5</v>
      </c>
      <c r="B117" s="21">
        <v>2025022062</v>
      </c>
      <c r="C117" s="21">
        <v>1</v>
      </c>
      <c r="D117" s="21" t="s">
        <v>4157</v>
      </c>
      <c r="E117" s="21" t="s">
        <v>115</v>
      </c>
      <c r="F117" s="21" t="s">
        <v>4585</v>
      </c>
      <c r="G117" s="21" t="s">
        <v>4591</v>
      </c>
      <c r="H117" s="21" t="s">
        <v>4592</v>
      </c>
      <c r="I117" s="21" t="s">
        <v>4180</v>
      </c>
      <c r="J117" s="21" t="s">
        <v>4175</v>
      </c>
      <c r="K117" s="21" t="s">
        <v>4163</v>
      </c>
      <c r="L117" s="23" t="s">
        <v>4181</v>
      </c>
      <c r="M117" s="23" t="s">
        <v>4182</v>
      </c>
      <c r="N117" s="23"/>
      <c r="O117" s="21" t="s">
        <v>212</v>
      </c>
      <c r="P117" s="21"/>
      <c r="Q117" s="21">
        <v>2059</v>
      </c>
      <c r="R117" s="21">
        <v>16284</v>
      </c>
      <c r="S117" s="21" t="s">
        <v>178</v>
      </c>
      <c r="T117" s="21"/>
      <c r="U117" s="21"/>
      <c r="V117" s="21"/>
      <c r="W117" s="21"/>
      <c r="X117" s="21"/>
      <c r="Y117" s="21"/>
      <c r="Z117" s="23" t="s">
        <v>103</v>
      </c>
      <c r="AA117" s="21" t="s">
        <v>178</v>
      </c>
      <c r="AB117" s="21">
        <v>1</v>
      </c>
    </row>
    <row r="118" spans="1:28" ht="21.6" customHeight="1">
      <c r="A118" s="21">
        <v>6</v>
      </c>
      <c r="B118" s="21">
        <v>2025021351</v>
      </c>
      <c r="C118" s="21">
        <v>1</v>
      </c>
      <c r="D118" s="21" t="s">
        <v>4157</v>
      </c>
      <c r="E118" s="21" t="s">
        <v>115</v>
      </c>
      <c r="F118" s="21" t="s">
        <v>4593</v>
      </c>
      <c r="G118" s="21" t="s">
        <v>4594</v>
      </c>
      <c r="H118" s="21" t="s">
        <v>4595</v>
      </c>
      <c r="I118" s="21" t="s">
        <v>4186</v>
      </c>
      <c r="J118" s="21" t="s">
        <v>4175</v>
      </c>
      <c r="K118" s="21" t="s">
        <v>4163</v>
      </c>
      <c r="L118" s="23" t="s">
        <v>4187</v>
      </c>
      <c r="M118" s="23" t="s">
        <v>4188</v>
      </c>
      <c r="N118" s="23" t="s">
        <v>4189</v>
      </c>
      <c r="O118" s="21" t="s">
        <v>212</v>
      </c>
      <c r="P118" s="21"/>
      <c r="Q118" s="21">
        <v>21482</v>
      </c>
      <c r="R118" s="21">
        <v>57086</v>
      </c>
      <c r="S118" s="21" t="s">
        <v>178</v>
      </c>
      <c r="T118" s="21"/>
      <c r="U118" s="21"/>
      <c r="V118" s="21"/>
      <c r="W118" s="21"/>
      <c r="X118" s="21"/>
      <c r="Y118" s="21"/>
      <c r="Z118" s="23" t="s">
        <v>4166</v>
      </c>
      <c r="AA118" s="21" t="s">
        <v>178</v>
      </c>
      <c r="AB118" s="21">
        <v>1</v>
      </c>
    </row>
    <row r="119" spans="1:28" ht="21.6" customHeight="1">
      <c r="A119" s="21">
        <v>8</v>
      </c>
      <c r="B119" s="21">
        <v>2025021973</v>
      </c>
      <c r="C119" s="21">
        <v>1</v>
      </c>
      <c r="D119" s="21" t="s">
        <v>4157</v>
      </c>
      <c r="E119" s="21" t="s">
        <v>115</v>
      </c>
      <c r="F119" s="21" t="s">
        <v>4587</v>
      </c>
      <c r="G119" s="21" t="s">
        <v>4596</v>
      </c>
      <c r="H119" s="21" t="s">
        <v>4597</v>
      </c>
      <c r="I119" s="21" t="s">
        <v>4192</v>
      </c>
      <c r="J119" s="21" t="s">
        <v>4175</v>
      </c>
      <c r="K119" s="21" t="s">
        <v>4163</v>
      </c>
      <c r="L119" s="23" t="s">
        <v>4193</v>
      </c>
      <c r="M119" s="23" t="s">
        <v>4194</v>
      </c>
      <c r="N119" s="23" t="s">
        <v>4195</v>
      </c>
      <c r="O119" s="21" t="s">
        <v>4170</v>
      </c>
      <c r="P119" s="21"/>
      <c r="Q119" s="21">
        <v>116</v>
      </c>
      <c r="R119" s="21">
        <v>698</v>
      </c>
      <c r="S119" s="21"/>
      <c r="T119" s="21"/>
      <c r="U119" s="21"/>
      <c r="V119" s="21"/>
      <c r="W119" s="21"/>
      <c r="X119" s="21"/>
      <c r="Y119" s="21"/>
      <c r="Z119" s="23" t="s">
        <v>4170</v>
      </c>
      <c r="AA119" s="21" t="s">
        <v>178</v>
      </c>
      <c r="AB119" s="21">
        <v>1</v>
      </c>
    </row>
    <row r="120" spans="1:28" ht="21.6" customHeight="1">
      <c r="A120" s="21">
        <v>9</v>
      </c>
      <c r="B120" s="21">
        <v>2025021944</v>
      </c>
      <c r="C120" s="21">
        <v>1</v>
      </c>
      <c r="D120" s="21" t="s">
        <v>4157</v>
      </c>
      <c r="E120" s="21" t="s">
        <v>115</v>
      </c>
      <c r="F120" s="21" t="s">
        <v>4587</v>
      </c>
      <c r="G120" s="21" t="s">
        <v>4366</v>
      </c>
      <c r="H120" s="21" t="s">
        <v>4598</v>
      </c>
      <c r="I120" s="21" t="s">
        <v>4198</v>
      </c>
      <c r="J120" s="21" t="s">
        <v>4175</v>
      </c>
      <c r="K120" s="21" t="s">
        <v>4163</v>
      </c>
      <c r="L120" s="23" t="s">
        <v>4199</v>
      </c>
      <c r="M120" s="23" t="s">
        <v>4200</v>
      </c>
      <c r="N120" s="23" t="s">
        <v>115</v>
      </c>
      <c r="O120" s="21" t="s">
        <v>4170</v>
      </c>
      <c r="P120" s="21"/>
      <c r="Q120" s="21">
        <v>119</v>
      </c>
      <c r="R120" s="21">
        <v>5660</v>
      </c>
      <c r="S120" s="21"/>
      <c r="T120" s="21"/>
      <c r="U120" s="21"/>
      <c r="V120" s="21"/>
      <c r="W120" s="21"/>
      <c r="X120" s="21"/>
      <c r="Y120" s="21"/>
      <c r="Z120" s="23" t="s">
        <v>4170</v>
      </c>
      <c r="AA120" s="21" t="s">
        <v>178</v>
      </c>
      <c r="AB120" s="21">
        <v>1</v>
      </c>
    </row>
    <row r="121" spans="1:28" ht="21.6" customHeight="1">
      <c r="A121" s="21">
        <v>10</v>
      </c>
      <c r="B121" s="21">
        <v>2025021946</v>
      </c>
      <c r="C121" s="21">
        <v>1</v>
      </c>
      <c r="D121" s="21" t="s">
        <v>4157</v>
      </c>
      <c r="E121" s="21" t="s">
        <v>115</v>
      </c>
      <c r="F121" s="21" t="s">
        <v>4587</v>
      </c>
      <c r="G121" s="21" t="s">
        <v>4599</v>
      </c>
      <c r="H121" s="21" t="s">
        <v>4589</v>
      </c>
      <c r="I121" s="21" t="s">
        <v>4203</v>
      </c>
      <c r="J121" s="21" t="s">
        <v>4204</v>
      </c>
      <c r="K121" s="21" t="s">
        <v>4163</v>
      </c>
      <c r="L121" s="23" t="s">
        <v>4205</v>
      </c>
      <c r="M121" s="23" t="s">
        <v>4206</v>
      </c>
      <c r="N121" s="23" t="s">
        <v>4207</v>
      </c>
      <c r="O121" s="21" t="s">
        <v>4170</v>
      </c>
      <c r="P121" s="21"/>
      <c r="Q121" s="21">
        <v>329</v>
      </c>
      <c r="R121" s="21">
        <v>1536</v>
      </c>
      <c r="S121" s="21"/>
      <c r="T121" s="21"/>
      <c r="U121" s="21"/>
      <c r="V121" s="21"/>
      <c r="W121" s="21"/>
      <c r="X121" s="21"/>
      <c r="Y121" s="21"/>
      <c r="Z121" s="23" t="s">
        <v>4170</v>
      </c>
      <c r="AA121" s="21" t="s">
        <v>178</v>
      </c>
      <c r="AB121" s="21">
        <v>1</v>
      </c>
    </row>
    <row r="122" spans="1:28" ht="21.6" customHeight="1">
      <c r="A122" s="21">
        <v>11</v>
      </c>
      <c r="B122" s="21">
        <v>2025021969</v>
      </c>
      <c r="C122" s="21">
        <v>1</v>
      </c>
      <c r="D122" s="21" t="s">
        <v>4157</v>
      </c>
      <c r="E122" s="21" t="s">
        <v>115</v>
      </c>
      <c r="F122" s="21" t="s">
        <v>4587</v>
      </c>
      <c r="G122" s="21" t="s">
        <v>4600</v>
      </c>
      <c r="H122" s="21" t="s">
        <v>4582</v>
      </c>
      <c r="I122" s="21" t="s">
        <v>4209</v>
      </c>
      <c r="J122" s="21" t="s">
        <v>4204</v>
      </c>
      <c r="K122" s="21" t="s">
        <v>4163</v>
      </c>
      <c r="L122" s="23" t="s">
        <v>4210</v>
      </c>
      <c r="M122" s="23" t="s">
        <v>4211</v>
      </c>
      <c r="N122" s="23" t="s">
        <v>4195</v>
      </c>
      <c r="O122" s="21" t="s">
        <v>4170</v>
      </c>
      <c r="P122" s="21"/>
      <c r="Q122" s="21">
        <v>2180</v>
      </c>
      <c r="R122" s="21">
        <v>2657</v>
      </c>
      <c r="S122" s="21"/>
      <c r="T122" s="21"/>
      <c r="U122" s="21"/>
      <c r="V122" s="21"/>
      <c r="W122" s="21"/>
      <c r="X122" s="21"/>
      <c r="Y122" s="21"/>
      <c r="Z122" s="23" t="s">
        <v>4170</v>
      </c>
      <c r="AA122" s="21" t="s">
        <v>178</v>
      </c>
      <c r="AB122" s="21">
        <v>1</v>
      </c>
    </row>
    <row r="123" spans="1:28" ht="21.6" customHeight="1">
      <c r="A123" s="21">
        <v>12</v>
      </c>
      <c r="B123" s="21">
        <v>2025021968</v>
      </c>
      <c r="C123" s="21">
        <v>1</v>
      </c>
      <c r="D123" s="21" t="s">
        <v>4157</v>
      </c>
      <c r="E123" s="21" t="s">
        <v>115</v>
      </c>
      <c r="F123" s="21" t="s">
        <v>4587</v>
      </c>
      <c r="G123" s="21" t="s">
        <v>4590</v>
      </c>
      <c r="H123" s="21" t="s">
        <v>4601</v>
      </c>
      <c r="I123" s="21" t="s">
        <v>4214</v>
      </c>
      <c r="J123" s="21" t="s">
        <v>4204</v>
      </c>
      <c r="K123" s="21" t="s">
        <v>4163</v>
      </c>
      <c r="L123" s="23" t="s">
        <v>4215</v>
      </c>
      <c r="M123" s="23" t="s">
        <v>4216</v>
      </c>
      <c r="N123" s="23" t="s">
        <v>4217</v>
      </c>
      <c r="O123" s="21" t="s">
        <v>4170</v>
      </c>
      <c r="P123" s="21"/>
      <c r="Q123" s="21">
        <v>878</v>
      </c>
      <c r="R123" s="21">
        <v>45244</v>
      </c>
      <c r="S123" s="21"/>
      <c r="T123" s="21"/>
      <c r="U123" s="21"/>
      <c r="V123" s="21"/>
      <c r="W123" s="21"/>
      <c r="X123" s="21"/>
      <c r="Y123" s="21"/>
      <c r="Z123" s="23" t="s">
        <v>4170</v>
      </c>
      <c r="AA123" s="21" t="s">
        <v>178</v>
      </c>
      <c r="AB123" s="21">
        <v>1</v>
      </c>
    </row>
    <row r="124" spans="1:28" ht="21.6" customHeight="1">
      <c r="A124" s="21">
        <v>13</v>
      </c>
      <c r="B124" s="21">
        <v>2025022053</v>
      </c>
      <c r="C124" s="21">
        <v>1</v>
      </c>
      <c r="D124" s="21" t="s">
        <v>4157</v>
      </c>
      <c r="E124" s="21" t="s">
        <v>115</v>
      </c>
      <c r="F124" s="21" t="s">
        <v>4585</v>
      </c>
      <c r="G124" s="21" t="s">
        <v>4602</v>
      </c>
      <c r="H124" s="21" t="s">
        <v>4603</v>
      </c>
      <c r="I124" s="21" t="s">
        <v>4220</v>
      </c>
      <c r="J124" s="21" t="s">
        <v>4204</v>
      </c>
      <c r="K124" s="21" t="s">
        <v>4163</v>
      </c>
      <c r="L124" s="23" t="s">
        <v>4221</v>
      </c>
      <c r="M124" s="23" t="s">
        <v>4222</v>
      </c>
      <c r="N124" s="23"/>
      <c r="O124" s="21" t="s">
        <v>212</v>
      </c>
      <c r="P124" s="21"/>
      <c r="Q124" s="21">
        <v>296</v>
      </c>
      <c r="R124" s="21">
        <v>331</v>
      </c>
      <c r="S124" s="21" t="s">
        <v>178</v>
      </c>
      <c r="T124" s="21"/>
      <c r="U124" s="21"/>
      <c r="V124" s="21"/>
      <c r="W124" s="21"/>
      <c r="X124" s="21"/>
      <c r="Y124" s="21"/>
      <c r="Z124" s="23" t="s">
        <v>4166</v>
      </c>
      <c r="AA124" s="21" t="s">
        <v>178</v>
      </c>
      <c r="AB124" s="21">
        <v>1</v>
      </c>
    </row>
    <row r="125" spans="1:28" ht="21.6" customHeight="1">
      <c r="A125" s="21">
        <v>15</v>
      </c>
      <c r="B125" s="21">
        <v>2025022265</v>
      </c>
      <c r="C125" s="21">
        <v>1</v>
      </c>
      <c r="D125" s="21" t="s">
        <v>4157</v>
      </c>
      <c r="E125" s="21" t="s">
        <v>115</v>
      </c>
      <c r="F125" s="21" t="s">
        <v>4604</v>
      </c>
      <c r="G125" s="21" t="s">
        <v>4605</v>
      </c>
      <c r="H125" s="21" t="s">
        <v>4606</v>
      </c>
      <c r="I125" s="21" t="s">
        <v>4226</v>
      </c>
      <c r="J125" s="21" t="s">
        <v>4204</v>
      </c>
      <c r="K125" s="21" t="s">
        <v>4163</v>
      </c>
      <c r="L125" s="23" t="s">
        <v>4227</v>
      </c>
      <c r="M125" s="23" t="s">
        <v>4228</v>
      </c>
      <c r="N125" s="23" t="s">
        <v>4195</v>
      </c>
      <c r="O125" s="21" t="s">
        <v>212</v>
      </c>
      <c r="P125" s="21"/>
      <c r="Q125" s="21">
        <v>416</v>
      </c>
      <c r="R125" s="21">
        <v>1248</v>
      </c>
      <c r="S125" s="21" t="s">
        <v>178</v>
      </c>
      <c r="T125" s="21"/>
      <c r="U125" s="21"/>
      <c r="V125" s="21"/>
      <c r="W125" s="21"/>
      <c r="X125" s="21"/>
      <c r="Y125" s="21"/>
      <c r="Z125" s="23" t="s">
        <v>4166</v>
      </c>
      <c r="AA125" s="21" t="s">
        <v>178</v>
      </c>
      <c r="AB125" s="21">
        <v>1</v>
      </c>
    </row>
    <row r="126" spans="1:28" ht="21.6" customHeight="1">
      <c r="A126" s="21">
        <v>19</v>
      </c>
      <c r="B126" s="21">
        <v>2025021349</v>
      </c>
      <c r="C126" s="21">
        <v>1</v>
      </c>
      <c r="D126" s="21" t="s">
        <v>4157</v>
      </c>
      <c r="E126" s="21" t="s">
        <v>115</v>
      </c>
      <c r="F126" s="21" t="s">
        <v>4593</v>
      </c>
      <c r="G126" s="21" t="s">
        <v>4201</v>
      </c>
      <c r="H126" s="21" t="s">
        <v>4202</v>
      </c>
      <c r="I126" s="21" t="s">
        <v>4239</v>
      </c>
      <c r="J126" s="21" t="s">
        <v>4233</v>
      </c>
      <c r="K126" s="21" t="s">
        <v>4163</v>
      </c>
      <c r="L126" s="23" t="s">
        <v>4187</v>
      </c>
      <c r="M126" s="23" t="s">
        <v>4188</v>
      </c>
      <c r="N126" s="23" t="s">
        <v>4240</v>
      </c>
      <c r="O126" s="21" t="s">
        <v>212</v>
      </c>
      <c r="P126" s="21"/>
      <c r="Q126" s="21"/>
      <c r="R126" s="21">
        <v>76260</v>
      </c>
      <c r="S126" s="21" t="s">
        <v>178</v>
      </c>
      <c r="T126" s="21"/>
      <c r="U126" s="21"/>
      <c r="V126" s="21"/>
      <c r="W126" s="21"/>
      <c r="X126" s="21"/>
      <c r="Y126" s="21"/>
      <c r="Z126" s="23" t="s">
        <v>4166</v>
      </c>
      <c r="AA126" s="21" t="s">
        <v>178</v>
      </c>
      <c r="AB126" s="21">
        <v>1</v>
      </c>
    </row>
    <row r="127" spans="1:28" ht="21.6" customHeight="1">
      <c r="A127" s="21">
        <v>21</v>
      </c>
      <c r="B127" s="21">
        <v>2025021235</v>
      </c>
      <c r="C127" s="21">
        <v>1</v>
      </c>
      <c r="D127" s="21" t="s">
        <v>4157</v>
      </c>
      <c r="E127" s="21" t="s">
        <v>115</v>
      </c>
      <c r="F127" s="21" t="s">
        <v>4607</v>
      </c>
      <c r="G127" s="21" t="s">
        <v>4381</v>
      </c>
      <c r="H127" s="21" t="s">
        <v>4608</v>
      </c>
      <c r="I127" s="21" t="s">
        <v>4609</v>
      </c>
      <c r="J127" s="21" t="s">
        <v>4233</v>
      </c>
      <c r="K127" s="21" t="s">
        <v>4163</v>
      </c>
      <c r="L127" s="23" t="s">
        <v>4610</v>
      </c>
      <c r="M127" s="23" t="s">
        <v>4611</v>
      </c>
      <c r="N127" s="23" t="s">
        <v>115</v>
      </c>
      <c r="O127" s="21" t="s">
        <v>158</v>
      </c>
      <c r="P127" s="21"/>
      <c r="Q127" s="21"/>
      <c r="R127" s="21">
        <v>52073</v>
      </c>
      <c r="S127" s="21"/>
      <c r="T127" s="21"/>
      <c r="U127" s="21"/>
      <c r="V127" s="21"/>
      <c r="W127" s="21"/>
      <c r="X127" s="21"/>
      <c r="Y127" s="21"/>
      <c r="Z127" s="23" t="s">
        <v>4612</v>
      </c>
      <c r="AA127" s="21" t="s">
        <v>178</v>
      </c>
      <c r="AB127" s="21">
        <v>1</v>
      </c>
    </row>
    <row r="128" spans="1:28" ht="21.6" customHeight="1">
      <c r="A128" s="21">
        <v>24</v>
      </c>
      <c r="B128" s="21">
        <v>2025021972</v>
      </c>
      <c r="C128" s="21">
        <v>1</v>
      </c>
      <c r="D128" s="21" t="s">
        <v>4157</v>
      </c>
      <c r="E128" s="21" t="s">
        <v>115</v>
      </c>
      <c r="F128" s="21" t="s">
        <v>4587</v>
      </c>
      <c r="G128" s="21" t="s">
        <v>4613</v>
      </c>
      <c r="H128" s="21" t="s">
        <v>4614</v>
      </c>
      <c r="I128" s="21" t="s">
        <v>4243</v>
      </c>
      <c r="J128" s="21" t="s">
        <v>4233</v>
      </c>
      <c r="K128" s="21" t="s">
        <v>4163</v>
      </c>
      <c r="L128" s="23" t="s">
        <v>4244</v>
      </c>
      <c r="M128" s="23" t="s">
        <v>4245</v>
      </c>
      <c r="N128" s="23" t="s">
        <v>115</v>
      </c>
      <c r="O128" s="21" t="s">
        <v>4170</v>
      </c>
      <c r="P128" s="21"/>
      <c r="Q128" s="21"/>
      <c r="R128" s="21">
        <v>44274</v>
      </c>
      <c r="S128" s="21"/>
      <c r="T128" s="21"/>
      <c r="U128" s="21"/>
      <c r="V128" s="21"/>
      <c r="W128" s="21"/>
      <c r="X128" s="21"/>
      <c r="Y128" s="21"/>
      <c r="Z128" s="23" t="s">
        <v>4170</v>
      </c>
      <c r="AA128" s="21" t="s">
        <v>178</v>
      </c>
      <c r="AB128" s="21">
        <v>1</v>
      </c>
    </row>
    <row r="129" spans="1:28" ht="21.6" customHeight="1">
      <c r="A129" s="21">
        <v>27</v>
      </c>
      <c r="B129" s="21">
        <v>2025020552</v>
      </c>
      <c r="C129" s="21">
        <v>1</v>
      </c>
      <c r="D129" s="21" t="s">
        <v>4157</v>
      </c>
      <c r="E129" s="21" t="s">
        <v>115</v>
      </c>
      <c r="F129" s="21" t="s">
        <v>4615</v>
      </c>
      <c r="G129" s="21" t="s">
        <v>4616</v>
      </c>
      <c r="H129" s="21" t="s">
        <v>4617</v>
      </c>
      <c r="I129" s="21" t="s">
        <v>4249</v>
      </c>
      <c r="J129" s="21" t="s">
        <v>4233</v>
      </c>
      <c r="K129" s="21" t="s">
        <v>4163</v>
      </c>
      <c r="L129" s="23" t="s">
        <v>4250</v>
      </c>
      <c r="M129" s="23" t="s">
        <v>4251</v>
      </c>
      <c r="N129" s="23" t="s">
        <v>4252</v>
      </c>
      <c r="O129" s="21" t="s">
        <v>4170</v>
      </c>
      <c r="P129" s="21"/>
      <c r="Q129" s="21"/>
      <c r="R129" s="21">
        <v>20227</v>
      </c>
      <c r="S129" s="21"/>
      <c r="T129" s="21"/>
      <c r="U129" s="21"/>
      <c r="V129" s="21"/>
      <c r="W129" s="21"/>
      <c r="X129" s="21"/>
      <c r="Y129" s="21"/>
      <c r="Z129" s="23" t="s">
        <v>4166</v>
      </c>
      <c r="AA129" s="21" t="s">
        <v>178</v>
      </c>
      <c r="AB129" s="21">
        <v>1</v>
      </c>
    </row>
    <row r="130" spans="1:28" ht="21.6" customHeight="1">
      <c r="A130" s="21">
        <v>31</v>
      </c>
      <c r="B130" s="21">
        <v>2025020937</v>
      </c>
      <c r="C130" s="21">
        <v>1</v>
      </c>
      <c r="D130" s="21" t="s">
        <v>4157</v>
      </c>
      <c r="E130" s="21" t="s">
        <v>115</v>
      </c>
      <c r="F130" s="21" t="s">
        <v>4618</v>
      </c>
      <c r="G130" s="21" t="s">
        <v>4619</v>
      </c>
      <c r="H130" s="21" t="s">
        <v>4334</v>
      </c>
      <c r="I130" s="21" t="s">
        <v>4256</v>
      </c>
      <c r="J130" s="21" t="s">
        <v>4257</v>
      </c>
      <c r="K130" s="21" t="s">
        <v>4163</v>
      </c>
      <c r="L130" s="23" t="s">
        <v>4258</v>
      </c>
      <c r="M130" s="23" t="s">
        <v>4259</v>
      </c>
      <c r="N130" s="23" t="s">
        <v>115</v>
      </c>
      <c r="O130" s="21" t="s">
        <v>4170</v>
      </c>
      <c r="P130" s="21"/>
      <c r="Q130" s="21"/>
      <c r="R130" s="21">
        <v>49177</v>
      </c>
      <c r="S130" s="21"/>
      <c r="T130" s="21"/>
      <c r="U130" s="21"/>
      <c r="V130" s="21"/>
      <c r="W130" s="21"/>
      <c r="X130" s="21"/>
      <c r="Y130" s="21"/>
      <c r="Z130" s="23" t="s">
        <v>4170</v>
      </c>
      <c r="AA130" s="21" t="s">
        <v>178</v>
      </c>
      <c r="AB130" s="21">
        <v>1</v>
      </c>
    </row>
    <row r="131" spans="1:28" ht="21.6" customHeight="1">
      <c r="A131" s="21">
        <v>32</v>
      </c>
      <c r="B131" s="21">
        <v>2025020550</v>
      </c>
      <c r="C131" s="21">
        <v>1</v>
      </c>
      <c r="D131" s="21" t="s">
        <v>4157</v>
      </c>
      <c r="E131" s="21" t="s">
        <v>115</v>
      </c>
      <c r="F131" s="21" t="s">
        <v>4615</v>
      </c>
      <c r="G131" s="21" t="s">
        <v>4620</v>
      </c>
      <c r="H131" s="21" t="s">
        <v>4322</v>
      </c>
      <c r="I131" s="21" t="s">
        <v>4262</v>
      </c>
      <c r="J131" s="21" t="s">
        <v>4257</v>
      </c>
      <c r="K131" s="21" t="s">
        <v>4163</v>
      </c>
      <c r="L131" s="23" t="s">
        <v>4263</v>
      </c>
      <c r="M131" s="23" t="s">
        <v>4264</v>
      </c>
      <c r="N131" s="23"/>
      <c r="O131" s="21" t="s">
        <v>4170</v>
      </c>
      <c r="P131" s="21"/>
      <c r="Q131" s="21"/>
      <c r="R131" s="21">
        <v>20400</v>
      </c>
      <c r="S131" s="21"/>
      <c r="T131" s="21"/>
      <c r="U131" s="21"/>
      <c r="V131" s="21"/>
      <c r="W131" s="21"/>
      <c r="X131" s="21"/>
      <c r="Y131" s="21"/>
      <c r="Z131" s="23" t="s">
        <v>4170</v>
      </c>
      <c r="AA131" s="21" t="s">
        <v>178</v>
      </c>
      <c r="AB131" s="21">
        <v>1</v>
      </c>
    </row>
    <row r="132" spans="1:28" ht="21.6" customHeight="1">
      <c r="A132" s="21">
        <v>33</v>
      </c>
      <c r="B132" s="21">
        <v>2025021242</v>
      </c>
      <c r="C132" s="21">
        <v>1</v>
      </c>
      <c r="D132" s="21" t="s">
        <v>4157</v>
      </c>
      <c r="E132" s="21" t="s">
        <v>115</v>
      </c>
      <c r="F132" s="21" t="s">
        <v>4607</v>
      </c>
      <c r="G132" s="21" t="s">
        <v>4309</v>
      </c>
      <c r="H132" s="21" t="s">
        <v>4159</v>
      </c>
      <c r="I132" s="21" t="s">
        <v>4262</v>
      </c>
      <c r="J132" s="21" t="s">
        <v>4257</v>
      </c>
      <c r="K132" s="21" t="s">
        <v>4163</v>
      </c>
      <c r="L132" s="23" t="s">
        <v>4263</v>
      </c>
      <c r="M132" s="23" t="s">
        <v>4264</v>
      </c>
      <c r="N132" s="23"/>
      <c r="O132" s="21" t="s">
        <v>158</v>
      </c>
      <c r="P132" s="21"/>
      <c r="Q132" s="21"/>
      <c r="R132" s="21">
        <v>20400</v>
      </c>
      <c r="S132" s="21"/>
      <c r="T132" s="21"/>
      <c r="U132" s="21"/>
      <c r="V132" s="21"/>
      <c r="W132" s="21"/>
      <c r="X132" s="21"/>
      <c r="Y132" s="21"/>
      <c r="Z132" s="23" t="s">
        <v>4621</v>
      </c>
      <c r="AA132" s="21" t="s">
        <v>178</v>
      </c>
      <c r="AB132" s="21">
        <v>1</v>
      </c>
    </row>
    <row r="133" spans="1:28" ht="21.6" customHeight="1">
      <c r="A133" s="21">
        <v>34</v>
      </c>
      <c r="B133" s="21">
        <v>2025021338</v>
      </c>
      <c r="C133" s="21">
        <v>1</v>
      </c>
      <c r="D133" s="21" t="s">
        <v>4157</v>
      </c>
      <c r="E133" s="21" t="s">
        <v>115</v>
      </c>
      <c r="F133" s="21" t="s">
        <v>4593</v>
      </c>
      <c r="G133" s="21" t="s">
        <v>4224</v>
      </c>
      <c r="H133" s="21" t="s">
        <v>4622</v>
      </c>
      <c r="I133" s="21" t="s">
        <v>4262</v>
      </c>
      <c r="J133" s="21" t="s">
        <v>4257</v>
      </c>
      <c r="K133" s="21" t="s">
        <v>4163</v>
      </c>
      <c r="L133" s="23" t="s">
        <v>4263</v>
      </c>
      <c r="M133" s="23" t="s">
        <v>4264</v>
      </c>
      <c r="N133" s="23"/>
      <c r="O133" s="21" t="s">
        <v>158</v>
      </c>
      <c r="P133" s="21"/>
      <c r="Q133" s="21"/>
      <c r="R133" s="21">
        <v>20400</v>
      </c>
      <c r="S133" s="21"/>
      <c r="T133" s="21"/>
      <c r="U133" s="21"/>
      <c r="V133" s="21"/>
      <c r="W133" s="21"/>
      <c r="X133" s="21"/>
      <c r="Y133" s="21"/>
      <c r="Z133" s="23" t="s">
        <v>4623</v>
      </c>
      <c r="AA133" s="21" t="s">
        <v>178</v>
      </c>
      <c r="AB133" s="21">
        <v>1</v>
      </c>
    </row>
    <row r="134" spans="1:28" ht="21.6" customHeight="1">
      <c r="A134" s="21">
        <v>35</v>
      </c>
      <c r="B134" s="21">
        <v>2025022832</v>
      </c>
      <c r="C134" s="21">
        <v>1</v>
      </c>
      <c r="D134" s="21" t="s">
        <v>4157</v>
      </c>
      <c r="E134" s="21" t="s">
        <v>115</v>
      </c>
      <c r="F134" s="21" t="s">
        <v>4624</v>
      </c>
      <c r="G134" s="21" t="s">
        <v>4625</v>
      </c>
      <c r="H134" s="21" t="s">
        <v>4626</v>
      </c>
      <c r="I134" s="21" t="s">
        <v>4262</v>
      </c>
      <c r="J134" s="21" t="s">
        <v>4257</v>
      </c>
      <c r="K134" s="21" t="s">
        <v>4163</v>
      </c>
      <c r="L134" s="23" t="s">
        <v>4263</v>
      </c>
      <c r="M134" s="23" t="s">
        <v>4264</v>
      </c>
      <c r="N134" s="23"/>
      <c r="O134" s="21" t="s">
        <v>158</v>
      </c>
      <c r="P134" s="21"/>
      <c r="Q134" s="21"/>
      <c r="R134" s="21">
        <v>20400</v>
      </c>
      <c r="S134" s="21"/>
      <c r="T134" s="21"/>
      <c r="U134" s="21"/>
      <c r="V134" s="21"/>
      <c r="W134" s="21"/>
      <c r="X134" s="21"/>
      <c r="Y134" s="21"/>
      <c r="Z134" s="23" t="s">
        <v>4627</v>
      </c>
      <c r="AA134" s="21" t="s">
        <v>178</v>
      </c>
      <c r="AB134" s="21">
        <v>1</v>
      </c>
    </row>
    <row r="135" spans="1:28" ht="21.6" customHeight="1">
      <c r="A135" s="21">
        <v>36</v>
      </c>
      <c r="B135" s="21">
        <v>2025022232</v>
      </c>
      <c r="C135" s="21">
        <v>1</v>
      </c>
      <c r="D135" s="21" t="s">
        <v>4157</v>
      </c>
      <c r="E135" s="21" t="s">
        <v>115</v>
      </c>
      <c r="F135" s="21" t="s">
        <v>4604</v>
      </c>
      <c r="G135" s="21" t="s">
        <v>4594</v>
      </c>
      <c r="H135" s="21" t="s">
        <v>4595</v>
      </c>
      <c r="I135" s="21" t="s">
        <v>4267</v>
      </c>
      <c r="J135" s="21" t="s">
        <v>4268</v>
      </c>
      <c r="K135" s="21" t="s">
        <v>4163</v>
      </c>
      <c r="L135" s="23" t="s">
        <v>4269</v>
      </c>
      <c r="M135" s="23" t="s">
        <v>4270</v>
      </c>
      <c r="N135" s="23" t="s">
        <v>115</v>
      </c>
      <c r="O135" s="21" t="s">
        <v>212</v>
      </c>
      <c r="P135" s="21"/>
      <c r="Q135" s="21">
        <v>11088</v>
      </c>
      <c r="R135" s="21">
        <v>145362</v>
      </c>
      <c r="S135" s="21" t="s">
        <v>178</v>
      </c>
      <c r="T135" s="21"/>
      <c r="U135" s="21"/>
      <c r="V135" s="21"/>
      <c r="W135" s="21"/>
      <c r="X135" s="21"/>
      <c r="Y135" s="21"/>
      <c r="Z135" s="23" t="s">
        <v>4166</v>
      </c>
      <c r="AA135" s="21" t="s">
        <v>178</v>
      </c>
      <c r="AB135" s="21">
        <v>1</v>
      </c>
    </row>
    <row r="136" spans="1:28" ht="21.6" customHeight="1">
      <c r="A136" s="21">
        <v>38</v>
      </c>
      <c r="B136" s="21">
        <v>2025020567</v>
      </c>
      <c r="C136" s="21">
        <v>1</v>
      </c>
      <c r="D136" s="21" t="s">
        <v>4157</v>
      </c>
      <c r="E136" s="21" t="s">
        <v>115</v>
      </c>
      <c r="F136" s="21" t="s">
        <v>4615</v>
      </c>
      <c r="G136" s="21" t="s">
        <v>4628</v>
      </c>
      <c r="H136" s="21" t="s">
        <v>4629</v>
      </c>
      <c r="I136" s="21" t="s">
        <v>4273</v>
      </c>
      <c r="J136" s="21" t="s">
        <v>4268</v>
      </c>
      <c r="K136" s="21" t="s">
        <v>4163</v>
      </c>
      <c r="L136" s="23" t="s">
        <v>4274</v>
      </c>
      <c r="M136" s="23" t="s">
        <v>4275</v>
      </c>
      <c r="N136" s="23" t="s">
        <v>4252</v>
      </c>
      <c r="O136" s="21" t="s">
        <v>212</v>
      </c>
      <c r="P136" s="21"/>
      <c r="Q136" s="21">
        <v>1526</v>
      </c>
      <c r="R136" s="21">
        <v>234464</v>
      </c>
      <c r="S136" s="21" t="s">
        <v>178</v>
      </c>
      <c r="T136" s="21"/>
      <c r="U136" s="21"/>
      <c r="V136" s="21"/>
      <c r="W136" s="21"/>
      <c r="X136" s="21"/>
      <c r="Y136" s="21"/>
      <c r="Z136" s="23" t="s">
        <v>4166</v>
      </c>
      <c r="AA136" s="21" t="s">
        <v>178</v>
      </c>
      <c r="AB136" s="21">
        <v>1</v>
      </c>
    </row>
    <row r="137" spans="1:28" ht="21.6" customHeight="1">
      <c r="A137" s="21">
        <v>40</v>
      </c>
      <c r="B137" s="21">
        <v>2025021353</v>
      </c>
      <c r="C137" s="21">
        <v>1</v>
      </c>
      <c r="D137" s="21" t="s">
        <v>4157</v>
      </c>
      <c r="E137" s="21" t="s">
        <v>115</v>
      </c>
      <c r="F137" s="21" t="s">
        <v>4593</v>
      </c>
      <c r="G137" s="21" t="s">
        <v>4630</v>
      </c>
      <c r="H137" s="21" t="s">
        <v>4631</v>
      </c>
      <c r="I137" s="21" t="s">
        <v>4277</v>
      </c>
      <c r="J137" s="21" t="s">
        <v>4278</v>
      </c>
      <c r="K137" s="21" t="s">
        <v>4163</v>
      </c>
      <c r="L137" s="23" t="s">
        <v>4187</v>
      </c>
      <c r="M137" s="23" t="s">
        <v>4188</v>
      </c>
      <c r="N137" s="23" t="s">
        <v>4279</v>
      </c>
      <c r="O137" s="21" t="s">
        <v>212</v>
      </c>
      <c r="P137" s="21"/>
      <c r="Q137" s="21"/>
      <c r="R137" s="21">
        <v>102415</v>
      </c>
      <c r="S137" s="21" t="s">
        <v>178</v>
      </c>
      <c r="T137" s="21"/>
      <c r="U137" s="21"/>
      <c r="V137" s="21"/>
      <c r="W137" s="21"/>
      <c r="X137" s="21"/>
      <c r="Y137" s="21"/>
      <c r="Z137" s="23" t="s">
        <v>4166</v>
      </c>
      <c r="AA137" s="21" t="s">
        <v>178</v>
      </c>
      <c r="AB137" s="21">
        <v>1</v>
      </c>
    </row>
    <row r="138" spans="1:28" ht="21.6" customHeight="1">
      <c r="A138" s="21">
        <v>42</v>
      </c>
      <c r="B138" s="21">
        <v>2025022128</v>
      </c>
      <c r="C138" s="21">
        <v>1</v>
      </c>
      <c r="D138" s="21" t="s">
        <v>4157</v>
      </c>
      <c r="E138" s="21" t="s">
        <v>115</v>
      </c>
      <c r="F138" s="21" t="s">
        <v>4585</v>
      </c>
      <c r="G138" s="21" t="s">
        <v>4600</v>
      </c>
      <c r="H138" s="21" t="s">
        <v>4632</v>
      </c>
      <c r="I138" s="21" t="s">
        <v>4280</v>
      </c>
      <c r="J138" s="21" t="s">
        <v>4281</v>
      </c>
      <c r="K138" s="21" t="s">
        <v>4163</v>
      </c>
      <c r="L138" s="23" t="s">
        <v>4282</v>
      </c>
      <c r="M138" s="23" t="s">
        <v>4283</v>
      </c>
      <c r="N138" s="23" t="s">
        <v>4284</v>
      </c>
      <c r="O138" s="21" t="s">
        <v>212</v>
      </c>
      <c r="P138" s="21"/>
      <c r="Q138" s="21">
        <v>29263</v>
      </c>
      <c r="R138" s="21">
        <v>25842</v>
      </c>
      <c r="S138" s="21" t="s">
        <v>178</v>
      </c>
      <c r="T138" s="21"/>
      <c r="U138" s="21" t="s">
        <v>178</v>
      </c>
      <c r="V138" s="21"/>
      <c r="W138" s="21"/>
      <c r="X138" s="21"/>
      <c r="Y138" s="21"/>
      <c r="Z138" s="23" t="s">
        <v>4633</v>
      </c>
      <c r="AA138" s="21" t="s">
        <v>178</v>
      </c>
      <c r="AB138" s="21">
        <v>1</v>
      </c>
    </row>
    <row r="139" spans="1:28" ht="21.6" customHeight="1">
      <c r="A139" s="21">
        <v>44</v>
      </c>
      <c r="B139" s="21">
        <v>2025021938</v>
      </c>
      <c r="C139" s="21">
        <v>1</v>
      </c>
      <c r="D139" s="21" t="s">
        <v>4157</v>
      </c>
      <c r="E139" s="21" t="s">
        <v>115</v>
      </c>
      <c r="F139" s="21" t="s">
        <v>4587</v>
      </c>
      <c r="G139" s="21" t="s">
        <v>4238</v>
      </c>
      <c r="H139" s="21" t="s">
        <v>4366</v>
      </c>
      <c r="I139" s="21" t="s">
        <v>4287</v>
      </c>
      <c r="J139" s="21" t="s">
        <v>4281</v>
      </c>
      <c r="K139" s="21" t="s">
        <v>4163</v>
      </c>
      <c r="L139" s="23" t="s">
        <v>4288</v>
      </c>
      <c r="M139" s="23" t="s">
        <v>4289</v>
      </c>
      <c r="N139" s="23" t="s">
        <v>4290</v>
      </c>
      <c r="O139" s="21" t="s">
        <v>212</v>
      </c>
      <c r="P139" s="21"/>
      <c r="Q139" s="21">
        <v>4345</v>
      </c>
      <c r="R139" s="21">
        <v>34130</v>
      </c>
      <c r="S139" s="21" t="s">
        <v>178</v>
      </c>
      <c r="T139" s="21"/>
      <c r="U139" s="21"/>
      <c r="V139" s="21"/>
      <c r="W139" s="21"/>
      <c r="X139" s="21"/>
      <c r="Y139" s="21"/>
      <c r="Z139" s="23" t="s">
        <v>4166</v>
      </c>
      <c r="AA139" s="21" t="s">
        <v>178</v>
      </c>
      <c r="AB139" s="21">
        <v>1</v>
      </c>
    </row>
    <row r="140" spans="1:28" ht="21.6" customHeight="1">
      <c r="A140" s="21">
        <v>46</v>
      </c>
      <c r="B140" s="21">
        <v>2025022096</v>
      </c>
      <c r="C140" s="21">
        <v>1</v>
      </c>
      <c r="D140" s="21" t="s">
        <v>4157</v>
      </c>
      <c r="E140" s="21" t="s">
        <v>115</v>
      </c>
      <c r="F140" s="21" t="s">
        <v>4585</v>
      </c>
      <c r="G140" s="21" t="s">
        <v>4392</v>
      </c>
      <c r="H140" s="21" t="s">
        <v>4634</v>
      </c>
      <c r="I140" s="21" t="s">
        <v>4287</v>
      </c>
      <c r="J140" s="21" t="s">
        <v>4281</v>
      </c>
      <c r="K140" s="21" t="s">
        <v>4163</v>
      </c>
      <c r="L140" s="23" t="s">
        <v>4288</v>
      </c>
      <c r="M140" s="23" t="s">
        <v>4289</v>
      </c>
      <c r="N140" s="23" t="s">
        <v>4290</v>
      </c>
      <c r="O140" s="21" t="s">
        <v>212</v>
      </c>
      <c r="P140" s="21"/>
      <c r="Q140" s="21">
        <v>4337</v>
      </c>
      <c r="R140" s="21">
        <v>34138</v>
      </c>
      <c r="S140" s="21" t="s">
        <v>178</v>
      </c>
      <c r="T140" s="21"/>
      <c r="U140" s="21"/>
      <c r="V140" s="21"/>
      <c r="W140" s="21"/>
      <c r="X140" s="21"/>
      <c r="Y140" s="21"/>
      <c r="Z140" s="23" t="s">
        <v>4166</v>
      </c>
      <c r="AA140" s="21" t="s">
        <v>178</v>
      </c>
      <c r="AB140" s="21">
        <v>1</v>
      </c>
    </row>
    <row r="141" spans="1:28" ht="21.6" customHeight="1">
      <c r="A141" s="21">
        <v>48</v>
      </c>
      <c r="B141" s="21">
        <v>2025022273</v>
      </c>
      <c r="C141" s="21">
        <v>1</v>
      </c>
      <c r="D141" s="21" t="s">
        <v>4157</v>
      </c>
      <c r="E141" s="21" t="s">
        <v>115</v>
      </c>
      <c r="F141" s="21" t="s">
        <v>4604</v>
      </c>
      <c r="G141" s="21" t="s">
        <v>4635</v>
      </c>
      <c r="H141" s="21" t="s">
        <v>4636</v>
      </c>
      <c r="I141" s="21" t="s">
        <v>4293</v>
      </c>
      <c r="J141" s="21" t="s">
        <v>4281</v>
      </c>
      <c r="K141" s="21" t="s">
        <v>4163</v>
      </c>
      <c r="L141" s="23" t="s">
        <v>4294</v>
      </c>
      <c r="M141" s="23" t="s">
        <v>4295</v>
      </c>
      <c r="N141" s="23" t="s">
        <v>115</v>
      </c>
      <c r="O141" s="21" t="s">
        <v>212</v>
      </c>
      <c r="P141" s="21"/>
      <c r="Q141" s="21">
        <v>13007</v>
      </c>
      <c r="R141" s="21">
        <v>18600</v>
      </c>
      <c r="S141" s="21" t="s">
        <v>178</v>
      </c>
      <c r="T141" s="21"/>
      <c r="U141" s="21"/>
      <c r="V141" s="21"/>
      <c r="W141" s="21"/>
      <c r="X141" s="21"/>
      <c r="Y141" s="21"/>
      <c r="Z141" s="23" t="s">
        <v>4166</v>
      </c>
      <c r="AA141" s="21" t="s">
        <v>178</v>
      </c>
      <c r="AB141" s="21">
        <v>1</v>
      </c>
    </row>
    <row r="142" spans="1:28" ht="21.6" customHeight="1">
      <c r="A142" s="21">
        <v>50</v>
      </c>
      <c r="B142" s="21">
        <v>2025020867</v>
      </c>
      <c r="C142" s="21">
        <v>1</v>
      </c>
      <c r="D142" s="21" t="s">
        <v>4157</v>
      </c>
      <c r="E142" s="21" t="s">
        <v>115</v>
      </c>
      <c r="F142" s="21" t="s">
        <v>4637</v>
      </c>
      <c r="G142" s="21" t="s">
        <v>4366</v>
      </c>
      <c r="H142" s="21" t="s">
        <v>4638</v>
      </c>
      <c r="I142" s="21" t="s">
        <v>4307</v>
      </c>
      <c r="J142" s="21" t="s">
        <v>4308</v>
      </c>
      <c r="K142" s="21" t="s">
        <v>4163</v>
      </c>
      <c r="L142" s="23" t="s">
        <v>4300</v>
      </c>
      <c r="M142" s="23" t="s">
        <v>4301</v>
      </c>
      <c r="N142" s="23" t="s">
        <v>4302</v>
      </c>
      <c r="O142" s="21" t="s">
        <v>158</v>
      </c>
      <c r="P142" s="21"/>
      <c r="Q142" s="21">
        <v>44</v>
      </c>
      <c r="R142" s="21">
        <v>2201</v>
      </c>
      <c r="S142" s="21"/>
      <c r="T142" s="21"/>
      <c r="U142" s="21"/>
      <c r="V142" s="21"/>
      <c r="W142" s="21"/>
      <c r="X142" s="21"/>
      <c r="Y142" s="21"/>
      <c r="Z142" s="23" t="s">
        <v>4639</v>
      </c>
      <c r="AA142" s="21" t="s">
        <v>178</v>
      </c>
      <c r="AB142" s="21">
        <v>1</v>
      </c>
    </row>
    <row r="143" spans="1:28" ht="21.6" customHeight="1">
      <c r="A143" s="21">
        <v>52</v>
      </c>
      <c r="B143" s="21">
        <v>2025023138</v>
      </c>
      <c r="C143" s="21">
        <v>1</v>
      </c>
      <c r="D143" s="21" t="s">
        <v>4157</v>
      </c>
      <c r="E143" s="21" t="s">
        <v>115</v>
      </c>
      <c r="F143" s="21" t="s">
        <v>4640</v>
      </c>
      <c r="G143" s="21" t="s">
        <v>4641</v>
      </c>
      <c r="H143" s="21" t="s">
        <v>4642</v>
      </c>
      <c r="I143" s="21" t="s">
        <v>4307</v>
      </c>
      <c r="J143" s="21" t="s">
        <v>4308</v>
      </c>
      <c r="K143" s="21" t="s">
        <v>4163</v>
      </c>
      <c r="L143" s="23" t="s">
        <v>4300</v>
      </c>
      <c r="M143" s="23" t="s">
        <v>4301</v>
      </c>
      <c r="N143" s="23" t="s">
        <v>4302</v>
      </c>
      <c r="O143" s="21" t="s">
        <v>4170</v>
      </c>
      <c r="P143" s="21"/>
      <c r="Q143" s="21">
        <v>137</v>
      </c>
      <c r="R143" s="21">
        <v>3329</v>
      </c>
      <c r="S143" s="21"/>
      <c r="T143" s="21"/>
      <c r="U143" s="21"/>
      <c r="V143" s="21"/>
      <c r="W143" s="21"/>
      <c r="X143" s="21"/>
      <c r="Y143" s="21"/>
      <c r="Z143" s="23" t="s">
        <v>4166</v>
      </c>
      <c r="AA143" s="21" t="s">
        <v>178</v>
      </c>
      <c r="AB143" s="21">
        <v>1</v>
      </c>
    </row>
    <row r="144" spans="1:28" ht="21.6" customHeight="1">
      <c r="A144" s="21">
        <v>54</v>
      </c>
      <c r="B144" s="21">
        <v>2025022303</v>
      </c>
      <c r="C144" s="21">
        <v>1</v>
      </c>
      <c r="D144" s="21" t="s">
        <v>4157</v>
      </c>
      <c r="E144" s="21" t="s">
        <v>115</v>
      </c>
      <c r="F144" s="21" t="s">
        <v>4604</v>
      </c>
      <c r="G144" s="21" t="s">
        <v>4479</v>
      </c>
      <c r="H144" s="21" t="s">
        <v>4643</v>
      </c>
      <c r="I144" s="21" t="s">
        <v>4311</v>
      </c>
      <c r="J144" s="21" t="s">
        <v>4312</v>
      </c>
      <c r="K144" s="21" t="s">
        <v>4163</v>
      </c>
      <c r="L144" s="23" t="s">
        <v>4313</v>
      </c>
      <c r="M144" s="23" t="s">
        <v>4314</v>
      </c>
      <c r="N144" s="23"/>
      <c r="O144" s="21" t="s">
        <v>212</v>
      </c>
      <c r="P144" s="21"/>
      <c r="Q144" s="21"/>
      <c r="R144" s="21">
        <v>312259</v>
      </c>
      <c r="S144" s="21" t="s">
        <v>178</v>
      </c>
      <c r="T144" s="21"/>
      <c r="U144" s="21"/>
      <c r="V144" s="21"/>
      <c r="W144" s="21"/>
      <c r="X144" s="21"/>
      <c r="Y144" s="21"/>
      <c r="Z144" s="23" t="s">
        <v>4166</v>
      </c>
      <c r="AA144" s="21" t="s">
        <v>178</v>
      </c>
      <c r="AB144" s="21">
        <v>1</v>
      </c>
    </row>
    <row r="145" spans="1:28" ht="21.6" customHeight="1">
      <c r="A145" s="21">
        <v>56</v>
      </c>
      <c r="B145" s="21">
        <v>2025023134</v>
      </c>
      <c r="C145" s="21">
        <v>1</v>
      </c>
      <c r="D145" s="21" t="s">
        <v>4157</v>
      </c>
      <c r="E145" s="21" t="s">
        <v>115</v>
      </c>
      <c r="F145" s="21" t="s">
        <v>4640</v>
      </c>
      <c r="G145" s="21" t="s">
        <v>4644</v>
      </c>
      <c r="H145" s="21" t="s">
        <v>4645</v>
      </c>
      <c r="I145" s="21" t="s">
        <v>4315</v>
      </c>
      <c r="J145" s="21" t="s">
        <v>4316</v>
      </c>
      <c r="K145" s="21" t="s">
        <v>4163</v>
      </c>
      <c r="L145" s="23" t="s">
        <v>4300</v>
      </c>
      <c r="M145" s="23" t="s">
        <v>4301</v>
      </c>
      <c r="N145" s="23" t="s">
        <v>4317</v>
      </c>
      <c r="O145" s="21" t="s">
        <v>4170</v>
      </c>
      <c r="P145" s="21"/>
      <c r="Q145" s="21"/>
      <c r="R145" s="21">
        <v>90324</v>
      </c>
      <c r="S145" s="21"/>
      <c r="T145" s="21"/>
      <c r="U145" s="21"/>
      <c r="V145" s="21"/>
      <c r="W145" s="21"/>
      <c r="X145" s="21"/>
      <c r="Y145" s="21"/>
      <c r="Z145" s="23" t="s">
        <v>4166</v>
      </c>
      <c r="AA145" s="21" t="s">
        <v>178</v>
      </c>
      <c r="AB145" s="21">
        <v>1</v>
      </c>
    </row>
    <row r="146" spans="1:28" ht="21.6" customHeight="1">
      <c r="A146" s="21">
        <v>58</v>
      </c>
      <c r="B146" s="21">
        <v>2025023135</v>
      </c>
      <c r="C146" s="21">
        <v>1</v>
      </c>
      <c r="D146" s="21" t="s">
        <v>4157</v>
      </c>
      <c r="E146" s="21" t="s">
        <v>115</v>
      </c>
      <c r="F146" s="21" t="s">
        <v>4640</v>
      </c>
      <c r="G146" s="21" t="s">
        <v>4646</v>
      </c>
      <c r="H146" s="21" t="s">
        <v>4647</v>
      </c>
      <c r="I146" s="21" t="s">
        <v>4320</v>
      </c>
      <c r="J146" s="21" t="s">
        <v>4316</v>
      </c>
      <c r="K146" s="21" t="s">
        <v>4163</v>
      </c>
      <c r="L146" s="23" t="s">
        <v>4300</v>
      </c>
      <c r="M146" s="23" t="s">
        <v>4301</v>
      </c>
      <c r="N146" s="23" t="s">
        <v>4321</v>
      </c>
      <c r="O146" s="21" t="s">
        <v>212</v>
      </c>
      <c r="P146" s="21"/>
      <c r="Q146" s="21"/>
      <c r="R146" s="21">
        <v>44478</v>
      </c>
      <c r="S146" s="21" t="s">
        <v>178</v>
      </c>
      <c r="T146" s="21"/>
      <c r="U146" s="21"/>
      <c r="V146" s="21"/>
      <c r="W146" s="21"/>
      <c r="X146" s="21"/>
      <c r="Y146" s="21"/>
      <c r="Z146" s="23" t="s">
        <v>4166</v>
      </c>
      <c r="AA146" s="21" t="s">
        <v>178</v>
      </c>
      <c r="AB146" s="21">
        <v>1</v>
      </c>
    </row>
    <row r="147" spans="1:28" ht="21.6" customHeight="1">
      <c r="A147" s="21">
        <v>123</v>
      </c>
      <c r="B147" s="21">
        <v>2025020701</v>
      </c>
      <c r="C147" s="21">
        <v>1</v>
      </c>
      <c r="D147" s="21" t="s">
        <v>4157</v>
      </c>
      <c r="E147" s="21" t="s">
        <v>110</v>
      </c>
      <c r="F147" s="21" t="s">
        <v>4637</v>
      </c>
      <c r="G147" s="21" t="s">
        <v>4361</v>
      </c>
      <c r="H147" s="21" t="s">
        <v>4381</v>
      </c>
      <c r="I147" s="21" t="s">
        <v>4331</v>
      </c>
      <c r="J147" s="21" t="s">
        <v>4175</v>
      </c>
      <c r="K147" s="21" t="s">
        <v>4163</v>
      </c>
      <c r="L147" s="23" t="s">
        <v>4332</v>
      </c>
      <c r="M147" s="23" t="s">
        <v>4333</v>
      </c>
      <c r="N147" s="23" t="s">
        <v>4648</v>
      </c>
      <c r="O147" s="21" t="s">
        <v>212</v>
      </c>
      <c r="P147" s="21"/>
      <c r="Q147" s="21">
        <v>8151</v>
      </c>
      <c r="R147" s="21">
        <v>55869</v>
      </c>
      <c r="S147" s="21" t="s">
        <v>178</v>
      </c>
      <c r="T147" s="21"/>
      <c r="U147" s="21"/>
      <c r="V147" s="21"/>
      <c r="W147" s="21"/>
      <c r="X147" s="21"/>
      <c r="Y147" s="21"/>
      <c r="Z147" s="23" t="s">
        <v>4649</v>
      </c>
      <c r="AA147" s="21" t="s">
        <v>178</v>
      </c>
      <c r="AB147" s="21">
        <v>1</v>
      </c>
    </row>
    <row r="148" spans="1:28" ht="21.6" customHeight="1">
      <c r="A148" s="21">
        <v>125</v>
      </c>
      <c r="B148" s="21">
        <v>2025021949</v>
      </c>
      <c r="C148" s="21">
        <v>1</v>
      </c>
      <c r="D148" s="21" t="s">
        <v>4157</v>
      </c>
      <c r="E148" s="21" t="s">
        <v>110</v>
      </c>
      <c r="F148" s="21" t="s">
        <v>4587</v>
      </c>
      <c r="G148" s="21" t="s">
        <v>4230</v>
      </c>
      <c r="H148" s="21" t="s">
        <v>4184</v>
      </c>
      <c r="I148" s="21" t="s">
        <v>4338</v>
      </c>
      <c r="J148" s="21" t="s">
        <v>4175</v>
      </c>
      <c r="K148" s="21" t="s">
        <v>4163</v>
      </c>
      <c r="L148" s="23" t="s">
        <v>4339</v>
      </c>
      <c r="M148" s="23" t="s">
        <v>4340</v>
      </c>
      <c r="N148" s="23" t="s">
        <v>4341</v>
      </c>
      <c r="O148" s="21" t="s">
        <v>212</v>
      </c>
      <c r="P148" s="21"/>
      <c r="Q148" s="21">
        <v>16019</v>
      </c>
      <c r="R148" s="21">
        <v>77263</v>
      </c>
      <c r="S148" s="21" t="s">
        <v>178</v>
      </c>
      <c r="T148" s="21"/>
      <c r="U148" s="21"/>
      <c r="V148" s="21"/>
      <c r="W148" s="21"/>
      <c r="X148" s="21"/>
      <c r="Y148" s="21"/>
      <c r="Z148" s="23" t="s">
        <v>4166</v>
      </c>
      <c r="AA148" s="21" t="s">
        <v>178</v>
      </c>
      <c r="AB148" s="21">
        <v>1</v>
      </c>
    </row>
    <row r="149" spans="1:28" ht="21.6" customHeight="1">
      <c r="A149" s="21">
        <v>127</v>
      </c>
      <c r="B149" s="21">
        <v>2025022073</v>
      </c>
      <c r="C149" s="21">
        <v>1</v>
      </c>
      <c r="D149" s="21" t="s">
        <v>4157</v>
      </c>
      <c r="E149" s="21" t="s">
        <v>110</v>
      </c>
      <c r="F149" s="21" t="s">
        <v>4585</v>
      </c>
      <c r="G149" s="21" t="s">
        <v>4337</v>
      </c>
      <c r="H149" s="21" t="s">
        <v>4322</v>
      </c>
      <c r="I149" s="21" t="s">
        <v>4338</v>
      </c>
      <c r="J149" s="21" t="s">
        <v>4175</v>
      </c>
      <c r="K149" s="21" t="s">
        <v>4163</v>
      </c>
      <c r="L149" s="23" t="s">
        <v>4339</v>
      </c>
      <c r="M149" s="23" t="s">
        <v>4340</v>
      </c>
      <c r="N149" s="23" t="s">
        <v>4341</v>
      </c>
      <c r="O149" s="21" t="s">
        <v>212</v>
      </c>
      <c r="P149" s="21"/>
      <c r="Q149" s="21">
        <v>16019</v>
      </c>
      <c r="R149" s="21">
        <v>77263</v>
      </c>
      <c r="S149" s="21"/>
      <c r="T149" s="21"/>
      <c r="U149" s="21"/>
      <c r="V149" s="21"/>
      <c r="W149" s="21"/>
      <c r="X149" s="21"/>
      <c r="Y149" s="21" t="s">
        <v>178</v>
      </c>
      <c r="Z149" s="23" t="s">
        <v>4650</v>
      </c>
      <c r="AA149" s="21" t="s">
        <v>178</v>
      </c>
      <c r="AB149" s="21">
        <v>1</v>
      </c>
    </row>
    <row r="150" spans="1:28" ht="21.6" customHeight="1">
      <c r="A150" s="21">
        <v>128</v>
      </c>
      <c r="B150" s="21">
        <v>2025020664</v>
      </c>
      <c r="C150" s="21">
        <v>1</v>
      </c>
      <c r="D150" s="21" t="s">
        <v>4157</v>
      </c>
      <c r="E150" s="21" t="s">
        <v>110</v>
      </c>
      <c r="F150" s="21" t="s">
        <v>4637</v>
      </c>
      <c r="G150" s="21" t="s">
        <v>4343</v>
      </c>
      <c r="H150" s="21" t="s">
        <v>4213</v>
      </c>
      <c r="I150" s="21" t="s">
        <v>4345</v>
      </c>
      <c r="J150" s="21" t="s">
        <v>4175</v>
      </c>
      <c r="K150" s="21" t="s">
        <v>4163</v>
      </c>
      <c r="L150" s="23" t="s">
        <v>4346</v>
      </c>
      <c r="M150" s="23" t="s">
        <v>4347</v>
      </c>
      <c r="N150" s="23"/>
      <c r="O150" s="21" t="s">
        <v>212</v>
      </c>
      <c r="P150" s="21"/>
      <c r="Q150" s="21">
        <v>1750</v>
      </c>
      <c r="R150" s="21">
        <v>35000</v>
      </c>
      <c r="S150" s="21" t="s">
        <v>178</v>
      </c>
      <c r="T150" s="21"/>
      <c r="U150" s="21"/>
      <c r="V150" s="21"/>
      <c r="W150" s="21"/>
      <c r="X150" s="21"/>
      <c r="Y150" s="21"/>
      <c r="Z150" s="23" t="s">
        <v>4328</v>
      </c>
      <c r="AA150" s="21" t="s">
        <v>178</v>
      </c>
      <c r="AB150" s="21">
        <v>1</v>
      </c>
    </row>
    <row r="151" spans="1:28" ht="21.6" customHeight="1">
      <c r="A151" s="21">
        <v>130</v>
      </c>
      <c r="B151" s="21">
        <v>2025022209</v>
      </c>
      <c r="C151" s="21">
        <v>1</v>
      </c>
      <c r="D151" s="21" t="s">
        <v>4157</v>
      </c>
      <c r="E151" s="21" t="s">
        <v>110</v>
      </c>
      <c r="F151" s="21" t="s">
        <v>4604</v>
      </c>
      <c r="G151" s="21" t="s">
        <v>4330</v>
      </c>
      <c r="H151" s="21" t="s">
        <v>4260</v>
      </c>
      <c r="I151" s="21" t="s">
        <v>4350</v>
      </c>
      <c r="J151" s="21" t="s">
        <v>4175</v>
      </c>
      <c r="K151" s="21" t="s">
        <v>4163</v>
      </c>
      <c r="L151" s="23" t="s">
        <v>4351</v>
      </c>
      <c r="M151" s="23" t="s">
        <v>4352</v>
      </c>
      <c r="N151" s="23" t="s">
        <v>4353</v>
      </c>
      <c r="O151" s="21" t="s">
        <v>212</v>
      </c>
      <c r="P151" s="21"/>
      <c r="Q151" s="21">
        <v>13504</v>
      </c>
      <c r="R151" s="21">
        <v>118205</v>
      </c>
      <c r="S151" s="21" t="s">
        <v>178</v>
      </c>
      <c r="T151" s="21"/>
      <c r="U151" s="21"/>
      <c r="V151" s="21"/>
      <c r="W151" s="21"/>
      <c r="X151" s="21"/>
      <c r="Y151" s="21"/>
      <c r="Z151" s="23" t="s">
        <v>4328</v>
      </c>
      <c r="AA151" s="21" t="s">
        <v>178</v>
      </c>
      <c r="AB151" s="21">
        <v>1</v>
      </c>
    </row>
    <row r="152" spans="1:28" ht="21.6" customHeight="1">
      <c r="A152" s="21">
        <v>136</v>
      </c>
      <c r="B152" s="21">
        <v>2025022688</v>
      </c>
      <c r="C152" s="21">
        <v>1</v>
      </c>
      <c r="D152" s="21" t="s">
        <v>4157</v>
      </c>
      <c r="E152" s="21" t="s">
        <v>110</v>
      </c>
      <c r="F152" s="21" t="s">
        <v>4651</v>
      </c>
      <c r="G152" s="21" t="s">
        <v>4260</v>
      </c>
      <c r="H152" s="21" t="s">
        <v>4652</v>
      </c>
      <c r="I152" s="21" t="s">
        <v>4356</v>
      </c>
      <c r="J152" s="21" t="s">
        <v>4175</v>
      </c>
      <c r="K152" s="21" t="s">
        <v>4163</v>
      </c>
      <c r="L152" s="23" t="s">
        <v>4357</v>
      </c>
      <c r="M152" s="23" t="s">
        <v>4358</v>
      </c>
      <c r="N152" s="23" t="s">
        <v>4359</v>
      </c>
      <c r="O152" s="21" t="s">
        <v>212</v>
      </c>
      <c r="P152" s="21"/>
      <c r="Q152" s="21">
        <v>25028</v>
      </c>
      <c r="R152" s="21">
        <v>70832</v>
      </c>
      <c r="S152" s="21"/>
      <c r="T152" s="21"/>
      <c r="U152" s="21"/>
      <c r="V152" s="21"/>
      <c r="W152" s="21"/>
      <c r="X152" s="21"/>
      <c r="Y152" s="21" t="s">
        <v>178</v>
      </c>
      <c r="Z152" s="23" t="s">
        <v>4653</v>
      </c>
      <c r="AA152" s="21" t="s">
        <v>178</v>
      </c>
      <c r="AB152" s="21">
        <v>1</v>
      </c>
    </row>
    <row r="153" spans="1:28" ht="21.6" customHeight="1">
      <c r="A153" s="21">
        <v>139</v>
      </c>
      <c r="B153" s="21">
        <v>2025021522</v>
      </c>
      <c r="C153" s="21">
        <v>1</v>
      </c>
      <c r="D153" s="21" t="s">
        <v>4157</v>
      </c>
      <c r="E153" s="21" t="s">
        <v>110</v>
      </c>
      <c r="F153" s="21" t="s">
        <v>4654</v>
      </c>
      <c r="G153" s="21" t="s">
        <v>4407</v>
      </c>
      <c r="H153" s="21" t="s">
        <v>4655</v>
      </c>
      <c r="I153" s="21" t="s">
        <v>4656</v>
      </c>
      <c r="J153" s="21" t="s">
        <v>4175</v>
      </c>
      <c r="K153" s="21" t="s">
        <v>4163</v>
      </c>
      <c r="L153" s="23" t="s">
        <v>4357</v>
      </c>
      <c r="M153" s="23" t="s">
        <v>4657</v>
      </c>
      <c r="N153" s="23" t="s">
        <v>4658</v>
      </c>
      <c r="O153" s="21" t="s">
        <v>212</v>
      </c>
      <c r="P153" s="21"/>
      <c r="Q153" s="21">
        <v>10508</v>
      </c>
      <c r="R153" s="21">
        <v>14571</v>
      </c>
      <c r="S153" s="21"/>
      <c r="T153" s="21"/>
      <c r="U153" s="21"/>
      <c r="V153" s="21"/>
      <c r="W153" s="21"/>
      <c r="X153" s="21"/>
      <c r="Y153" s="21" t="s">
        <v>178</v>
      </c>
      <c r="Z153" s="23" t="s">
        <v>4659</v>
      </c>
      <c r="AA153" s="21" t="s">
        <v>178</v>
      </c>
      <c r="AB153" s="21">
        <v>1</v>
      </c>
    </row>
    <row r="154" spans="1:28" ht="21.6" customHeight="1">
      <c r="A154" s="21">
        <v>142</v>
      </c>
      <c r="B154" s="21">
        <v>2025022516</v>
      </c>
      <c r="C154" s="21">
        <v>1</v>
      </c>
      <c r="D154" s="21" t="s">
        <v>4157</v>
      </c>
      <c r="E154" s="21" t="s">
        <v>110</v>
      </c>
      <c r="F154" s="21" t="s">
        <v>4660</v>
      </c>
      <c r="G154" s="21" t="s">
        <v>4348</v>
      </c>
      <c r="H154" s="21" t="s">
        <v>4230</v>
      </c>
      <c r="I154" s="21" t="s">
        <v>4656</v>
      </c>
      <c r="J154" s="21" t="s">
        <v>4175</v>
      </c>
      <c r="K154" s="21" t="s">
        <v>4163</v>
      </c>
      <c r="L154" s="23" t="s">
        <v>4357</v>
      </c>
      <c r="M154" s="23" t="s">
        <v>4657</v>
      </c>
      <c r="N154" s="23" t="s">
        <v>4658</v>
      </c>
      <c r="O154" s="21" t="s">
        <v>212</v>
      </c>
      <c r="P154" s="21"/>
      <c r="Q154" s="21">
        <v>11288</v>
      </c>
      <c r="R154" s="21">
        <v>15133</v>
      </c>
      <c r="S154" s="21"/>
      <c r="T154" s="21"/>
      <c r="U154" s="21" t="s">
        <v>178</v>
      </c>
      <c r="V154" s="21"/>
      <c r="W154" s="21"/>
      <c r="X154" s="21"/>
      <c r="Y154" s="21"/>
      <c r="Z154" s="23" t="s">
        <v>4342</v>
      </c>
      <c r="AA154" s="21" t="s">
        <v>178</v>
      </c>
      <c r="AB154" s="21">
        <v>1</v>
      </c>
    </row>
    <row r="155" spans="1:28" ht="21.6" customHeight="1">
      <c r="A155" s="21">
        <v>143</v>
      </c>
      <c r="B155" s="21">
        <v>2025022302</v>
      </c>
      <c r="C155" s="21">
        <v>1</v>
      </c>
      <c r="D155" s="21" t="s">
        <v>4157</v>
      </c>
      <c r="E155" s="21" t="s">
        <v>110</v>
      </c>
      <c r="F155" s="21" t="s">
        <v>4604</v>
      </c>
      <c r="G155" s="21" t="s">
        <v>4366</v>
      </c>
      <c r="H155" s="21" t="s">
        <v>4367</v>
      </c>
      <c r="I155" s="21" t="s">
        <v>4661</v>
      </c>
      <c r="J155" s="21" t="s">
        <v>4175</v>
      </c>
      <c r="K155" s="21" t="s">
        <v>4163</v>
      </c>
      <c r="L155" s="23" t="s">
        <v>4357</v>
      </c>
      <c r="M155" s="23" t="s">
        <v>4662</v>
      </c>
      <c r="N155" s="23" t="s">
        <v>4663</v>
      </c>
      <c r="O155" s="21" t="s">
        <v>4170</v>
      </c>
      <c r="P155" s="21"/>
      <c r="Q155" s="21">
        <v>1928</v>
      </c>
      <c r="R155" s="21">
        <v>22078</v>
      </c>
      <c r="S155" s="21"/>
      <c r="T155" s="21"/>
      <c r="U155" s="21"/>
      <c r="V155" s="21"/>
      <c r="W155" s="21"/>
      <c r="X155" s="21"/>
      <c r="Y155" s="21"/>
      <c r="Z155" s="23" t="s">
        <v>4391</v>
      </c>
      <c r="AA155" s="21" t="s">
        <v>178</v>
      </c>
      <c r="AB155" s="21">
        <v>1</v>
      </c>
    </row>
    <row r="156" spans="1:28" ht="21.6" customHeight="1">
      <c r="A156" s="21">
        <v>147</v>
      </c>
      <c r="B156" s="21">
        <v>2025020488</v>
      </c>
      <c r="C156" s="21">
        <v>1</v>
      </c>
      <c r="D156" s="21" t="s">
        <v>4157</v>
      </c>
      <c r="E156" s="21" t="s">
        <v>110</v>
      </c>
      <c r="F156" s="21" t="s">
        <v>4615</v>
      </c>
      <c r="G156" s="21" t="s">
        <v>4330</v>
      </c>
      <c r="H156" s="21" t="s">
        <v>4260</v>
      </c>
      <c r="I156" s="21" t="s">
        <v>4362</v>
      </c>
      <c r="J156" s="21" t="s">
        <v>4204</v>
      </c>
      <c r="K156" s="21" t="s">
        <v>4163</v>
      </c>
      <c r="L156" s="23" t="s">
        <v>4363</v>
      </c>
      <c r="M156" s="23" t="s">
        <v>4364</v>
      </c>
      <c r="N156" s="23" t="s">
        <v>4365</v>
      </c>
      <c r="O156" s="21" t="s">
        <v>212</v>
      </c>
      <c r="P156" s="21">
        <v>5595</v>
      </c>
      <c r="Q156" s="21">
        <v>12658</v>
      </c>
      <c r="R156" s="21">
        <v>17123</v>
      </c>
      <c r="S156" s="21" t="s">
        <v>178</v>
      </c>
      <c r="T156" s="21"/>
      <c r="U156" s="21"/>
      <c r="V156" s="21"/>
      <c r="W156" s="21"/>
      <c r="X156" s="21"/>
      <c r="Y156" s="21"/>
      <c r="Z156" s="23" t="s">
        <v>4328</v>
      </c>
      <c r="AA156" s="21" t="s">
        <v>178</v>
      </c>
      <c r="AB156" s="21">
        <v>1</v>
      </c>
    </row>
    <row r="157" spans="1:28" ht="21.6" customHeight="1">
      <c r="A157" s="21">
        <v>149</v>
      </c>
      <c r="B157" s="21">
        <v>2025020490</v>
      </c>
      <c r="C157" s="21">
        <v>1</v>
      </c>
      <c r="D157" s="21" t="s">
        <v>4157</v>
      </c>
      <c r="E157" s="21" t="s">
        <v>110</v>
      </c>
      <c r="F157" s="21" t="s">
        <v>4615</v>
      </c>
      <c r="G157" s="21" t="s">
        <v>4260</v>
      </c>
      <c r="H157" s="21" t="s">
        <v>4343</v>
      </c>
      <c r="I157" s="21" t="s">
        <v>4664</v>
      </c>
      <c r="J157" s="21" t="s">
        <v>4204</v>
      </c>
      <c r="K157" s="21" t="s">
        <v>4163</v>
      </c>
      <c r="L157" s="23" t="s">
        <v>4363</v>
      </c>
      <c r="M157" s="23" t="s">
        <v>4665</v>
      </c>
      <c r="N157" s="23" t="s">
        <v>4666</v>
      </c>
      <c r="O157" s="21" t="s">
        <v>212</v>
      </c>
      <c r="P157" s="21">
        <v>235</v>
      </c>
      <c r="Q157" s="21">
        <v>434</v>
      </c>
      <c r="R157" s="21">
        <v>2106</v>
      </c>
      <c r="S157" s="21" t="s">
        <v>178</v>
      </c>
      <c r="T157" s="21"/>
      <c r="U157" s="21"/>
      <c r="V157" s="21"/>
      <c r="W157" s="21"/>
      <c r="X157" s="21"/>
      <c r="Y157" s="21"/>
      <c r="Z157" s="23" t="s">
        <v>4328</v>
      </c>
      <c r="AA157" s="21" t="s">
        <v>178</v>
      </c>
      <c r="AB157" s="21">
        <v>1</v>
      </c>
    </row>
    <row r="158" spans="1:28" ht="21.6" customHeight="1">
      <c r="A158" s="21">
        <v>151</v>
      </c>
      <c r="B158" s="21">
        <v>2025021589</v>
      </c>
      <c r="C158" s="21">
        <v>1</v>
      </c>
      <c r="D158" s="21" t="s">
        <v>4157</v>
      </c>
      <c r="E158" s="21" t="s">
        <v>110</v>
      </c>
      <c r="F158" s="21" t="s">
        <v>4667</v>
      </c>
      <c r="G158" s="21" t="s">
        <v>4213</v>
      </c>
      <c r="H158" s="21" t="s">
        <v>4668</v>
      </c>
      <c r="I158" s="21" t="s">
        <v>4664</v>
      </c>
      <c r="J158" s="21" t="s">
        <v>4204</v>
      </c>
      <c r="K158" s="21" t="s">
        <v>4163</v>
      </c>
      <c r="L158" s="23" t="s">
        <v>4363</v>
      </c>
      <c r="M158" s="23" t="s">
        <v>4665</v>
      </c>
      <c r="N158" s="23" t="s">
        <v>4666</v>
      </c>
      <c r="O158" s="21" t="s">
        <v>212</v>
      </c>
      <c r="P158" s="21">
        <v>235</v>
      </c>
      <c r="Q158" s="21">
        <v>434</v>
      </c>
      <c r="R158" s="21">
        <v>2106</v>
      </c>
      <c r="S158" s="21"/>
      <c r="T158" s="21"/>
      <c r="U158" s="21"/>
      <c r="V158" s="21"/>
      <c r="W158" s="21"/>
      <c r="X158" s="21"/>
      <c r="Y158" s="21" t="s">
        <v>178</v>
      </c>
      <c r="Z158" s="23" t="s">
        <v>4669</v>
      </c>
      <c r="AA158" s="21" t="s">
        <v>178</v>
      </c>
      <c r="AB158" s="21">
        <v>1</v>
      </c>
    </row>
    <row r="159" spans="1:28" ht="21.6" customHeight="1">
      <c r="A159" s="21">
        <v>152</v>
      </c>
      <c r="B159" s="21">
        <v>2025021164</v>
      </c>
      <c r="C159" s="21">
        <v>1</v>
      </c>
      <c r="D159" s="21" t="s">
        <v>4157</v>
      </c>
      <c r="E159" s="21" t="s">
        <v>110</v>
      </c>
      <c r="F159" s="21" t="s">
        <v>4607</v>
      </c>
      <c r="G159" s="21" t="s">
        <v>4260</v>
      </c>
      <c r="H159" s="21" t="s">
        <v>4343</v>
      </c>
      <c r="I159" s="21" t="s">
        <v>4670</v>
      </c>
      <c r="J159" s="21" t="s">
        <v>4204</v>
      </c>
      <c r="K159" s="21" t="s">
        <v>4163</v>
      </c>
      <c r="L159" s="23" t="s">
        <v>4324</v>
      </c>
      <c r="M159" s="23" t="s">
        <v>4325</v>
      </c>
      <c r="N159" s="23" t="s">
        <v>4477</v>
      </c>
      <c r="O159" s="21" t="s">
        <v>4170</v>
      </c>
      <c r="P159" s="21"/>
      <c r="Q159" s="21">
        <v>100</v>
      </c>
      <c r="R159" s="21">
        <v>1500</v>
      </c>
      <c r="S159" s="21"/>
      <c r="T159" s="21"/>
      <c r="U159" s="21"/>
      <c r="V159" s="21"/>
      <c r="W159" s="21"/>
      <c r="X159" s="21"/>
      <c r="Y159" s="21"/>
      <c r="Z159" s="23" t="s">
        <v>4328</v>
      </c>
      <c r="AA159" s="21" t="s">
        <v>178</v>
      </c>
      <c r="AB159" s="21">
        <v>1</v>
      </c>
    </row>
    <row r="160" spans="1:28" ht="21.6" customHeight="1">
      <c r="A160" s="21">
        <v>155</v>
      </c>
      <c r="B160" s="21">
        <v>2025020894</v>
      </c>
      <c r="C160" s="21">
        <v>1</v>
      </c>
      <c r="D160" s="21" t="s">
        <v>4157</v>
      </c>
      <c r="E160" s="21" t="s">
        <v>110</v>
      </c>
      <c r="F160" s="21" t="s">
        <v>4637</v>
      </c>
      <c r="G160" s="21" t="s">
        <v>4367</v>
      </c>
      <c r="H160" s="21" t="s">
        <v>4671</v>
      </c>
      <c r="I160" s="21" t="s">
        <v>4372</v>
      </c>
      <c r="J160" s="21" t="s">
        <v>4233</v>
      </c>
      <c r="K160" s="21" t="s">
        <v>4163</v>
      </c>
      <c r="L160" s="23" t="s">
        <v>4234</v>
      </c>
      <c r="M160" s="23" t="s">
        <v>4373</v>
      </c>
      <c r="N160" s="23" t="s">
        <v>4374</v>
      </c>
      <c r="O160" s="21" t="s">
        <v>212</v>
      </c>
      <c r="P160" s="21"/>
      <c r="Q160" s="21"/>
      <c r="R160" s="21">
        <v>1314</v>
      </c>
      <c r="S160" s="21"/>
      <c r="T160" s="21"/>
      <c r="U160" s="21"/>
      <c r="V160" s="21"/>
      <c r="W160" s="21"/>
      <c r="X160" s="21"/>
      <c r="Y160" s="21" t="s">
        <v>178</v>
      </c>
      <c r="Z160" s="23" t="s">
        <v>4375</v>
      </c>
      <c r="AA160" s="21" t="s">
        <v>178</v>
      </c>
      <c r="AB160" s="21">
        <v>1</v>
      </c>
    </row>
    <row r="161" spans="1:28" ht="21.6" customHeight="1">
      <c r="A161" s="21">
        <v>156</v>
      </c>
      <c r="B161" s="21">
        <v>2025021678</v>
      </c>
      <c r="C161" s="21">
        <v>1</v>
      </c>
      <c r="D161" s="21" t="s">
        <v>4157</v>
      </c>
      <c r="E161" s="21" t="s">
        <v>110</v>
      </c>
      <c r="F161" s="21" t="s">
        <v>4667</v>
      </c>
      <c r="G161" s="21" t="s">
        <v>4348</v>
      </c>
      <c r="H161" s="21" t="s">
        <v>4672</v>
      </c>
      <c r="I161" s="21" t="s">
        <v>4372</v>
      </c>
      <c r="J161" s="21" t="s">
        <v>4233</v>
      </c>
      <c r="K161" s="21" t="s">
        <v>4163</v>
      </c>
      <c r="L161" s="23" t="s">
        <v>4234</v>
      </c>
      <c r="M161" s="23" t="s">
        <v>4373</v>
      </c>
      <c r="N161" s="23" t="s">
        <v>4374</v>
      </c>
      <c r="O161" s="21" t="s">
        <v>212</v>
      </c>
      <c r="P161" s="21"/>
      <c r="Q161" s="21"/>
      <c r="R161" s="21">
        <v>1314</v>
      </c>
      <c r="S161" s="21"/>
      <c r="T161" s="21"/>
      <c r="U161" s="21"/>
      <c r="V161" s="21"/>
      <c r="W161" s="21"/>
      <c r="X161" s="21"/>
      <c r="Y161" s="21" t="s">
        <v>178</v>
      </c>
      <c r="Z161" s="23" t="s">
        <v>4673</v>
      </c>
      <c r="AA161" s="21" t="s">
        <v>178</v>
      </c>
      <c r="AB161" s="21">
        <v>1</v>
      </c>
    </row>
    <row r="162" spans="1:28" ht="21.6" customHeight="1">
      <c r="A162" s="21">
        <v>157</v>
      </c>
      <c r="B162" s="21">
        <v>2025022164</v>
      </c>
      <c r="C162" s="21">
        <v>1</v>
      </c>
      <c r="D162" s="21" t="s">
        <v>4157</v>
      </c>
      <c r="E162" s="21" t="s">
        <v>110</v>
      </c>
      <c r="F162" s="21" t="s">
        <v>4585</v>
      </c>
      <c r="G162" s="21" t="s">
        <v>4230</v>
      </c>
      <c r="H162" s="21" t="s">
        <v>4674</v>
      </c>
      <c r="I162" s="21" t="s">
        <v>4372</v>
      </c>
      <c r="J162" s="21" t="s">
        <v>4233</v>
      </c>
      <c r="K162" s="21" t="s">
        <v>4163</v>
      </c>
      <c r="L162" s="23" t="s">
        <v>4234</v>
      </c>
      <c r="M162" s="23" t="s">
        <v>4373</v>
      </c>
      <c r="N162" s="23" t="s">
        <v>4374</v>
      </c>
      <c r="O162" s="21" t="s">
        <v>158</v>
      </c>
      <c r="P162" s="21"/>
      <c r="Q162" s="21"/>
      <c r="R162" s="21">
        <v>1314</v>
      </c>
      <c r="S162" s="21"/>
      <c r="T162" s="21"/>
      <c r="U162" s="21"/>
      <c r="V162" s="21"/>
      <c r="W162" s="21"/>
      <c r="X162" s="21"/>
      <c r="Y162" s="21"/>
      <c r="Z162" s="23" t="s">
        <v>4675</v>
      </c>
      <c r="AA162" s="21" t="s">
        <v>178</v>
      </c>
      <c r="AB162" s="21">
        <v>1</v>
      </c>
    </row>
    <row r="163" spans="1:28" ht="21.6" customHeight="1">
      <c r="A163" s="21">
        <v>158</v>
      </c>
      <c r="B163" s="21">
        <v>2025020315</v>
      </c>
      <c r="C163" s="21">
        <v>1</v>
      </c>
      <c r="D163" s="21" t="s">
        <v>4157</v>
      </c>
      <c r="E163" s="21" t="s">
        <v>110</v>
      </c>
      <c r="F163" s="21" t="s">
        <v>4676</v>
      </c>
      <c r="G163" s="21" t="s">
        <v>4260</v>
      </c>
      <c r="H163" s="21" t="s">
        <v>4343</v>
      </c>
      <c r="I163" s="21" t="s">
        <v>4377</v>
      </c>
      <c r="J163" s="21" t="s">
        <v>4233</v>
      </c>
      <c r="K163" s="21" t="s">
        <v>4163</v>
      </c>
      <c r="L163" s="23" t="s">
        <v>4378</v>
      </c>
      <c r="M163" s="23" t="s">
        <v>4379</v>
      </c>
      <c r="N163" s="23" t="s">
        <v>4380</v>
      </c>
      <c r="O163" s="21" t="s">
        <v>212</v>
      </c>
      <c r="P163" s="21"/>
      <c r="Q163" s="21"/>
      <c r="R163" s="21">
        <v>371713</v>
      </c>
      <c r="S163" s="21" t="s">
        <v>178</v>
      </c>
      <c r="T163" s="21"/>
      <c r="U163" s="21"/>
      <c r="V163" s="21"/>
      <c r="W163" s="21"/>
      <c r="X163" s="21"/>
      <c r="Y163" s="21"/>
      <c r="Z163" s="23" t="s">
        <v>4328</v>
      </c>
      <c r="AA163" s="21" t="s">
        <v>178</v>
      </c>
      <c r="AB163" s="21">
        <v>1</v>
      </c>
    </row>
    <row r="164" spans="1:28" ht="21.6" customHeight="1">
      <c r="A164" s="21">
        <v>160</v>
      </c>
      <c r="B164" s="21">
        <v>2025020319</v>
      </c>
      <c r="C164" s="21">
        <v>1</v>
      </c>
      <c r="D164" s="21" t="s">
        <v>4157</v>
      </c>
      <c r="E164" s="21" t="s">
        <v>110</v>
      </c>
      <c r="F164" s="21" t="s">
        <v>4676</v>
      </c>
      <c r="G164" s="21" t="s">
        <v>4343</v>
      </c>
      <c r="H164" s="21" t="s">
        <v>4213</v>
      </c>
      <c r="I164" s="21" t="s">
        <v>4384</v>
      </c>
      <c r="J164" s="21" t="s">
        <v>4233</v>
      </c>
      <c r="K164" s="21" t="s">
        <v>4163</v>
      </c>
      <c r="L164" s="23" t="s">
        <v>4378</v>
      </c>
      <c r="M164" s="23" t="s">
        <v>4385</v>
      </c>
      <c r="N164" s="23" t="s">
        <v>4386</v>
      </c>
      <c r="O164" s="21" t="s">
        <v>212</v>
      </c>
      <c r="P164" s="21"/>
      <c r="Q164" s="21"/>
      <c r="R164" s="21">
        <v>162178</v>
      </c>
      <c r="S164" s="21" t="s">
        <v>178</v>
      </c>
      <c r="T164" s="21"/>
      <c r="U164" s="21"/>
      <c r="V164" s="21"/>
      <c r="W164" s="21"/>
      <c r="X164" s="21"/>
      <c r="Y164" s="21"/>
      <c r="Z164" s="23" t="s">
        <v>4328</v>
      </c>
      <c r="AA164" s="21" t="s">
        <v>178</v>
      </c>
      <c r="AB164" s="21">
        <v>1</v>
      </c>
    </row>
    <row r="165" spans="1:28" ht="21.6" customHeight="1">
      <c r="A165" s="21">
        <v>162</v>
      </c>
      <c r="B165" s="21">
        <v>2025023092</v>
      </c>
      <c r="C165" s="21">
        <v>1</v>
      </c>
      <c r="D165" s="21" t="s">
        <v>4157</v>
      </c>
      <c r="E165" s="21" t="s">
        <v>110</v>
      </c>
      <c r="F165" s="21" t="s">
        <v>4640</v>
      </c>
      <c r="G165" s="21" t="s">
        <v>4361</v>
      </c>
      <c r="H165" s="21" t="s">
        <v>4381</v>
      </c>
      <c r="I165" s="21" t="s">
        <v>4388</v>
      </c>
      <c r="J165" s="21" t="s">
        <v>4233</v>
      </c>
      <c r="K165" s="21" t="s">
        <v>4163</v>
      </c>
      <c r="L165" s="23" t="s">
        <v>4389</v>
      </c>
      <c r="M165" s="23" t="s">
        <v>4390</v>
      </c>
      <c r="N165" s="23"/>
      <c r="O165" s="21" t="s">
        <v>212</v>
      </c>
      <c r="P165" s="21"/>
      <c r="Q165" s="21"/>
      <c r="R165" s="21">
        <v>300153</v>
      </c>
      <c r="S165" s="21" t="s">
        <v>178</v>
      </c>
      <c r="T165" s="21"/>
      <c r="U165" s="21"/>
      <c r="V165" s="21"/>
      <c r="W165" s="21"/>
      <c r="X165" s="21"/>
      <c r="Y165" s="21"/>
      <c r="Z165" s="23" t="s">
        <v>4677</v>
      </c>
      <c r="AA165" s="21" t="s">
        <v>178</v>
      </c>
      <c r="AB165" s="21">
        <v>1</v>
      </c>
    </row>
    <row r="166" spans="1:28" ht="21.6" customHeight="1">
      <c r="A166" s="21">
        <v>166</v>
      </c>
      <c r="B166" s="21">
        <v>2025023218</v>
      </c>
      <c r="C166" s="21">
        <v>1</v>
      </c>
      <c r="D166" s="21" t="s">
        <v>4157</v>
      </c>
      <c r="E166" s="21" t="s">
        <v>110</v>
      </c>
      <c r="F166" s="21" t="s">
        <v>4678</v>
      </c>
      <c r="G166" s="21" t="s">
        <v>4381</v>
      </c>
      <c r="H166" s="21" t="s">
        <v>4679</v>
      </c>
      <c r="I166" s="21" t="s">
        <v>4680</v>
      </c>
      <c r="J166" s="21" t="s">
        <v>4233</v>
      </c>
      <c r="K166" s="21" t="s">
        <v>4163</v>
      </c>
      <c r="L166" s="23" t="s">
        <v>4531</v>
      </c>
      <c r="M166" s="23" t="s">
        <v>4681</v>
      </c>
      <c r="N166" s="23" t="s">
        <v>4682</v>
      </c>
      <c r="O166" s="21" t="s">
        <v>158</v>
      </c>
      <c r="P166" s="21"/>
      <c r="Q166" s="21"/>
      <c r="R166" s="21">
        <v>472488</v>
      </c>
      <c r="S166" s="21"/>
      <c r="T166" s="21"/>
      <c r="U166" s="21"/>
      <c r="V166" s="21"/>
      <c r="W166" s="21"/>
      <c r="X166" s="21"/>
      <c r="Y166" s="21"/>
      <c r="Z166" s="23" t="s">
        <v>4683</v>
      </c>
      <c r="AA166" s="21" t="s">
        <v>178</v>
      </c>
      <c r="AB166" s="21">
        <v>1</v>
      </c>
    </row>
    <row r="167" spans="1:28" ht="21.6" customHeight="1">
      <c r="A167" s="21">
        <v>167</v>
      </c>
      <c r="B167" s="21">
        <v>2025023098</v>
      </c>
      <c r="C167" s="21">
        <v>1</v>
      </c>
      <c r="D167" s="21" t="s">
        <v>4157</v>
      </c>
      <c r="E167" s="21" t="s">
        <v>110</v>
      </c>
      <c r="F167" s="21" t="s">
        <v>4640</v>
      </c>
      <c r="G167" s="21" t="s">
        <v>4184</v>
      </c>
      <c r="H167" s="21" t="s">
        <v>4407</v>
      </c>
      <c r="I167" s="21" t="s">
        <v>4393</v>
      </c>
      <c r="J167" s="21" t="s">
        <v>4233</v>
      </c>
      <c r="K167" s="21" t="s">
        <v>4163</v>
      </c>
      <c r="L167" s="23" t="s">
        <v>4394</v>
      </c>
      <c r="M167" s="23" t="s">
        <v>4395</v>
      </c>
      <c r="N167" s="23"/>
      <c r="O167" s="21" t="s">
        <v>212</v>
      </c>
      <c r="P167" s="21"/>
      <c r="Q167" s="21"/>
      <c r="R167" s="21">
        <v>75600</v>
      </c>
      <c r="S167" s="21" t="s">
        <v>178</v>
      </c>
      <c r="T167" s="21"/>
      <c r="U167" s="21"/>
      <c r="V167" s="21"/>
      <c r="W167" s="21"/>
      <c r="X167" s="21"/>
      <c r="Y167" s="21"/>
      <c r="Z167" s="23" t="s">
        <v>4677</v>
      </c>
      <c r="AA167" s="21" t="s">
        <v>178</v>
      </c>
      <c r="AB167" s="21">
        <v>1</v>
      </c>
    </row>
    <row r="168" spans="1:28" ht="21.6" customHeight="1">
      <c r="A168" s="21">
        <v>169</v>
      </c>
      <c r="B168" s="21">
        <v>2025023485</v>
      </c>
      <c r="C168" s="21">
        <v>1</v>
      </c>
      <c r="D168" s="21" t="s">
        <v>4157</v>
      </c>
      <c r="E168" s="21" t="s">
        <v>110</v>
      </c>
      <c r="F168" s="21" t="s">
        <v>4684</v>
      </c>
      <c r="G168" s="21" t="s">
        <v>4366</v>
      </c>
      <c r="H168" s="21" t="s">
        <v>4685</v>
      </c>
      <c r="I168" s="21" t="s">
        <v>4393</v>
      </c>
      <c r="J168" s="21" t="s">
        <v>4233</v>
      </c>
      <c r="K168" s="21" t="s">
        <v>4163</v>
      </c>
      <c r="L168" s="23" t="s">
        <v>4394</v>
      </c>
      <c r="M168" s="23" t="s">
        <v>4395</v>
      </c>
      <c r="N168" s="23"/>
      <c r="O168" s="21" t="s">
        <v>212</v>
      </c>
      <c r="P168" s="21"/>
      <c r="Q168" s="21"/>
      <c r="R168" s="21">
        <v>75600</v>
      </c>
      <c r="S168" s="21"/>
      <c r="T168" s="21"/>
      <c r="U168" s="21"/>
      <c r="V168" s="21"/>
      <c r="W168" s="21"/>
      <c r="X168" s="21"/>
      <c r="Y168" s="21" t="s">
        <v>178</v>
      </c>
      <c r="Z168" s="23" t="s">
        <v>4686</v>
      </c>
      <c r="AA168" s="21" t="s">
        <v>178</v>
      </c>
      <c r="AB168" s="21">
        <v>1</v>
      </c>
    </row>
    <row r="169" spans="1:28" ht="21.6" customHeight="1">
      <c r="A169" s="21">
        <v>171</v>
      </c>
      <c r="B169" s="21">
        <v>2025021588</v>
      </c>
      <c r="C169" s="21">
        <v>1</v>
      </c>
      <c r="D169" s="21" t="s">
        <v>4157</v>
      </c>
      <c r="E169" s="21" t="s">
        <v>110</v>
      </c>
      <c r="F169" s="21" t="s">
        <v>4667</v>
      </c>
      <c r="G169" s="21" t="s">
        <v>4330</v>
      </c>
      <c r="H169" s="21" t="s">
        <v>4260</v>
      </c>
      <c r="I169" s="21" t="s">
        <v>4687</v>
      </c>
      <c r="J169" s="21" t="s">
        <v>4233</v>
      </c>
      <c r="K169" s="21" t="s">
        <v>4163</v>
      </c>
      <c r="L169" s="23" t="s">
        <v>4688</v>
      </c>
      <c r="M169" s="23" t="s">
        <v>4689</v>
      </c>
      <c r="N169" s="23" t="s">
        <v>4404</v>
      </c>
      <c r="O169" s="21" t="s">
        <v>4170</v>
      </c>
      <c r="P169" s="21"/>
      <c r="Q169" s="21"/>
      <c r="R169" s="21">
        <v>167304</v>
      </c>
      <c r="S169" s="21"/>
      <c r="T169" s="21"/>
      <c r="U169" s="21"/>
      <c r="V169" s="21"/>
      <c r="W169" s="21"/>
      <c r="X169" s="21"/>
      <c r="Y169" s="21"/>
      <c r="Z169" s="23" t="s">
        <v>4328</v>
      </c>
      <c r="AA169" s="21" t="s">
        <v>178</v>
      </c>
      <c r="AB169" s="21">
        <v>1</v>
      </c>
    </row>
    <row r="170" spans="1:28" ht="21.6" customHeight="1">
      <c r="A170" s="21">
        <v>173</v>
      </c>
      <c r="B170" s="21">
        <v>2025020999</v>
      </c>
      <c r="C170" s="21">
        <v>1</v>
      </c>
      <c r="D170" s="21" t="s">
        <v>4157</v>
      </c>
      <c r="E170" s="21" t="s">
        <v>110</v>
      </c>
      <c r="F170" s="21" t="s">
        <v>4690</v>
      </c>
      <c r="G170" s="21" t="s">
        <v>4348</v>
      </c>
      <c r="H170" s="21" t="s">
        <v>4691</v>
      </c>
      <c r="I170" s="21" t="s">
        <v>4398</v>
      </c>
      <c r="J170" s="21" t="s">
        <v>4233</v>
      </c>
      <c r="K170" s="21" t="s">
        <v>4163</v>
      </c>
      <c r="L170" s="23" t="s">
        <v>4234</v>
      </c>
      <c r="M170" s="23" t="s">
        <v>4399</v>
      </c>
      <c r="N170" s="23" t="s">
        <v>4400</v>
      </c>
      <c r="O170" s="21" t="s">
        <v>158</v>
      </c>
      <c r="P170" s="21"/>
      <c r="Q170" s="21"/>
      <c r="R170" s="21">
        <v>59547</v>
      </c>
      <c r="S170" s="21"/>
      <c r="T170" s="21"/>
      <c r="U170" s="21"/>
      <c r="V170" s="21"/>
      <c r="W170" s="21"/>
      <c r="X170" s="21"/>
      <c r="Y170" s="21"/>
      <c r="Z170" s="23" t="s">
        <v>4457</v>
      </c>
      <c r="AA170" s="21" t="s">
        <v>178</v>
      </c>
      <c r="AB170" s="21">
        <v>1</v>
      </c>
    </row>
    <row r="171" spans="1:28" ht="21.6" customHeight="1">
      <c r="A171" s="21">
        <v>174</v>
      </c>
      <c r="B171" s="21">
        <v>2025020820</v>
      </c>
      <c r="C171" s="21">
        <v>1</v>
      </c>
      <c r="D171" s="21" t="s">
        <v>4157</v>
      </c>
      <c r="E171" s="21" t="s">
        <v>110</v>
      </c>
      <c r="F171" s="21" t="s">
        <v>4637</v>
      </c>
      <c r="G171" s="21" t="s">
        <v>4348</v>
      </c>
      <c r="H171" s="21" t="s">
        <v>4230</v>
      </c>
      <c r="I171" s="21" t="s">
        <v>4402</v>
      </c>
      <c r="J171" s="21" t="s">
        <v>4233</v>
      </c>
      <c r="K171" s="21" t="s">
        <v>4163</v>
      </c>
      <c r="L171" s="23" t="s">
        <v>4250</v>
      </c>
      <c r="M171" s="23" t="s">
        <v>4403</v>
      </c>
      <c r="N171" s="23" t="s">
        <v>4404</v>
      </c>
      <c r="O171" s="21" t="s">
        <v>212</v>
      </c>
      <c r="P171" s="21"/>
      <c r="Q171" s="21"/>
      <c r="R171" s="21">
        <v>37303</v>
      </c>
      <c r="S171" s="21" t="s">
        <v>178</v>
      </c>
      <c r="T171" s="21"/>
      <c r="U171" s="21"/>
      <c r="V171" s="21"/>
      <c r="W171" s="21"/>
      <c r="X171" s="21"/>
      <c r="Y171" s="21"/>
      <c r="Z171" s="23" t="s">
        <v>4328</v>
      </c>
      <c r="AA171" s="21" t="s">
        <v>178</v>
      </c>
      <c r="AB171" s="21">
        <v>1</v>
      </c>
    </row>
    <row r="172" spans="1:28" ht="21.6" customHeight="1">
      <c r="A172" s="21">
        <v>176</v>
      </c>
      <c r="B172" s="21">
        <v>2025020826</v>
      </c>
      <c r="C172" s="21">
        <v>1</v>
      </c>
      <c r="D172" s="21" t="s">
        <v>4157</v>
      </c>
      <c r="E172" s="21" t="s">
        <v>110</v>
      </c>
      <c r="F172" s="21" t="s">
        <v>4637</v>
      </c>
      <c r="G172" s="21" t="s">
        <v>4184</v>
      </c>
      <c r="H172" s="21" t="s">
        <v>4407</v>
      </c>
      <c r="I172" s="21" t="s">
        <v>4408</v>
      </c>
      <c r="J172" s="21" t="s">
        <v>4233</v>
      </c>
      <c r="K172" s="21" t="s">
        <v>4163</v>
      </c>
      <c r="L172" s="23" t="s">
        <v>4250</v>
      </c>
      <c r="M172" s="23" t="s">
        <v>4409</v>
      </c>
      <c r="N172" s="23" t="s">
        <v>4410</v>
      </c>
      <c r="O172" s="21" t="s">
        <v>212</v>
      </c>
      <c r="P172" s="21"/>
      <c r="Q172" s="21"/>
      <c r="R172" s="21">
        <v>64071</v>
      </c>
      <c r="S172" s="21" t="s">
        <v>178</v>
      </c>
      <c r="T172" s="21"/>
      <c r="U172" s="21"/>
      <c r="V172" s="21"/>
      <c r="W172" s="21"/>
      <c r="X172" s="21"/>
      <c r="Y172" s="21"/>
      <c r="Z172" s="23" t="s">
        <v>4328</v>
      </c>
      <c r="AA172" s="21" t="s">
        <v>178</v>
      </c>
      <c r="AB172" s="21">
        <v>1</v>
      </c>
    </row>
    <row r="173" spans="1:28" ht="21.6" customHeight="1">
      <c r="A173" s="21">
        <v>178</v>
      </c>
      <c r="B173" s="21">
        <v>2025022220</v>
      </c>
      <c r="C173" s="21">
        <v>1</v>
      </c>
      <c r="D173" s="21" t="s">
        <v>4157</v>
      </c>
      <c r="E173" s="21" t="s">
        <v>110</v>
      </c>
      <c r="F173" s="21" t="s">
        <v>4604</v>
      </c>
      <c r="G173" s="21" t="s">
        <v>4213</v>
      </c>
      <c r="H173" s="21" t="s">
        <v>4381</v>
      </c>
      <c r="I173" s="21" t="s">
        <v>4408</v>
      </c>
      <c r="J173" s="21" t="s">
        <v>4233</v>
      </c>
      <c r="K173" s="21" t="s">
        <v>4163</v>
      </c>
      <c r="L173" s="23" t="s">
        <v>4250</v>
      </c>
      <c r="M173" s="23" t="s">
        <v>4409</v>
      </c>
      <c r="N173" s="23" t="s">
        <v>4410</v>
      </c>
      <c r="O173" s="21" t="s">
        <v>212</v>
      </c>
      <c r="P173" s="21"/>
      <c r="Q173" s="21"/>
      <c r="R173" s="21">
        <v>64071</v>
      </c>
      <c r="S173" s="21"/>
      <c r="T173" s="21"/>
      <c r="U173" s="21"/>
      <c r="V173" s="21"/>
      <c r="W173" s="21"/>
      <c r="X173" s="21"/>
      <c r="Y173" s="21" t="s">
        <v>178</v>
      </c>
      <c r="Z173" s="23" t="s">
        <v>4498</v>
      </c>
      <c r="AA173" s="21" t="s">
        <v>178</v>
      </c>
      <c r="AB173" s="21">
        <v>1</v>
      </c>
    </row>
    <row r="174" spans="1:28" ht="21.6" customHeight="1">
      <c r="A174" s="21">
        <v>179</v>
      </c>
      <c r="B174" s="21">
        <v>2025020660</v>
      </c>
      <c r="C174" s="21">
        <v>1</v>
      </c>
      <c r="D174" s="21" t="s">
        <v>4157</v>
      </c>
      <c r="E174" s="21" t="s">
        <v>110</v>
      </c>
      <c r="F174" s="21" t="s">
        <v>4637</v>
      </c>
      <c r="G174" s="21" t="s">
        <v>4330</v>
      </c>
      <c r="H174" s="21" t="s">
        <v>4260</v>
      </c>
      <c r="I174" s="21" t="s">
        <v>4413</v>
      </c>
      <c r="J174" s="21" t="s">
        <v>4257</v>
      </c>
      <c r="K174" s="21" t="s">
        <v>4163</v>
      </c>
      <c r="L174" s="23" t="s">
        <v>4414</v>
      </c>
      <c r="M174" s="23" t="s">
        <v>4415</v>
      </c>
      <c r="N174" s="23" t="s">
        <v>4416</v>
      </c>
      <c r="O174" s="21" t="s">
        <v>212</v>
      </c>
      <c r="P174" s="21"/>
      <c r="Q174" s="21"/>
      <c r="R174" s="21">
        <v>114048</v>
      </c>
      <c r="S174" s="21" t="s">
        <v>178</v>
      </c>
      <c r="T174" s="21"/>
      <c r="U174" s="21"/>
      <c r="V174" s="21"/>
      <c r="W174" s="21"/>
      <c r="X174" s="21"/>
      <c r="Y174" s="21"/>
      <c r="Z174" s="23" t="s">
        <v>4328</v>
      </c>
      <c r="AA174" s="21" t="s">
        <v>178</v>
      </c>
      <c r="AB174" s="21">
        <v>1</v>
      </c>
    </row>
    <row r="175" spans="1:28" ht="21.6" customHeight="1">
      <c r="A175" s="21">
        <v>181</v>
      </c>
      <c r="B175" s="21">
        <v>2025022508</v>
      </c>
      <c r="C175" s="21">
        <v>1</v>
      </c>
      <c r="D175" s="21" t="s">
        <v>4157</v>
      </c>
      <c r="E175" s="21" t="s">
        <v>110</v>
      </c>
      <c r="F175" s="21" t="s">
        <v>4660</v>
      </c>
      <c r="G175" s="21" t="s">
        <v>4330</v>
      </c>
      <c r="H175" s="21" t="s">
        <v>4343</v>
      </c>
      <c r="I175" s="21" t="s">
        <v>4413</v>
      </c>
      <c r="J175" s="21" t="s">
        <v>4257</v>
      </c>
      <c r="K175" s="21" t="s">
        <v>4163</v>
      </c>
      <c r="L175" s="23" t="s">
        <v>4414</v>
      </c>
      <c r="M175" s="23" t="s">
        <v>4415</v>
      </c>
      <c r="N175" s="23" t="s">
        <v>4416</v>
      </c>
      <c r="O175" s="21" t="s">
        <v>212</v>
      </c>
      <c r="P175" s="21"/>
      <c r="Q175" s="21"/>
      <c r="R175" s="21">
        <v>114048</v>
      </c>
      <c r="S175" s="21"/>
      <c r="T175" s="21"/>
      <c r="U175" s="21"/>
      <c r="V175" s="21"/>
      <c r="W175" s="21"/>
      <c r="X175" s="21"/>
      <c r="Y175" s="21" t="s">
        <v>178</v>
      </c>
      <c r="Z175" s="23" t="s">
        <v>4498</v>
      </c>
      <c r="AA175" s="21" t="s">
        <v>178</v>
      </c>
      <c r="AB175" s="21">
        <v>1</v>
      </c>
    </row>
    <row r="176" spans="1:28" ht="21.6" customHeight="1">
      <c r="A176" s="21">
        <v>182</v>
      </c>
      <c r="B176" s="21">
        <v>2025020662</v>
      </c>
      <c r="C176" s="21">
        <v>1</v>
      </c>
      <c r="D176" s="21" t="s">
        <v>4157</v>
      </c>
      <c r="E176" s="21" t="s">
        <v>110</v>
      </c>
      <c r="F176" s="21" t="s">
        <v>4637</v>
      </c>
      <c r="G176" s="21" t="s">
        <v>4260</v>
      </c>
      <c r="H176" s="21" t="s">
        <v>4343</v>
      </c>
      <c r="I176" s="21" t="s">
        <v>4420</v>
      </c>
      <c r="J176" s="21" t="s">
        <v>4257</v>
      </c>
      <c r="K176" s="21" t="s">
        <v>4163</v>
      </c>
      <c r="L176" s="23" t="s">
        <v>4414</v>
      </c>
      <c r="M176" s="23" t="s">
        <v>4421</v>
      </c>
      <c r="N176" s="23" t="s">
        <v>4422</v>
      </c>
      <c r="O176" s="21" t="s">
        <v>212</v>
      </c>
      <c r="P176" s="21"/>
      <c r="Q176" s="21"/>
      <c r="R176" s="21">
        <v>98978</v>
      </c>
      <c r="S176" s="21" t="s">
        <v>178</v>
      </c>
      <c r="T176" s="21"/>
      <c r="U176" s="21"/>
      <c r="V176" s="21"/>
      <c r="W176" s="21"/>
      <c r="X176" s="21"/>
      <c r="Y176" s="21"/>
      <c r="Z176" s="23" t="s">
        <v>4328</v>
      </c>
      <c r="AA176" s="21" t="s">
        <v>178</v>
      </c>
      <c r="AB176" s="21">
        <v>1</v>
      </c>
    </row>
    <row r="177" spans="1:28" ht="21.6" customHeight="1">
      <c r="A177" s="21">
        <v>184</v>
      </c>
      <c r="B177" s="21">
        <v>2025022509</v>
      </c>
      <c r="C177" s="21">
        <v>1</v>
      </c>
      <c r="D177" s="21" t="s">
        <v>4157</v>
      </c>
      <c r="E177" s="21" t="s">
        <v>110</v>
      </c>
      <c r="F177" s="21" t="s">
        <v>4660</v>
      </c>
      <c r="G177" s="21" t="s">
        <v>4343</v>
      </c>
      <c r="H177" s="21" t="s">
        <v>4692</v>
      </c>
      <c r="I177" s="21" t="s">
        <v>4420</v>
      </c>
      <c r="J177" s="21" t="s">
        <v>4257</v>
      </c>
      <c r="K177" s="21" t="s">
        <v>4163</v>
      </c>
      <c r="L177" s="23" t="s">
        <v>4414</v>
      </c>
      <c r="M177" s="23" t="s">
        <v>4421</v>
      </c>
      <c r="N177" s="23" t="s">
        <v>4422</v>
      </c>
      <c r="O177" s="21" t="s">
        <v>212</v>
      </c>
      <c r="P177" s="21"/>
      <c r="Q177" s="21"/>
      <c r="R177" s="21">
        <v>98978</v>
      </c>
      <c r="S177" s="21"/>
      <c r="T177" s="21"/>
      <c r="U177" s="21"/>
      <c r="V177" s="21"/>
      <c r="W177" s="21"/>
      <c r="X177" s="21"/>
      <c r="Y177" s="21" t="s">
        <v>178</v>
      </c>
      <c r="Z177" s="23" t="s">
        <v>4693</v>
      </c>
      <c r="AA177" s="21" t="s">
        <v>178</v>
      </c>
      <c r="AB177" s="21">
        <v>1</v>
      </c>
    </row>
    <row r="178" spans="1:28" ht="21.6" customHeight="1">
      <c r="A178" s="21">
        <v>185</v>
      </c>
      <c r="B178" s="21">
        <v>2025021161</v>
      </c>
      <c r="C178" s="21">
        <v>1</v>
      </c>
      <c r="D178" s="21" t="s">
        <v>4157</v>
      </c>
      <c r="E178" s="21" t="s">
        <v>110</v>
      </c>
      <c r="F178" s="21" t="s">
        <v>4607</v>
      </c>
      <c r="G178" s="21" t="s">
        <v>4330</v>
      </c>
      <c r="H178" s="21" t="s">
        <v>4260</v>
      </c>
      <c r="I178" s="21" t="s">
        <v>4427</v>
      </c>
      <c r="J178" s="21" t="s">
        <v>4257</v>
      </c>
      <c r="K178" s="21" t="s">
        <v>4163</v>
      </c>
      <c r="L178" s="23" t="s">
        <v>4428</v>
      </c>
      <c r="M178" s="23" t="s">
        <v>4429</v>
      </c>
      <c r="N178" s="23"/>
      <c r="O178" s="21" t="s">
        <v>4170</v>
      </c>
      <c r="P178" s="21"/>
      <c r="Q178" s="21"/>
      <c r="R178" s="21">
        <v>34000</v>
      </c>
      <c r="S178" s="21"/>
      <c r="T178" s="21"/>
      <c r="U178" s="21"/>
      <c r="V178" s="21"/>
      <c r="W178" s="21"/>
      <c r="X178" s="21"/>
      <c r="Y178" s="21"/>
      <c r="Z178" s="23" t="s">
        <v>4328</v>
      </c>
      <c r="AA178" s="21" t="s">
        <v>178</v>
      </c>
      <c r="AB178" s="21">
        <v>1</v>
      </c>
    </row>
    <row r="179" spans="1:28" ht="21.6" customHeight="1">
      <c r="A179" s="21">
        <v>194</v>
      </c>
      <c r="B179" s="21">
        <v>2025020591</v>
      </c>
      <c r="C179" s="21">
        <v>1</v>
      </c>
      <c r="D179" s="21" t="s">
        <v>4157</v>
      </c>
      <c r="E179" s="21" t="s">
        <v>110</v>
      </c>
      <c r="F179" s="21" t="s">
        <v>4615</v>
      </c>
      <c r="G179" s="21" t="s">
        <v>4407</v>
      </c>
      <c r="H179" s="21" t="s">
        <v>4366</v>
      </c>
      <c r="I179" s="21" t="s">
        <v>4694</v>
      </c>
      <c r="J179" s="21" t="s">
        <v>4257</v>
      </c>
      <c r="K179" s="21" t="s">
        <v>4163</v>
      </c>
      <c r="L179" s="23" t="s">
        <v>4442</v>
      </c>
      <c r="M179" s="23" t="s">
        <v>4695</v>
      </c>
      <c r="N179" s="23" t="s">
        <v>4696</v>
      </c>
      <c r="O179" s="21" t="s">
        <v>212</v>
      </c>
      <c r="P179" s="21"/>
      <c r="Q179" s="21"/>
      <c r="R179" s="21">
        <v>102241</v>
      </c>
      <c r="S179" s="21"/>
      <c r="T179" s="21"/>
      <c r="U179" s="21" t="s">
        <v>178</v>
      </c>
      <c r="V179" s="21"/>
      <c r="W179" s="21"/>
      <c r="X179" s="21"/>
      <c r="Y179" s="21"/>
      <c r="Z179" s="23" t="s">
        <v>4342</v>
      </c>
      <c r="AA179" s="21" t="s">
        <v>178</v>
      </c>
      <c r="AB179" s="21">
        <v>1</v>
      </c>
    </row>
    <row r="180" spans="1:28" ht="21.6" customHeight="1">
      <c r="A180" s="21">
        <v>195</v>
      </c>
      <c r="B180" s="21">
        <v>2025021468</v>
      </c>
      <c r="C180" s="21">
        <v>1</v>
      </c>
      <c r="D180" s="21" t="s">
        <v>4157</v>
      </c>
      <c r="E180" s="21" t="s">
        <v>110</v>
      </c>
      <c r="F180" s="21" t="s">
        <v>4654</v>
      </c>
      <c r="G180" s="21" t="s">
        <v>4343</v>
      </c>
      <c r="H180" s="21" t="s">
        <v>4697</v>
      </c>
      <c r="I180" s="21" t="s">
        <v>4698</v>
      </c>
      <c r="J180" s="21" t="s">
        <v>4257</v>
      </c>
      <c r="K180" s="21" t="s">
        <v>4163</v>
      </c>
      <c r="L180" s="23" t="s">
        <v>4699</v>
      </c>
      <c r="M180" s="23" t="s">
        <v>4700</v>
      </c>
      <c r="N180" s="23" t="s">
        <v>4477</v>
      </c>
      <c r="O180" s="21" t="s">
        <v>212</v>
      </c>
      <c r="P180" s="21"/>
      <c r="Q180" s="21"/>
      <c r="R180" s="21">
        <v>0</v>
      </c>
      <c r="S180" s="21"/>
      <c r="T180" s="21"/>
      <c r="U180" s="21"/>
      <c r="V180" s="21"/>
      <c r="W180" s="21"/>
      <c r="X180" s="21"/>
      <c r="Y180" s="21" t="s">
        <v>178</v>
      </c>
      <c r="Z180" s="23" t="s">
        <v>4335</v>
      </c>
      <c r="AA180" s="21" t="s">
        <v>178</v>
      </c>
      <c r="AB180" s="21">
        <v>1</v>
      </c>
    </row>
    <row r="181" spans="1:28" ht="21.6" customHeight="1">
      <c r="A181" s="21">
        <v>196</v>
      </c>
      <c r="B181" s="21">
        <v>2025023094</v>
      </c>
      <c r="C181" s="21">
        <v>1</v>
      </c>
      <c r="D181" s="21" t="s">
        <v>4157</v>
      </c>
      <c r="E181" s="21" t="s">
        <v>110</v>
      </c>
      <c r="F181" s="21" t="s">
        <v>4640</v>
      </c>
      <c r="G181" s="21" t="s">
        <v>4381</v>
      </c>
      <c r="H181" s="21" t="s">
        <v>4337</v>
      </c>
      <c r="I181" s="21" t="s">
        <v>4450</v>
      </c>
      <c r="J181" s="21" t="s">
        <v>4451</v>
      </c>
      <c r="K181" s="21" t="s">
        <v>4163</v>
      </c>
      <c r="L181" s="23" t="s">
        <v>4452</v>
      </c>
      <c r="M181" s="23" t="s">
        <v>4390</v>
      </c>
      <c r="N181" s="23" t="s">
        <v>4422</v>
      </c>
      <c r="O181" s="21" t="s">
        <v>212</v>
      </c>
      <c r="P181" s="21"/>
      <c r="Q181" s="21"/>
      <c r="R181" s="21">
        <v>68891</v>
      </c>
      <c r="S181" s="21" t="s">
        <v>178</v>
      </c>
      <c r="T181" s="21"/>
      <c r="U181" s="21"/>
      <c r="V181" s="21"/>
      <c r="W181" s="21"/>
      <c r="X181" s="21"/>
      <c r="Y181" s="21"/>
      <c r="Z181" s="23" t="s">
        <v>4677</v>
      </c>
      <c r="AA181" s="21" t="s">
        <v>178</v>
      </c>
      <c r="AB181" s="21">
        <v>1</v>
      </c>
    </row>
    <row r="182" spans="1:28" ht="21.6" customHeight="1">
      <c r="A182" s="21">
        <v>198</v>
      </c>
      <c r="B182" s="21">
        <v>2025020200</v>
      </c>
      <c r="C182" s="21">
        <v>1</v>
      </c>
      <c r="D182" s="21" t="s">
        <v>4157</v>
      </c>
      <c r="E182" s="21" t="s">
        <v>110</v>
      </c>
      <c r="F182" s="21" t="s">
        <v>4701</v>
      </c>
      <c r="G182" s="21" t="s">
        <v>4230</v>
      </c>
      <c r="H182" s="21" t="s">
        <v>4702</v>
      </c>
      <c r="I182" s="21" t="s">
        <v>4458</v>
      </c>
      <c r="J182" s="21" t="s">
        <v>4268</v>
      </c>
      <c r="K182" s="21" t="s">
        <v>4163</v>
      </c>
      <c r="L182" s="23" t="s">
        <v>4234</v>
      </c>
      <c r="M182" s="23" t="s">
        <v>4459</v>
      </c>
      <c r="N182" s="23" t="s">
        <v>4460</v>
      </c>
      <c r="O182" s="21" t="s">
        <v>212</v>
      </c>
      <c r="P182" s="21"/>
      <c r="Q182" s="21">
        <v>20633</v>
      </c>
      <c r="R182" s="21">
        <v>108229</v>
      </c>
      <c r="S182" s="21"/>
      <c r="T182" s="21"/>
      <c r="U182" s="21"/>
      <c r="V182" s="21"/>
      <c r="W182" s="21"/>
      <c r="X182" s="21"/>
      <c r="Y182" s="21" t="s">
        <v>178</v>
      </c>
      <c r="Z182" s="23" t="s">
        <v>4703</v>
      </c>
      <c r="AA182" s="21" t="s">
        <v>178</v>
      </c>
      <c r="AB182" s="21">
        <v>1</v>
      </c>
    </row>
    <row r="183" spans="1:28" ht="21.6" customHeight="1">
      <c r="A183" s="21">
        <v>199</v>
      </c>
      <c r="B183" s="21">
        <v>2025022829</v>
      </c>
      <c r="C183" s="21">
        <v>1</v>
      </c>
      <c r="D183" s="21" t="s">
        <v>4157</v>
      </c>
      <c r="E183" s="21" t="s">
        <v>110</v>
      </c>
      <c r="F183" s="21" t="s">
        <v>4651</v>
      </c>
      <c r="G183" s="21" t="s">
        <v>4230</v>
      </c>
      <c r="H183" s="21" t="s">
        <v>4367</v>
      </c>
      <c r="I183" s="21" t="s">
        <v>4458</v>
      </c>
      <c r="J183" s="21" t="s">
        <v>4268</v>
      </c>
      <c r="K183" s="21" t="s">
        <v>4163</v>
      </c>
      <c r="L183" s="23" t="s">
        <v>4234</v>
      </c>
      <c r="M183" s="23" t="s">
        <v>4459</v>
      </c>
      <c r="N183" s="23" t="s">
        <v>4460</v>
      </c>
      <c r="O183" s="21" t="s">
        <v>212</v>
      </c>
      <c r="P183" s="21"/>
      <c r="Q183" s="21">
        <v>20633</v>
      </c>
      <c r="R183" s="21">
        <v>108215</v>
      </c>
      <c r="S183" s="21"/>
      <c r="T183" s="21"/>
      <c r="U183" s="21"/>
      <c r="V183" s="21"/>
      <c r="W183" s="21"/>
      <c r="X183" s="21"/>
      <c r="Y183" s="21" t="s">
        <v>178</v>
      </c>
      <c r="Z183" s="23" t="s">
        <v>4704</v>
      </c>
      <c r="AA183" s="21" t="s">
        <v>178</v>
      </c>
      <c r="AB183" s="21">
        <v>1</v>
      </c>
    </row>
    <row r="184" spans="1:28" ht="21.6" customHeight="1">
      <c r="A184" s="21">
        <v>200</v>
      </c>
      <c r="B184" s="21">
        <v>2025021962</v>
      </c>
      <c r="C184" s="21">
        <v>1</v>
      </c>
      <c r="D184" s="21" t="s">
        <v>4157</v>
      </c>
      <c r="E184" s="21" t="s">
        <v>110</v>
      </c>
      <c r="F184" s="21" t="s">
        <v>4587</v>
      </c>
      <c r="G184" s="21" t="s">
        <v>4407</v>
      </c>
      <c r="H184" s="21" t="s">
        <v>4366</v>
      </c>
      <c r="I184" s="21" t="s">
        <v>4462</v>
      </c>
      <c r="J184" s="21" t="s">
        <v>4268</v>
      </c>
      <c r="K184" s="21" t="s">
        <v>4163</v>
      </c>
      <c r="L184" s="23" t="s">
        <v>4463</v>
      </c>
      <c r="M184" s="23" t="s">
        <v>4464</v>
      </c>
      <c r="N184" s="23" t="s">
        <v>4465</v>
      </c>
      <c r="O184" s="21" t="s">
        <v>212</v>
      </c>
      <c r="P184" s="21">
        <v>1567</v>
      </c>
      <c r="Q184" s="21">
        <v>3990</v>
      </c>
      <c r="R184" s="21">
        <v>27083</v>
      </c>
      <c r="S184" s="21" t="s">
        <v>178</v>
      </c>
      <c r="T184" s="21"/>
      <c r="U184" s="21"/>
      <c r="V184" s="21"/>
      <c r="W184" s="21"/>
      <c r="X184" s="21"/>
      <c r="Y184" s="21"/>
      <c r="Z184" s="23" t="s">
        <v>4166</v>
      </c>
      <c r="AA184" s="21" t="s">
        <v>178</v>
      </c>
      <c r="AB184" s="21">
        <v>1</v>
      </c>
    </row>
    <row r="185" spans="1:28" ht="21.6" customHeight="1">
      <c r="A185" s="21">
        <v>208</v>
      </c>
      <c r="B185" s="21">
        <v>2025020824</v>
      </c>
      <c r="C185" s="21">
        <v>1</v>
      </c>
      <c r="D185" s="21" t="s">
        <v>4157</v>
      </c>
      <c r="E185" s="21" t="s">
        <v>110</v>
      </c>
      <c r="F185" s="21" t="s">
        <v>4637</v>
      </c>
      <c r="G185" s="21" t="s">
        <v>4230</v>
      </c>
      <c r="H185" s="21" t="s">
        <v>4184</v>
      </c>
      <c r="I185" s="21" t="s">
        <v>4475</v>
      </c>
      <c r="J185" s="21" t="s">
        <v>4278</v>
      </c>
      <c r="K185" s="21" t="s">
        <v>4163</v>
      </c>
      <c r="L185" s="23" t="s">
        <v>4250</v>
      </c>
      <c r="M185" s="23" t="s">
        <v>4476</v>
      </c>
      <c r="N185" s="23" t="s">
        <v>4477</v>
      </c>
      <c r="O185" s="21" t="s">
        <v>212</v>
      </c>
      <c r="P185" s="21"/>
      <c r="Q185" s="21"/>
      <c r="R185" s="21">
        <v>26418</v>
      </c>
      <c r="S185" s="21" t="s">
        <v>178</v>
      </c>
      <c r="T185" s="21"/>
      <c r="U185" s="21"/>
      <c r="V185" s="21"/>
      <c r="W185" s="21"/>
      <c r="X185" s="21"/>
      <c r="Y185" s="21"/>
      <c r="Z185" s="23" t="s">
        <v>4328</v>
      </c>
      <c r="AA185" s="21" t="s">
        <v>178</v>
      </c>
      <c r="AB185" s="21">
        <v>1</v>
      </c>
    </row>
    <row r="186" spans="1:28" ht="21.6" customHeight="1">
      <c r="A186" s="21">
        <v>210</v>
      </c>
      <c r="B186" s="21">
        <v>2025021236</v>
      </c>
      <c r="C186" s="21">
        <v>1</v>
      </c>
      <c r="D186" s="21" t="s">
        <v>4157</v>
      </c>
      <c r="E186" s="21" t="s">
        <v>110</v>
      </c>
      <c r="F186" s="21" t="s">
        <v>4593</v>
      </c>
      <c r="G186" s="21" t="s">
        <v>4343</v>
      </c>
      <c r="H186" s="21" t="s">
        <v>4705</v>
      </c>
      <c r="I186" s="21" t="s">
        <v>4475</v>
      </c>
      <c r="J186" s="21" t="s">
        <v>4278</v>
      </c>
      <c r="K186" s="21" t="s">
        <v>4163</v>
      </c>
      <c r="L186" s="23" t="s">
        <v>4250</v>
      </c>
      <c r="M186" s="23" t="s">
        <v>4476</v>
      </c>
      <c r="N186" s="23" t="s">
        <v>4477</v>
      </c>
      <c r="O186" s="21" t="s">
        <v>158</v>
      </c>
      <c r="P186" s="21"/>
      <c r="Q186" s="21"/>
      <c r="R186" s="21">
        <v>26418</v>
      </c>
      <c r="S186" s="21"/>
      <c r="T186" s="21"/>
      <c r="U186" s="21"/>
      <c r="V186" s="21"/>
      <c r="W186" s="21"/>
      <c r="X186" s="21"/>
      <c r="Y186" s="21"/>
      <c r="Z186" s="23" t="s">
        <v>4706</v>
      </c>
      <c r="AA186" s="21" t="s">
        <v>178</v>
      </c>
      <c r="AB186" s="21">
        <v>1</v>
      </c>
    </row>
    <row r="187" spans="1:28" ht="21.6" customHeight="1">
      <c r="A187" s="21">
        <v>217</v>
      </c>
      <c r="B187" s="21">
        <v>2025020328</v>
      </c>
      <c r="C187" s="21">
        <v>1</v>
      </c>
      <c r="D187" s="21" t="s">
        <v>4157</v>
      </c>
      <c r="E187" s="21" t="s">
        <v>110</v>
      </c>
      <c r="F187" s="21" t="s">
        <v>4676</v>
      </c>
      <c r="G187" s="21" t="s">
        <v>4337</v>
      </c>
      <c r="H187" s="21" t="s">
        <v>4322</v>
      </c>
      <c r="I187" s="21" t="s">
        <v>4491</v>
      </c>
      <c r="J187" s="21" t="s">
        <v>4278</v>
      </c>
      <c r="K187" s="21" t="s">
        <v>4163</v>
      </c>
      <c r="L187" s="23" t="s">
        <v>4378</v>
      </c>
      <c r="M187" s="23" t="s">
        <v>4492</v>
      </c>
      <c r="N187" s="23" t="s">
        <v>4493</v>
      </c>
      <c r="O187" s="21" t="s">
        <v>212</v>
      </c>
      <c r="P187" s="21"/>
      <c r="Q187" s="21"/>
      <c r="R187" s="21">
        <v>10679</v>
      </c>
      <c r="S187" s="21" t="s">
        <v>178</v>
      </c>
      <c r="T187" s="21"/>
      <c r="U187" s="21"/>
      <c r="V187" s="21"/>
      <c r="W187" s="21"/>
      <c r="X187" s="21"/>
      <c r="Y187" s="21"/>
      <c r="Z187" s="23" t="s">
        <v>4328</v>
      </c>
      <c r="AA187" s="21" t="s">
        <v>178</v>
      </c>
      <c r="AB187" s="21">
        <v>1</v>
      </c>
    </row>
    <row r="188" spans="1:28" ht="21.6" customHeight="1">
      <c r="A188" s="21">
        <v>219</v>
      </c>
      <c r="B188" s="21">
        <v>2025020313</v>
      </c>
      <c r="C188" s="21">
        <v>1</v>
      </c>
      <c r="D188" s="21" t="s">
        <v>4157</v>
      </c>
      <c r="E188" s="21" t="s">
        <v>110</v>
      </c>
      <c r="F188" s="21" t="s">
        <v>4676</v>
      </c>
      <c r="G188" s="21" t="s">
        <v>4330</v>
      </c>
      <c r="H188" s="21" t="s">
        <v>4260</v>
      </c>
      <c r="I188" s="21" t="s">
        <v>4494</v>
      </c>
      <c r="J188" s="21" t="s">
        <v>4278</v>
      </c>
      <c r="K188" s="21" t="s">
        <v>4163</v>
      </c>
      <c r="L188" s="23" t="s">
        <v>4378</v>
      </c>
      <c r="M188" s="23" t="s">
        <v>4495</v>
      </c>
      <c r="N188" s="23" t="s">
        <v>4359</v>
      </c>
      <c r="O188" s="21" t="s">
        <v>212</v>
      </c>
      <c r="P188" s="21"/>
      <c r="Q188" s="21"/>
      <c r="R188" s="21">
        <v>129289</v>
      </c>
      <c r="S188" s="21" t="s">
        <v>178</v>
      </c>
      <c r="T188" s="21"/>
      <c r="U188" s="21"/>
      <c r="V188" s="21"/>
      <c r="W188" s="21"/>
      <c r="X188" s="21"/>
      <c r="Y188" s="21"/>
      <c r="Z188" s="23" t="s">
        <v>4328</v>
      </c>
      <c r="AA188" s="21" t="s">
        <v>178</v>
      </c>
      <c r="AB188" s="21">
        <v>1</v>
      </c>
    </row>
    <row r="189" spans="1:28" ht="21.6" customHeight="1">
      <c r="A189" s="21">
        <v>221</v>
      </c>
      <c r="B189" s="21">
        <v>2025020324</v>
      </c>
      <c r="C189" s="21">
        <v>1</v>
      </c>
      <c r="D189" s="21" t="s">
        <v>4157</v>
      </c>
      <c r="E189" s="21" t="s">
        <v>110</v>
      </c>
      <c r="F189" s="21" t="s">
        <v>4676</v>
      </c>
      <c r="G189" s="21" t="s">
        <v>4361</v>
      </c>
      <c r="H189" s="21" t="s">
        <v>4381</v>
      </c>
      <c r="I189" s="21" t="s">
        <v>4499</v>
      </c>
      <c r="J189" s="21" t="s">
        <v>4278</v>
      </c>
      <c r="K189" s="21" t="s">
        <v>4163</v>
      </c>
      <c r="L189" s="23" t="s">
        <v>4378</v>
      </c>
      <c r="M189" s="23" t="s">
        <v>4500</v>
      </c>
      <c r="N189" s="23" t="s">
        <v>4501</v>
      </c>
      <c r="O189" s="21" t="s">
        <v>212</v>
      </c>
      <c r="P189" s="21"/>
      <c r="Q189" s="21"/>
      <c r="R189" s="21">
        <v>212469</v>
      </c>
      <c r="S189" s="21" t="s">
        <v>178</v>
      </c>
      <c r="T189" s="21"/>
      <c r="U189" s="21"/>
      <c r="V189" s="21"/>
      <c r="W189" s="21"/>
      <c r="X189" s="21"/>
      <c r="Y189" s="21"/>
      <c r="Z189" s="23" t="s">
        <v>4328</v>
      </c>
      <c r="AA189" s="21" t="s">
        <v>178</v>
      </c>
      <c r="AB189" s="21">
        <v>1</v>
      </c>
    </row>
    <row r="190" spans="1:28" ht="21.6" customHeight="1">
      <c r="A190" s="21">
        <v>223</v>
      </c>
      <c r="B190" s="21">
        <v>2025020326</v>
      </c>
      <c r="C190" s="21">
        <v>1</v>
      </c>
      <c r="D190" s="21" t="s">
        <v>4157</v>
      </c>
      <c r="E190" s="21" t="s">
        <v>110</v>
      </c>
      <c r="F190" s="21" t="s">
        <v>4676</v>
      </c>
      <c r="G190" s="21" t="s">
        <v>4381</v>
      </c>
      <c r="H190" s="21" t="s">
        <v>4337</v>
      </c>
      <c r="I190" s="21" t="s">
        <v>4502</v>
      </c>
      <c r="J190" s="21" t="s">
        <v>4278</v>
      </c>
      <c r="K190" s="21" t="s">
        <v>4163</v>
      </c>
      <c r="L190" s="23" t="s">
        <v>4378</v>
      </c>
      <c r="M190" s="23" t="s">
        <v>4503</v>
      </c>
      <c r="N190" s="23" t="s">
        <v>4504</v>
      </c>
      <c r="O190" s="21" t="s">
        <v>212</v>
      </c>
      <c r="P190" s="21"/>
      <c r="Q190" s="21"/>
      <c r="R190" s="21">
        <v>101372</v>
      </c>
      <c r="S190" s="21" t="s">
        <v>178</v>
      </c>
      <c r="T190" s="21"/>
      <c r="U190" s="21"/>
      <c r="V190" s="21"/>
      <c r="W190" s="21"/>
      <c r="X190" s="21"/>
      <c r="Y190" s="21"/>
      <c r="Z190" s="23" t="s">
        <v>4328</v>
      </c>
      <c r="AA190" s="21" t="s">
        <v>178</v>
      </c>
      <c r="AB190" s="21">
        <v>1</v>
      </c>
    </row>
    <row r="191" spans="1:28" ht="21.6" customHeight="1">
      <c r="A191" s="21">
        <v>229</v>
      </c>
      <c r="B191" s="21">
        <v>2025020945</v>
      </c>
      <c r="C191" s="21">
        <v>1</v>
      </c>
      <c r="D191" s="21" t="s">
        <v>4157</v>
      </c>
      <c r="E191" s="21" t="s">
        <v>110</v>
      </c>
      <c r="F191" s="21" t="s">
        <v>4618</v>
      </c>
      <c r="G191" s="21" t="s">
        <v>4343</v>
      </c>
      <c r="H191" s="21" t="s">
        <v>4707</v>
      </c>
      <c r="I191" s="21" t="s">
        <v>4511</v>
      </c>
      <c r="J191" s="21" t="s">
        <v>4278</v>
      </c>
      <c r="K191" s="21" t="s">
        <v>4163</v>
      </c>
      <c r="L191" s="23" t="s">
        <v>4442</v>
      </c>
      <c r="M191" s="23" t="s">
        <v>4512</v>
      </c>
      <c r="N191" s="23" t="s">
        <v>4513</v>
      </c>
      <c r="O191" s="21" t="s">
        <v>212</v>
      </c>
      <c r="P191" s="21"/>
      <c r="Q191" s="21"/>
      <c r="R191" s="21">
        <v>286226</v>
      </c>
      <c r="S191" s="21"/>
      <c r="T191" s="21"/>
      <c r="U191" s="21"/>
      <c r="V191" s="21"/>
      <c r="W191" s="21"/>
      <c r="X191" s="21"/>
      <c r="Y191" s="21" t="s">
        <v>178</v>
      </c>
      <c r="Z191" s="23" t="s">
        <v>4708</v>
      </c>
      <c r="AA191" s="21" t="s">
        <v>178</v>
      </c>
      <c r="AB191" s="21">
        <v>1</v>
      </c>
    </row>
    <row r="192" spans="1:28" ht="21.6" customHeight="1">
      <c r="A192" s="21">
        <v>230</v>
      </c>
      <c r="B192" s="21">
        <v>2025020323</v>
      </c>
      <c r="C192" s="21">
        <v>1</v>
      </c>
      <c r="D192" s="21" t="s">
        <v>4157</v>
      </c>
      <c r="E192" s="21" t="s">
        <v>110</v>
      </c>
      <c r="F192" s="21" t="s">
        <v>4676</v>
      </c>
      <c r="G192" s="21" t="s">
        <v>4213</v>
      </c>
      <c r="H192" s="21" t="s">
        <v>4361</v>
      </c>
      <c r="I192" s="21" t="s">
        <v>4515</v>
      </c>
      <c r="J192" s="21" t="s">
        <v>4278</v>
      </c>
      <c r="K192" s="21" t="s">
        <v>4163</v>
      </c>
      <c r="L192" s="23" t="s">
        <v>4378</v>
      </c>
      <c r="M192" s="23" t="s">
        <v>4516</v>
      </c>
      <c r="N192" s="23" t="s">
        <v>4474</v>
      </c>
      <c r="O192" s="21" t="s">
        <v>4170</v>
      </c>
      <c r="P192" s="21"/>
      <c r="Q192" s="21"/>
      <c r="R192" s="21">
        <v>169105</v>
      </c>
      <c r="S192" s="21"/>
      <c r="T192" s="21"/>
      <c r="U192" s="21"/>
      <c r="V192" s="21"/>
      <c r="W192" s="21"/>
      <c r="X192" s="21"/>
      <c r="Y192" s="21"/>
      <c r="Z192" s="23" t="s">
        <v>4328</v>
      </c>
      <c r="AA192" s="21" t="s">
        <v>178</v>
      </c>
      <c r="AB192" s="21">
        <v>1</v>
      </c>
    </row>
    <row r="193" spans="1:28" ht="21.6" customHeight="1">
      <c r="A193" s="21">
        <v>232</v>
      </c>
      <c r="B193" s="21">
        <v>2025020666</v>
      </c>
      <c r="C193" s="21">
        <v>1</v>
      </c>
      <c r="D193" s="21" t="s">
        <v>4157</v>
      </c>
      <c r="E193" s="21" t="s">
        <v>110</v>
      </c>
      <c r="F193" s="21" t="s">
        <v>4637</v>
      </c>
      <c r="G193" s="21" t="s">
        <v>4709</v>
      </c>
      <c r="H193" s="21" t="s">
        <v>4361</v>
      </c>
      <c r="I193" s="21" t="s">
        <v>4517</v>
      </c>
      <c r="J193" s="21" t="s">
        <v>4278</v>
      </c>
      <c r="K193" s="21" t="s">
        <v>4163</v>
      </c>
      <c r="L193" s="23" t="s">
        <v>4518</v>
      </c>
      <c r="M193" s="23" t="s">
        <v>4519</v>
      </c>
      <c r="N193" s="23"/>
      <c r="O193" s="21" t="s">
        <v>212</v>
      </c>
      <c r="P193" s="21"/>
      <c r="Q193" s="21"/>
      <c r="R193" s="21">
        <v>109056</v>
      </c>
      <c r="S193" s="21" t="s">
        <v>178</v>
      </c>
      <c r="T193" s="21"/>
      <c r="U193" s="21"/>
      <c r="V193" s="21"/>
      <c r="W193" s="21"/>
      <c r="X193" s="21"/>
      <c r="Y193" s="21"/>
      <c r="Z193" s="23" t="s">
        <v>4328</v>
      </c>
      <c r="AA193" s="21" t="s">
        <v>178</v>
      </c>
      <c r="AB193" s="21">
        <v>1</v>
      </c>
    </row>
    <row r="194" spans="1:28" ht="21.6" customHeight="1">
      <c r="A194" s="21">
        <v>234</v>
      </c>
      <c r="B194" s="21">
        <v>2025021186</v>
      </c>
      <c r="C194" s="21">
        <v>1</v>
      </c>
      <c r="D194" s="21" t="s">
        <v>4157</v>
      </c>
      <c r="E194" s="21" t="s">
        <v>110</v>
      </c>
      <c r="F194" s="21" t="s">
        <v>4607</v>
      </c>
      <c r="G194" s="21" t="s">
        <v>4213</v>
      </c>
      <c r="H194" s="21" t="s">
        <v>4710</v>
      </c>
      <c r="I194" s="21" t="s">
        <v>4517</v>
      </c>
      <c r="J194" s="21" t="s">
        <v>4278</v>
      </c>
      <c r="K194" s="21" t="s">
        <v>4163</v>
      </c>
      <c r="L194" s="23" t="s">
        <v>4518</v>
      </c>
      <c r="M194" s="23" t="s">
        <v>4519</v>
      </c>
      <c r="N194" s="23"/>
      <c r="O194" s="21" t="s">
        <v>212</v>
      </c>
      <c r="P194" s="21"/>
      <c r="Q194" s="21"/>
      <c r="R194" s="21">
        <v>109056</v>
      </c>
      <c r="S194" s="21"/>
      <c r="T194" s="21"/>
      <c r="U194" s="21"/>
      <c r="V194" s="21"/>
      <c r="W194" s="21"/>
      <c r="X194" s="21"/>
      <c r="Y194" s="21" t="s">
        <v>178</v>
      </c>
      <c r="Z194" s="23" t="s">
        <v>4711</v>
      </c>
      <c r="AA194" s="21" t="s">
        <v>178</v>
      </c>
      <c r="AB194" s="21">
        <v>1</v>
      </c>
    </row>
    <row r="195" spans="1:28" ht="21.6" customHeight="1">
      <c r="A195" s="21">
        <v>235</v>
      </c>
      <c r="B195" s="21">
        <v>2025021957</v>
      </c>
      <c r="C195" s="21">
        <v>1</v>
      </c>
      <c r="D195" s="21" t="s">
        <v>4157</v>
      </c>
      <c r="E195" s="21" t="s">
        <v>110</v>
      </c>
      <c r="F195" s="21" t="s">
        <v>4587</v>
      </c>
      <c r="G195" s="21" t="s">
        <v>4184</v>
      </c>
      <c r="H195" s="21" t="s">
        <v>4407</v>
      </c>
      <c r="I195" s="21" t="s">
        <v>4520</v>
      </c>
      <c r="J195" s="21" t="s">
        <v>4278</v>
      </c>
      <c r="K195" s="21" t="s">
        <v>4163</v>
      </c>
      <c r="L195" s="23" t="s">
        <v>4521</v>
      </c>
      <c r="M195" s="23" t="s">
        <v>4522</v>
      </c>
      <c r="N195" s="23"/>
      <c r="O195" s="21" t="s">
        <v>212</v>
      </c>
      <c r="P195" s="21"/>
      <c r="Q195" s="21"/>
      <c r="R195" s="21">
        <v>62743</v>
      </c>
      <c r="S195" s="21" t="s">
        <v>178</v>
      </c>
      <c r="T195" s="21"/>
      <c r="U195" s="21"/>
      <c r="V195" s="21"/>
      <c r="W195" s="21"/>
      <c r="X195" s="21"/>
      <c r="Y195" s="21"/>
      <c r="Z195" s="23" t="s">
        <v>4166</v>
      </c>
      <c r="AA195" s="21" t="s">
        <v>178</v>
      </c>
      <c r="AB195" s="21">
        <v>1</v>
      </c>
    </row>
    <row r="196" spans="1:28" ht="21.6" customHeight="1">
      <c r="A196" s="21">
        <v>237</v>
      </c>
      <c r="B196" s="21">
        <v>2025022029</v>
      </c>
      <c r="C196" s="21">
        <v>1</v>
      </c>
      <c r="D196" s="21" t="s">
        <v>4157</v>
      </c>
      <c r="E196" s="21" t="s">
        <v>110</v>
      </c>
      <c r="F196" s="21" t="s">
        <v>4585</v>
      </c>
      <c r="G196" s="21" t="s">
        <v>4330</v>
      </c>
      <c r="H196" s="21" t="s">
        <v>4343</v>
      </c>
      <c r="I196" s="21" t="s">
        <v>4520</v>
      </c>
      <c r="J196" s="21" t="s">
        <v>4278</v>
      </c>
      <c r="K196" s="21" t="s">
        <v>4163</v>
      </c>
      <c r="L196" s="23" t="s">
        <v>4521</v>
      </c>
      <c r="M196" s="23" t="s">
        <v>4522</v>
      </c>
      <c r="N196" s="23"/>
      <c r="O196" s="21" t="s">
        <v>212</v>
      </c>
      <c r="P196" s="21"/>
      <c r="Q196" s="21"/>
      <c r="R196" s="21">
        <v>62743</v>
      </c>
      <c r="S196" s="21"/>
      <c r="T196" s="21"/>
      <c r="U196" s="21"/>
      <c r="V196" s="21"/>
      <c r="W196" s="21"/>
      <c r="X196" s="21"/>
      <c r="Y196" s="21" t="s">
        <v>178</v>
      </c>
      <c r="Z196" s="23" t="s">
        <v>4712</v>
      </c>
      <c r="AA196" s="21" t="s">
        <v>178</v>
      </c>
      <c r="AB196" s="21">
        <v>1</v>
      </c>
    </row>
    <row r="197" spans="1:28" ht="21.6" customHeight="1">
      <c r="A197" s="21">
        <v>238</v>
      </c>
      <c r="B197" s="21">
        <v>2025022921</v>
      </c>
      <c r="C197" s="21">
        <v>1</v>
      </c>
      <c r="D197" s="21" t="s">
        <v>4157</v>
      </c>
      <c r="E197" s="21" t="s">
        <v>110</v>
      </c>
      <c r="F197" s="21" t="s">
        <v>4624</v>
      </c>
      <c r="G197" s="21" t="s">
        <v>4330</v>
      </c>
      <c r="H197" s="21" t="s">
        <v>4260</v>
      </c>
      <c r="I197" s="21" t="s">
        <v>4713</v>
      </c>
      <c r="J197" s="21" t="s">
        <v>4714</v>
      </c>
      <c r="K197" s="21" t="s">
        <v>4163</v>
      </c>
      <c r="L197" s="23" t="s">
        <v>4234</v>
      </c>
      <c r="M197" s="23" t="s">
        <v>4715</v>
      </c>
      <c r="N197" s="23" t="s">
        <v>4716</v>
      </c>
      <c r="O197" s="21" t="s">
        <v>212</v>
      </c>
      <c r="P197" s="21"/>
      <c r="Q197" s="21">
        <v>1691</v>
      </c>
      <c r="R197" s="21">
        <v>109210</v>
      </c>
      <c r="S197" s="21"/>
      <c r="T197" s="21"/>
      <c r="U197" s="21" t="s">
        <v>178</v>
      </c>
      <c r="V197" s="21"/>
      <c r="W197" s="21"/>
      <c r="X197" s="21"/>
      <c r="Y197" s="21"/>
      <c r="Z197" s="23" t="s">
        <v>4342</v>
      </c>
      <c r="AA197" s="21" t="s">
        <v>178</v>
      </c>
      <c r="AB197" s="21">
        <v>1</v>
      </c>
    </row>
    <row r="198" spans="1:28" ht="21.6" customHeight="1">
      <c r="A198" s="21">
        <v>239</v>
      </c>
      <c r="B198" s="21">
        <v>2025023447</v>
      </c>
      <c r="C198" s="21">
        <v>1</v>
      </c>
      <c r="D198" s="21" t="s">
        <v>4157</v>
      </c>
      <c r="E198" s="21" t="s">
        <v>110</v>
      </c>
      <c r="F198" s="21" t="s">
        <v>4684</v>
      </c>
      <c r="G198" s="21" t="s">
        <v>4348</v>
      </c>
      <c r="H198" s="21" t="s">
        <v>4717</v>
      </c>
      <c r="I198" s="21" t="s">
        <v>4718</v>
      </c>
      <c r="J198" s="21" t="s">
        <v>4714</v>
      </c>
      <c r="K198" s="21" t="s">
        <v>4163</v>
      </c>
      <c r="L198" s="23" t="s">
        <v>4719</v>
      </c>
      <c r="M198" s="23" t="s">
        <v>4720</v>
      </c>
      <c r="N198" s="23" t="s">
        <v>4477</v>
      </c>
      <c r="O198" s="21" t="s">
        <v>212</v>
      </c>
      <c r="P198" s="21"/>
      <c r="Q198" s="21">
        <v>3880</v>
      </c>
      <c r="R198" s="21">
        <v>1538</v>
      </c>
      <c r="S198" s="21" t="s">
        <v>178</v>
      </c>
      <c r="T198" s="21"/>
      <c r="U198" s="21"/>
      <c r="V198" s="21"/>
      <c r="W198" s="21"/>
      <c r="X198" s="21"/>
      <c r="Y198" s="21" t="s">
        <v>178</v>
      </c>
      <c r="Z198" s="23" t="s">
        <v>4721</v>
      </c>
      <c r="AA198" s="21" t="s">
        <v>178</v>
      </c>
      <c r="AB198" s="21">
        <v>1</v>
      </c>
    </row>
    <row r="199" spans="1:28" ht="21.6" customHeight="1">
      <c r="A199" s="21">
        <v>242</v>
      </c>
      <c r="B199" s="21">
        <v>2025021471</v>
      </c>
      <c r="C199" s="21">
        <v>1</v>
      </c>
      <c r="D199" s="21" t="s">
        <v>4157</v>
      </c>
      <c r="E199" s="21" t="s">
        <v>110</v>
      </c>
      <c r="F199" s="21" t="s">
        <v>4654</v>
      </c>
      <c r="G199" s="21" t="s">
        <v>4330</v>
      </c>
      <c r="H199" s="21" t="s">
        <v>4260</v>
      </c>
      <c r="I199" s="21" t="s">
        <v>4722</v>
      </c>
      <c r="J199" s="21" t="s">
        <v>4524</v>
      </c>
      <c r="K199" s="21" t="s">
        <v>4163</v>
      </c>
      <c r="L199" s="23" t="s">
        <v>4234</v>
      </c>
      <c r="M199" s="23" t="s">
        <v>4723</v>
      </c>
      <c r="N199" s="23" t="s">
        <v>4724</v>
      </c>
      <c r="O199" s="21" t="s">
        <v>4170</v>
      </c>
      <c r="P199" s="21"/>
      <c r="Q199" s="21"/>
      <c r="R199" s="21">
        <v>44738</v>
      </c>
      <c r="S199" s="21"/>
      <c r="T199" s="21"/>
      <c r="U199" s="21"/>
      <c r="V199" s="21"/>
      <c r="W199" s="21"/>
      <c r="X199" s="21"/>
      <c r="Y199" s="21"/>
      <c r="Z199" s="23" t="s">
        <v>4677</v>
      </c>
      <c r="AA199" s="21" t="s">
        <v>178</v>
      </c>
      <c r="AB199" s="21">
        <v>1</v>
      </c>
    </row>
    <row r="200" spans="1:28" ht="21.6" customHeight="1">
      <c r="A200" s="21">
        <v>243</v>
      </c>
      <c r="B200" s="21">
        <v>2025022857</v>
      </c>
      <c r="C200" s="21">
        <v>1</v>
      </c>
      <c r="D200" s="21" t="s">
        <v>4157</v>
      </c>
      <c r="E200" s="21" t="s">
        <v>110</v>
      </c>
      <c r="F200" s="21" t="s">
        <v>4651</v>
      </c>
      <c r="G200" s="21" t="s">
        <v>4367</v>
      </c>
      <c r="H200" s="21" t="s">
        <v>4725</v>
      </c>
      <c r="I200" s="21" t="s">
        <v>4722</v>
      </c>
      <c r="J200" s="21" t="s">
        <v>4524</v>
      </c>
      <c r="K200" s="21" t="s">
        <v>4163</v>
      </c>
      <c r="L200" s="23" t="s">
        <v>4234</v>
      </c>
      <c r="M200" s="23" t="s">
        <v>4723</v>
      </c>
      <c r="N200" s="23" t="s">
        <v>4724</v>
      </c>
      <c r="O200" s="21" t="s">
        <v>212</v>
      </c>
      <c r="P200" s="21"/>
      <c r="Q200" s="21"/>
      <c r="R200" s="21">
        <v>44738</v>
      </c>
      <c r="S200" s="21"/>
      <c r="T200" s="21"/>
      <c r="U200" s="21"/>
      <c r="V200" s="21"/>
      <c r="W200" s="21"/>
      <c r="X200" s="21"/>
      <c r="Y200" s="21" t="s">
        <v>178</v>
      </c>
      <c r="Z200" s="23" t="s">
        <v>4498</v>
      </c>
      <c r="AA200" s="21" t="s">
        <v>178</v>
      </c>
      <c r="AB200" s="21">
        <v>1</v>
      </c>
    </row>
    <row r="201" spans="1:28" ht="21.6" customHeight="1">
      <c r="A201" s="21">
        <v>250</v>
      </c>
      <c r="B201" s="21">
        <v>2025023177</v>
      </c>
      <c r="C201" s="21">
        <v>1</v>
      </c>
      <c r="D201" s="21" t="s">
        <v>4157</v>
      </c>
      <c r="E201" s="21" t="s">
        <v>110</v>
      </c>
      <c r="F201" s="21" t="s">
        <v>4678</v>
      </c>
      <c r="G201" s="21" t="s">
        <v>4343</v>
      </c>
      <c r="H201" s="21" t="s">
        <v>4190</v>
      </c>
      <c r="I201" s="21" t="s">
        <v>4530</v>
      </c>
      <c r="J201" s="21" t="s">
        <v>4524</v>
      </c>
      <c r="K201" s="21" t="s">
        <v>4163</v>
      </c>
      <c r="L201" s="23" t="s">
        <v>4531</v>
      </c>
      <c r="M201" s="23" t="s">
        <v>4532</v>
      </c>
      <c r="N201" s="23" t="s">
        <v>4533</v>
      </c>
      <c r="O201" s="21" t="s">
        <v>158</v>
      </c>
      <c r="P201" s="21"/>
      <c r="Q201" s="21"/>
      <c r="R201" s="21">
        <v>620157</v>
      </c>
      <c r="S201" s="21"/>
      <c r="T201" s="21"/>
      <c r="U201" s="21"/>
      <c r="V201" s="21"/>
      <c r="W201" s="21"/>
      <c r="X201" s="21"/>
      <c r="Y201" s="21"/>
      <c r="Z201" s="23" t="s">
        <v>4726</v>
      </c>
      <c r="AA201" s="21" t="s">
        <v>178</v>
      </c>
      <c r="AB201" s="21">
        <v>1</v>
      </c>
    </row>
    <row r="202" spans="1:28" ht="21.6" customHeight="1">
      <c r="A202" s="21">
        <v>251</v>
      </c>
      <c r="B202" s="21">
        <v>2025022922</v>
      </c>
      <c r="C202" s="21">
        <v>1</v>
      </c>
      <c r="D202" s="21" t="s">
        <v>4157</v>
      </c>
      <c r="E202" s="21" t="s">
        <v>110</v>
      </c>
      <c r="F202" s="21" t="s">
        <v>4624</v>
      </c>
      <c r="G202" s="21" t="s">
        <v>4260</v>
      </c>
      <c r="H202" s="21" t="s">
        <v>4361</v>
      </c>
      <c r="I202" s="21" t="s">
        <v>4727</v>
      </c>
      <c r="J202" s="21" t="s">
        <v>4524</v>
      </c>
      <c r="K202" s="21" t="s">
        <v>4163</v>
      </c>
      <c r="L202" s="23" t="s">
        <v>4234</v>
      </c>
      <c r="M202" s="23" t="s">
        <v>4528</v>
      </c>
      <c r="N202" s="23" t="s">
        <v>4728</v>
      </c>
      <c r="O202" s="21" t="s">
        <v>158</v>
      </c>
      <c r="P202" s="21"/>
      <c r="Q202" s="21"/>
      <c r="R202" s="21">
        <v>891967</v>
      </c>
      <c r="S202" s="21"/>
      <c r="T202" s="21"/>
      <c r="U202" s="21"/>
      <c r="V202" s="21"/>
      <c r="W202" s="21"/>
      <c r="X202" s="21"/>
      <c r="Y202" s="21"/>
      <c r="Z202" s="23" t="s">
        <v>4729</v>
      </c>
      <c r="AA202" s="21" t="s">
        <v>178</v>
      </c>
      <c r="AB202" s="21">
        <v>1</v>
      </c>
    </row>
    <row r="203" spans="1:28" ht="21.6" customHeight="1">
      <c r="A203" s="21">
        <v>252</v>
      </c>
      <c r="B203" s="21">
        <v>2025023020</v>
      </c>
      <c r="C203" s="21">
        <v>1</v>
      </c>
      <c r="D203" s="21" t="s">
        <v>4157</v>
      </c>
      <c r="E203" s="21" t="s">
        <v>110</v>
      </c>
      <c r="F203" s="21" t="s">
        <v>4624</v>
      </c>
      <c r="G203" s="21" t="s">
        <v>4411</v>
      </c>
      <c r="H203" s="21" t="s">
        <v>4730</v>
      </c>
      <c r="I203" s="21" t="s">
        <v>4727</v>
      </c>
      <c r="J203" s="21" t="s">
        <v>4524</v>
      </c>
      <c r="K203" s="21" t="s">
        <v>4163</v>
      </c>
      <c r="L203" s="23" t="s">
        <v>4234</v>
      </c>
      <c r="M203" s="23" t="s">
        <v>4528</v>
      </c>
      <c r="N203" s="23" t="s">
        <v>4728</v>
      </c>
      <c r="O203" s="21" t="s">
        <v>212</v>
      </c>
      <c r="P203" s="21"/>
      <c r="Q203" s="21"/>
      <c r="R203" s="21">
        <v>891967</v>
      </c>
      <c r="S203" s="21"/>
      <c r="T203" s="21"/>
      <c r="U203" s="21"/>
      <c r="V203" s="21"/>
      <c r="W203" s="21"/>
      <c r="X203" s="21"/>
      <c r="Y203" s="21" t="s">
        <v>178</v>
      </c>
      <c r="Z203" s="23" t="s">
        <v>4731</v>
      </c>
      <c r="AA203" s="21" t="s">
        <v>178</v>
      </c>
      <c r="AB203" s="21">
        <v>1</v>
      </c>
    </row>
    <row r="204" spans="1:28" ht="21.6" customHeight="1">
      <c r="A204" s="21">
        <v>253</v>
      </c>
      <c r="B204" s="21">
        <v>2025022923</v>
      </c>
      <c r="C204" s="21">
        <v>1</v>
      </c>
      <c r="D204" s="21" t="s">
        <v>4157</v>
      </c>
      <c r="E204" s="21" t="s">
        <v>110</v>
      </c>
      <c r="F204" s="21" t="s">
        <v>4624</v>
      </c>
      <c r="G204" s="21" t="s">
        <v>4361</v>
      </c>
      <c r="H204" s="21" t="s">
        <v>4732</v>
      </c>
      <c r="I204" s="21" t="s">
        <v>4733</v>
      </c>
      <c r="J204" s="21" t="s">
        <v>4524</v>
      </c>
      <c r="K204" s="21" t="s">
        <v>4163</v>
      </c>
      <c r="L204" s="23" t="s">
        <v>4234</v>
      </c>
      <c r="M204" s="23" t="s">
        <v>4528</v>
      </c>
      <c r="N204" s="23" t="s">
        <v>4734</v>
      </c>
      <c r="O204" s="21" t="s">
        <v>158</v>
      </c>
      <c r="P204" s="21"/>
      <c r="Q204" s="21"/>
      <c r="R204" s="21">
        <v>250801</v>
      </c>
      <c r="S204" s="21"/>
      <c r="T204" s="21"/>
      <c r="U204" s="21"/>
      <c r="V204" s="21"/>
      <c r="W204" s="21"/>
      <c r="X204" s="21"/>
      <c r="Y204" s="21"/>
      <c r="Z204" s="23" t="s">
        <v>4735</v>
      </c>
      <c r="AA204" s="21" t="s">
        <v>178</v>
      </c>
      <c r="AB204" s="21">
        <v>1</v>
      </c>
    </row>
    <row r="205" spans="1:28" ht="21.6" customHeight="1">
      <c r="A205" s="21">
        <v>256</v>
      </c>
      <c r="B205" s="21">
        <v>2025023332</v>
      </c>
      <c r="C205" s="21">
        <v>1</v>
      </c>
      <c r="D205" s="21" t="s">
        <v>4157</v>
      </c>
      <c r="E205" s="21" t="s">
        <v>110</v>
      </c>
      <c r="F205" s="21" t="s">
        <v>4678</v>
      </c>
      <c r="G205" s="21" t="s">
        <v>4348</v>
      </c>
      <c r="H205" s="21" t="s">
        <v>4736</v>
      </c>
      <c r="I205" s="21" t="s">
        <v>4548</v>
      </c>
      <c r="J205" s="21" t="s">
        <v>679</v>
      </c>
      <c r="K205" s="21" t="s">
        <v>4163</v>
      </c>
      <c r="L205" s="23" t="s">
        <v>4234</v>
      </c>
      <c r="M205" s="23" t="s">
        <v>4528</v>
      </c>
      <c r="N205" s="23" t="s">
        <v>4549</v>
      </c>
      <c r="O205" s="21" t="s">
        <v>212</v>
      </c>
      <c r="P205" s="21"/>
      <c r="Q205" s="21"/>
      <c r="R205" s="21">
        <v>58977</v>
      </c>
      <c r="S205" s="21"/>
      <c r="T205" s="21"/>
      <c r="U205" s="21"/>
      <c r="V205" s="21"/>
      <c r="W205" s="21"/>
      <c r="X205" s="21"/>
      <c r="Y205" s="21" t="s">
        <v>178</v>
      </c>
      <c r="Z205" s="23" t="s">
        <v>4498</v>
      </c>
      <c r="AA205" s="21" t="s">
        <v>178</v>
      </c>
      <c r="AB205" s="21">
        <v>1</v>
      </c>
    </row>
    <row r="206" spans="1:28" ht="21.6" customHeight="1">
      <c r="A206" s="21">
        <v>257</v>
      </c>
      <c r="B206" s="21">
        <v>2025023333</v>
      </c>
      <c r="C206" s="21">
        <v>1</v>
      </c>
      <c r="D206" s="21" t="s">
        <v>4157</v>
      </c>
      <c r="E206" s="21" t="s">
        <v>110</v>
      </c>
      <c r="F206" s="21" t="s">
        <v>4678</v>
      </c>
      <c r="G206" s="21" t="s">
        <v>4736</v>
      </c>
      <c r="H206" s="21" t="s">
        <v>4672</v>
      </c>
      <c r="I206" s="21" t="s">
        <v>4551</v>
      </c>
      <c r="J206" s="21" t="s">
        <v>679</v>
      </c>
      <c r="K206" s="21" t="s">
        <v>4163</v>
      </c>
      <c r="L206" s="23" t="s">
        <v>4234</v>
      </c>
      <c r="M206" s="23" t="s">
        <v>4528</v>
      </c>
      <c r="N206" s="23" t="s">
        <v>4552</v>
      </c>
      <c r="O206" s="21" t="s">
        <v>212</v>
      </c>
      <c r="P206" s="21"/>
      <c r="Q206" s="21"/>
      <c r="R206" s="21">
        <v>97453</v>
      </c>
      <c r="S206" s="21"/>
      <c r="T206" s="21"/>
      <c r="U206" s="21"/>
      <c r="V206" s="21"/>
      <c r="W206" s="21"/>
      <c r="X206" s="21"/>
      <c r="Y206" s="21" t="s">
        <v>178</v>
      </c>
      <c r="Z206" s="23" t="s">
        <v>4498</v>
      </c>
      <c r="AA206" s="21" t="s">
        <v>178</v>
      </c>
      <c r="AB206" s="21">
        <v>1</v>
      </c>
    </row>
    <row r="207" spans="1:28" ht="21.6" customHeight="1">
      <c r="A207" s="21">
        <v>258</v>
      </c>
      <c r="B207" s="21">
        <v>2025023096</v>
      </c>
      <c r="C207" s="21">
        <v>1</v>
      </c>
      <c r="D207" s="21" t="s">
        <v>4157</v>
      </c>
      <c r="E207" s="21" t="s">
        <v>110</v>
      </c>
      <c r="F207" s="21" t="s">
        <v>4640</v>
      </c>
      <c r="G207" s="21" t="s">
        <v>4337</v>
      </c>
      <c r="H207" s="21" t="s">
        <v>4322</v>
      </c>
      <c r="I207" s="21" t="s">
        <v>4553</v>
      </c>
      <c r="J207" s="21" t="s">
        <v>679</v>
      </c>
      <c r="K207" s="21" t="s">
        <v>4163</v>
      </c>
      <c r="L207" s="23" t="s">
        <v>4452</v>
      </c>
      <c r="M207" s="23" t="s">
        <v>4390</v>
      </c>
      <c r="N207" s="23" t="s">
        <v>4422</v>
      </c>
      <c r="O207" s="21" t="s">
        <v>212</v>
      </c>
      <c r="P207" s="21"/>
      <c r="Q207" s="21"/>
      <c r="R207" s="21">
        <v>33299</v>
      </c>
      <c r="S207" s="21" t="s">
        <v>178</v>
      </c>
      <c r="T207" s="21"/>
      <c r="U207" s="21"/>
      <c r="V207" s="21"/>
      <c r="W207" s="21"/>
      <c r="X207" s="21"/>
      <c r="Y207" s="21"/>
      <c r="Z207" s="23" t="s">
        <v>4677</v>
      </c>
      <c r="AA207" s="21" t="s">
        <v>178</v>
      </c>
      <c r="AB207" s="21">
        <v>1</v>
      </c>
    </row>
    <row r="208" spans="1:28" ht="21.6" customHeight="1">
      <c r="A208" s="21">
        <v>262</v>
      </c>
      <c r="B208" s="21">
        <v>2025022613</v>
      </c>
      <c r="C208" s="21">
        <v>1</v>
      </c>
      <c r="D208" s="21" t="s">
        <v>4157</v>
      </c>
      <c r="E208" s="21" t="s">
        <v>110</v>
      </c>
      <c r="F208" s="21" t="s">
        <v>4660</v>
      </c>
      <c r="G208" s="21" t="s">
        <v>4406</v>
      </c>
      <c r="H208" s="21" t="s">
        <v>4737</v>
      </c>
      <c r="I208" s="21" t="s">
        <v>4738</v>
      </c>
      <c r="J208" s="21" t="s">
        <v>4739</v>
      </c>
      <c r="K208" s="21" t="s">
        <v>4163</v>
      </c>
      <c r="L208" s="23" t="s">
        <v>4740</v>
      </c>
      <c r="M208" s="23" t="s">
        <v>4741</v>
      </c>
      <c r="N208" s="23" t="s">
        <v>4742</v>
      </c>
      <c r="O208" s="21" t="s">
        <v>212</v>
      </c>
      <c r="P208" s="21"/>
      <c r="Q208" s="21">
        <v>1177</v>
      </c>
      <c r="R208" s="21">
        <v>112262</v>
      </c>
      <c r="S208" s="21"/>
      <c r="T208" s="21"/>
      <c r="U208" s="21"/>
      <c r="V208" s="21"/>
      <c r="W208" s="21"/>
      <c r="X208" s="21"/>
      <c r="Y208" s="21" t="s">
        <v>178</v>
      </c>
      <c r="Z208" s="23" t="s">
        <v>4426</v>
      </c>
      <c r="AA208" s="21" t="s">
        <v>178</v>
      </c>
      <c r="AB208" s="21">
        <v>1</v>
      </c>
    </row>
    <row r="209" spans="1:28" ht="21.6" customHeight="1">
      <c r="A209" s="21">
        <v>263</v>
      </c>
      <c r="B209" s="21">
        <v>2025023407</v>
      </c>
      <c r="C209" s="21">
        <v>1</v>
      </c>
      <c r="D209" s="21" t="s">
        <v>4157</v>
      </c>
      <c r="E209" s="21" t="s">
        <v>110</v>
      </c>
      <c r="F209" s="21" t="s">
        <v>4684</v>
      </c>
      <c r="G209" s="21" t="s">
        <v>4330</v>
      </c>
      <c r="H209" s="21" t="s">
        <v>4743</v>
      </c>
      <c r="I209" s="21" t="s">
        <v>4738</v>
      </c>
      <c r="J209" s="21" t="s">
        <v>4739</v>
      </c>
      <c r="K209" s="21" t="s">
        <v>4163</v>
      </c>
      <c r="L209" s="23" t="s">
        <v>4740</v>
      </c>
      <c r="M209" s="23" t="s">
        <v>4741</v>
      </c>
      <c r="N209" s="23" t="s">
        <v>4742</v>
      </c>
      <c r="O209" s="21" t="s">
        <v>212</v>
      </c>
      <c r="P209" s="21"/>
      <c r="Q209" s="21">
        <v>1177</v>
      </c>
      <c r="R209" s="21">
        <v>112262</v>
      </c>
      <c r="S209" s="21"/>
      <c r="T209" s="21"/>
      <c r="U209" s="21"/>
      <c r="V209" s="21"/>
      <c r="W209" s="21"/>
      <c r="X209" s="21"/>
      <c r="Y209" s="21" t="s">
        <v>178</v>
      </c>
      <c r="Z209" s="23" t="s">
        <v>4426</v>
      </c>
      <c r="AA209" s="21" t="s">
        <v>178</v>
      </c>
      <c r="AB209" s="21">
        <v>1</v>
      </c>
    </row>
    <row r="210" spans="1:28" ht="21.6" customHeight="1">
      <c r="A210" s="21">
        <v>266</v>
      </c>
      <c r="B210" s="21">
        <v>2025022609</v>
      </c>
      <c r="C210" s="21">
        <v>1</v>
      </c>
      <c r="D210" s="21" t="s">
        <v>4157</v>
      </c>
      <c r="E210" s="21" t="s">
        <v>110</v>
      </c>
      <c r="F210" s="21" t="s">
        <v>4660</v>
      </c>
      <c r="G210" s="21" t="s">
        <v>4407</v>
      </c>
      <c r="H210" s="21" t="s">
        <v>4366</v>
      </c>
      <c r="I210" s="21" t="s">
        <v>4744</v>
      </c>
      <c r="J210" s="21" t="s">
        <v>4739</v>
      </c>
      <c r="K210" s="21" t="s">
        <v>4163</v>
      </c>
      <c r="L210" s="23" t="s">
        <v>4740</v>
      </c>
      <c r="M210" s="23" t="s">
        <v>4741</v>
      </c>
      <c r="N210" s="23" t="s">
        <v>4745</v>
      </c>
      <c r="O210" s="21" t="s">
        <v>212</v>
      </c>
      <c r="P210" s="21"/>
      <c r="Q210" s="21">
        <v>6686</v>
      </c>
      <c r="R210" s="21">
        <v>241102</v>
      </c>
      <c r="S210" s="21"/>
      <c r="T210" s="21"/>
      <c r="U210" s="21" t="s">
        <v>178</v>
      </c>
      <c r="V210" s="21"/>
      <c r="W210" s="21"/>
      <c r="X210" s="21"/>
      <c r="Y210" s="21"/>
      <c r="Z210" s="23" t="s">
        <v>4342</v>
      </c>
      <c r="AA210" s="21" t="s">
        <v>178</v>
      </c>
      <c r="AB210" s="21">
        <v>1</v>
      </c>
    </row>
    <row r="211" spans="1:28" ht="21.6" customHeight="1">
      <c r="A211" s="21">
        <v>267</v>
      </c>
      <c r="B211" s="21">
        <v>2025023408</v>
      </c>
      <c r="C211" s="21">
        <v>1</v>
      </c>
      <c r="D211" s="21" t="s">
        <v>4157</v>
      </c>
      <c r="E211" s="21" t="s">
        <v>110</v>
      </c>
      <c r="F211" s="21" t="s">
        <v>4684</v>
      </c>
      <c r="G211" s="21" t="s">
        <v>4261</v>
      </c>
      <c r="H211" s="21" t="s">
        <v>4746</v>
      </c>
      <c r="I211" s="21" t="s">
        <v>4744</v>
      </c>
      <c r="J211" s="21" t="s">
        <v>4739</v>
      </c>
      <c r="K211" s="21" t="s">
        <v>4163</v>
      </c>
      <c r="L211" s="23" t="s">
        <v>4740</v>
      </c>
      <c r="M211" s="23" t="s">
        <v>4741</v>
      </c>
      <c r="N211" s="23" t="s">
        <v>4745</v>
      </c>
      <c r="O211" s="21" t="s">
        <v>212</v>
      </c>
      <c r="P211" s="21"/>
      <c r="Q211" s="21">
        <v>6686</v>
      </c>
      <c r="R211" s="21">
        <v>2401102</v>
      </c>
      <c r="S211" s="21"/>
      <c r="T211" s="21"/>
      <c r="U211" s="21"/>
      <c r="V211" s="21"/>
      <c r="W211" s="21"/>
      <c r="X211" s="21"/>
      <c r="Y211" s="21" t="s">
        <v>178</v>
      </c>
      <c r="Z211" s="23" t="s">
        <v>4747</v>
      </c>
      <c r="AA211" s="21" t="s">
        <v>178</v>
      </c>
      <c r="AB211" s="21">
        <v>1</v>
      </c>
    </row>
    <row r="212" spans="1:28" ht="21.6" customHeight="1">
      <c r="A212" s="21">
        <v>268</v>
      </c>
      <c r="B212" s="21">
        <v>2025020330</v>
      </c>
      <c r="C212" s="21">
        <v>1</v>
      </c>
      <c r="D212" s="21" t="s">
        <v>4157</v>
      </c>
      <c r="E212" s="21" t="s">
        <v>110</v>
      </c>
      <c r="F212" s="21" t="s">
        <v>4676</v>
      </c>
      <c r="G212" s="21" t="s">
        <v>4322</v>
      </c>
      <c r="H212" s="21" t="s">
        <v>4748</v>
      </c>
      <c r="I212" s="21" t="s">
        <v>4554</v>
      </c>
      <c r="J212" s="21" t="s">
        <v>4555</v>
      </c>
      <c r="K212" s="21" t="s">
        <v>4163</v>
      </c>
      <c r="L212" s="23" t="s">
        <v>4378</v>
      </c>
      <c r="M212" s="23" t="s">
        <v>4556</v>
      </c>
      <c r="N212" s="23" t="s">
        <v>4557</v>
      </c>
      <c r="O212" s="21" t="s">
        <v>212</v>
      </c>
      <c r="P212" s="21"/>
      <c r="Q212" s="21"/>
      <c r="R212" s="21">
        <v>23098</v>
      </c>
      <c r="S212" s="21" t="s">
        <v>178</v>
      </c>
      <c r="T212" s="21"/>
      <c r="U212" s="21"/>
      <c r="V212" s="21"/>
      <c r="W212" s="21"/>
      <c r="X212" s="21"/>
      <c r="Y212" s="21"/>
      <c r="Z212" s="23" t="s">
        <v>4328</v>
      </c>
      <c r="AA212" s="21" t="s">
        <v>178</v>
      </c>
      <c r="AB212" s="21">
        <v>1</v>
      </c>
    </row>
    <row r="213" spans="1:28" ht="21.6" customHeight="1">
      <c r="A213" s="21">
        <v>302</v>
      </c>
      <c r="B213" s="21">
        <v>2025021917</v>
      </c>
      <c r="C213" s="21">
        <v>1</v>
      </c>
      <c r="D213" s="21" t="s">
        <v>4157</v>
      </c>
      <c r="E213" s="21" t="s">
        <v>274</v>
      </c>
      <c r="F213" s="21" t="s">
        <v>4587</v>
      </c>
      <c r="G213" s="21" t="s">
        <v>4749</v>
      </c>
      <c r="H213" s="21" t="s">
        <v>4750</v>
      </c>
      <c r="I213" s="21" t="s">
        <v>4566</v>
      </c>
      <c r="J213" s="21" t="s">
        <v>4281</v>
      </c>
      <c r="K213" s="21" t="s">
        <v>4163</v>
      </c>
      <c r="L213" s="23" t="s">
        <v>4567</v>
      </c>
      <c r="M213" s="23" t="s">
        <v>4568</v>
      </c>
      <c r="N213" s="23" t="s">
        <v>4410</v>
      </c>
      <c r="O213" s="21" t="s">
        <v>4170</v>
      </c>
      <c r="P213" s="21"/>
      <c r="Q213" s="21">
        <v>2069</v>
      </c>
      <c r="R213" s="21">
        <v>28073</v>
      </c>
      <c r="S213" s="21"/>
      <c r="T213" s="21"/>
      <c r="U213" s="21"/>
      <c r="V213" s="21"/>
      <c r="W213" s="21"/>
      <c r="X213" s="21"/>
      <c r="Y213" s="21"/>
      <c r="Z213" s="23"/>
      <c r="AA213" s="21" t="s">
        <v>178</v>
      </c>
      <c r="AB213" s="21">
        <v>1</v>
      </c>
    </row>
    <row r="214" spans="1:28" ht="21.6" customHeight="1">
      <c r="A214" s="21">
        <v>303</v>
      </c>
      <c r="B214" s="21">
        <v>2025021919</v>
      </c>
      <c r="C214" s="21">
        <v>1</v>
      </c>
      <c r="D214" s="21" t="s">
        <v>4157</v>
      </c>
      <c r="E214" s="21" t="s">
        <v>274</v>
      </c>
      <c r="F214" s="21" t="s">
        <v>4587</v>
      </c>
      <c r="G214" s="21" t="s">
        <v>4751</v>
      </c>
      <c r="H214" s="21" t="s">
        <v>4752</v>
      </c>
      <c r="I214" s="21" t="s">
        <v>4573</v>
      </c>
      <c r="J214" s="21" t="s">
        <v>4281</v>
      </c>
      <c r="K214" s="21" t="s">
        <v>4163</v>
      </c>
      <c r="L214" s="23" t="s">
        <v>4567</v>
      </c>
      <c r="M214" s="23" t="s">
        <v>4568</v>
      </c>
      <c r="N214" s="23" t="s">
        <v>4410</v>
      </c>
      <c r="O214" s="21" t="s">
        <v>4170</v>
      </c>
      <c r="P214" s="21"/>
      <c r="Q214" s="21">
        <v>3833</v>
      </c>
      <c r="R214" s="21">
        <v>48110</v>
      </c>
      <c r="S214" s="21"/>
      <c r="T214" s="21"/>
      <c r="U214" s="21"/>
      <c r="V214" s="21"/>
      <c r="W214" s="21"/>
      <c r="X214" s="21"/>
      <c r="Y214" s="21"/>
      <c r="Z214" s="23"/>
      <c r="AA214" s="21" t="s">
        <v>178</v>
      </c>
      <c r="AB214" s="21">
        <v>1</v>
      </c>
    </row>
    <row r="215" spans="1:28" ht="21.6" customHeight="1">
      <c r="A215" s="21">
        <v>1</v>
      </c>
      <c r="B215" s="21">
        <v>2025032210</v>
      </c>
      <c r="C215" s="21">
        <v>1</v>
      </c>
      <c r="D215" s="21" t="s">
        <v>4157</v>
      </c>
      <c r="E215" s="21" t="s">
        <v>115</v>
      </c>
      <c r="F215" s="21" t="s">
        <v>4753</v>
      </c>
      <c r="G215" s="21" t="s">
        <v>4754</v>
      </c>
      <c r="H215" s="21" t="s">
        <v>4190</v>
      </c>
      <c r="I215" s="21" t="s">
        <v>4161</v>
      </c>
      <c r="J215" s="21" t="s">
        <v>4162</v>
      </c>
      <c r="K215" s="21" t="s">
        <v>4163</v>
      </c>
      <c r="L215" s="23" t="s">
        <v>4164</v>
      </c>
      <c r="M215" s="23" t="s">
        <v>4165</v>
      </c>
      <c r="N215" s="23" t="s">
        <v>115</v>
      </c>
      <c r="O215" s="21" t="s">
        <v>212</v>
      </c>
      <c r="P215" s="21"/>
      <c r="Q215" s="21">
        <v>4157</v>
      </c>
      <c r="R215" s="21">
        <v>29130</v>
      </c>
      <c r="S215" s="21" t="s">
        <v>178</v>
      </c>
      <c r="T215" s="21"/>
      <c r="U215" s="21"/>
      <c r="V215" s="21"/>
      <c r="W215" s="21"/>
      <c r="X215" s="21"/>
      <c r="Y215" s="21"/>
      <c r="Z215" s="23" t="s">
        <v>4166</v>
      </c>
      <c r="AA215" s="21" t="s">
        <v>178</v>
      </c>
      <c r="AB215" s="21">
        <v>1</v>
      </c>
    </row>
    <row r="216" spans="1:28" ht="21.6" customHeight="1">
      <c r="A216" s="21">
        <v>3</v>
      </c>
      <c r="B216" s="21">
        <v>2025032215</v>
      </c>
      <c r="C216" s="21">
        <v>1</v>
      </c>
      <c r="D216" s="21" t="s">
        <v>4157</v>
      </c>
      <c r="E216" s="21" t="s">
        <v>115</v>
      </c>
      <c r="F216" s="21" t="s">
        <v>4753</v>
      </c>
      <c r="G216" s="21" t="s">
        <v>4191</v>
      </c>
      <c r="H216" s="21" t="s">
        <v>4755</v>
      </c>
      <c r="I216" s="21" t="s">
        <v>4174</v>
      </c>
      <c r="J216" s="21" t="s">
        <v>4175</v>
      </c>
      <c r="K216" s="21" t="s">
        <v>4163</v>
      </c>
      <c r="L216" s="23" t="s">
        <v>4176</v>
      </c>
      <c r="M216" s="23" t="s">
        <v>4177</v>
      </c>
      <c r="N216" s="23" t="s">
        <v>115</v>
      </c>
      <c r="O216" s="21" t="s">
        <v>212</v>
      </c>
      <c r="P216" s="21"/>
      <c r="Q216" s="21">
        <v>80</v>
      </c>
      <c r="R216" s="21">
        <v>3112</v>
      </c>
      <c r="S216" s="21" t="s">
        <v>178</v>
      </c>
      <c r="T216" s="21"/>
      <c r="U216" s="21"/>
      <c r="V216" s="21"/>
      <c r="W216" s="21"/>
      <c r="X216" s="21"/>
      <c r="Y216" s="21"/>
      <c r="Z216" s="23" t="s">
        <v>4166</v>
      </c>
      <c r="AA216" s="21" t="s">
        <v>178</v>
      </c>
      <c r="AB216" s="21">
        <v>1</v>
      </c>
    </row>
    <row r="217" spans="1:28" ht="21.6" customHeight="1">
      <c r="A217" s="21">
        <v>5</v>
      </c>
      <c r="B217" s="21">
        <v>2025032349</v>
      </c>
      <c r="C217" s="21">
        <v>1</v>
      </c>
      <c r="D217" s="21" t="s">
        <v>4157</v>
      </c>
      <c r="E217" s="21" t="s">
        <v>115</v>
      </c>
      <c r="F217" s="21" t="s">
        <v>4753</v>
      </c>
      <c r="G217" s="21" t="s">
        <v>4756</v>
      </c>
      <c r="H217" s="21" t="s">
        <v>4392</v>
      </c>
      <c r="I217" s="21" t="s">
        <v>4180</v>
      </c>
      <c r="J217" s="21" t="s">
        <v>4175</v>
      </c>
      <c r="K217" s="21" t="s">
        <v>4163</v>
      </c>
      <c r="L217" s="23" t="s">
        <v>4181</v>
      </c>
      <c r="M217" s="23" t="s">
        <v>4182</v>
      </c>
      <c r="N217" s="23"/>
      <c r="O217" s="21" t="s">
        <v>212</v>
      </c>
      <c r="P217" s="21"/>
      <c r="Q217" s="21">
        <v>2109</v>
      </c>
      <c r="R217" s="21">
        <v>16515</v>
      </c>
      <c r="S217" s="21" t="s">
        <v>178</v>
      </c>
      <c r="T217" s="21"/>
      <c r="U217" s="21"/>
      <c r="V217" s="21"/>
      <c r="W217" s="21"/>
      <c r="X217" s="21"/>
      <c r="Y217" s="21"/>
      <c r="Z217" s="23" t="s">
        <v>4166</v>
      </c>
      <c r="AA217" s="21" t="s">
        <v>178</v>
      </c>
      <c r="AB217" s="21">
        <v>1</v>
      </c>
    </row>
    <row r="218" spans="1:28" ht="21.6" customHeight="1">
      <c r="A218" s="21">
        <v>7</v>
      </c>
      <c r="B218" s="21">
        <v>2025031732</v>
      </c>
      <c r="C218" s="21">
        <v>1</v>
      </c>
      <c r="D218" s="21" t="s">
        <v>4157</v>
      </c>
      <c r="E218" s="21" t="s">
        <v>115</v>
      </c>
      <c r="F218" s="21" t="s">
        <v>4757</v>
      </c>
      <c r="G218" s="21" t="s">
        <v>4310</v>
      </c>
      <c r="H218" s="21" t="s">
        <v>4758</v>
      </c>
      <c r="I218" s="21" t="s">
        <v>4186</v>
      </c>
      <c r="J218" s="21" t="s">
        <v>4175</v>
      </c>
      <c r="K218" s="21" t="s">
        <v>4163</v>
      </c>
      <c r="L218" s="23" t="s">
        <v>4187</v>
      </c>
      <c r="M218" s="23" t="s">
        <v>4188</v>
      </c>
      <c r="N218" s="23" t="s">
        <v>4189</v>
      </c>
      <c r="O218" s="21" t="s">
        <v>212</v>
      </c>
      <c r="P218" s="21"/>
      <c r="Q218" s="21">
        <v>23851</v>
      </c>
      <c r="R218" s="21">
        <v>59082</v>
      </c>
      <c r="S218" s="21" t="s">
        <v>178</v>
      </c>
      <c r="T218" s="21"/>
      <c r="U218" s="21"/>
      <c r="V218" s="21"/>
      <c r="W218" s="21"/>
      <c r="X218" s="21"/>
      <c r="Y218" s="21"/>
      <c r="Z218" s="23" t="s">
        <v>4166</v>
      </c>
      <c r="AA218" s="21" t="s">
        <v>178</v>
      </c>
      <c r="AB218" s="21">
        <v>1</v>
      </c>
    </row>
    <row r="219" spans="1:28" ht="21.6" customHeight="1">
      <c r="A219" s="21">
        <v>9</v>
      </c>
      <c r="B219" s="21">
        <v>2025032498</v>
      </c>
      <c r="C219" s="21">
        <v>1</v>
      </c>
      <c r="D219" s="21" t="s">
        <v>4157</v>
      </c>
      <c r="E219" s="21" t="s">
        <v>115</v>
      </c>
      <c r="F219" s="21" t="s">
        <v>4759</v>
      </c>
      <c r="G219" s="21" t="s">
        <v>4760</v>
      </c>
      <c r="H219" s="21" t="s">
        <v>4761</v>
      </c>
      <c r="I219" s="21" t="s">
        <v>4192</v>
      </c>
      <c r="J219" s="21" t="s">
        <v>4175</v>
      </c>
      <c r="K219" s="21" t="s">
        <v>4163</v>
      </c>
      <c r="L219" s="23" t="s">
        <v>4193</v>
      </c>
      <c r="M219" s="23" t="s">
        <v>4194</v>
      </c>
      <c r="N219" s="23" t="s">
        <v>4195</v>
      </c>
      <c r="O219" s="21" t="s">
        <v>212</v>
      </c>
      <c r="P219" s="21"/>
      <c r="Q219" s="21">
        <v>128</v>
      </c>
      <c r="R219" s="21">
        <v>715</v>
      </c>
      <c r="S219" s="21" t="s">
        <v>178</v>
      </c>
      <c r="T219" s="21"/>
      <c r="U219" s="21"/>
      <c r="V219" s="21"/>
      <c r="W219" s="21"/>
      <c r="X219" s="21"/>
      <c r="Y219" s="21"/>
      <c r="Z219" s="23" t="s">
        <v>4166</v>
      </c>
      <c r="AA219" s="21" t="s">
        <v>178</v>
      </c>
      <c r="AB219" s="21">
        <v>1</v>
      </c>
    </row>
    <row r="220" spans="1:28" ht="21.6" customHeight="1">
      <c r="A220" s="21">
        <v>11</v>
      </c>
      <c r="B220" s="21">
        <v>2025032236</v>
      </c>
      <c r="C220" s="21">
        <v>1</v>
      </c>
      <c r="D220" s="21" t="s">
        <v>4157</v>
      </c>
      <c r="E220" s="21" t="s">
        <v>115</v>
      </c>
      <c r="F220" s="21" t="s">
        <v>4753</v>
      </c>
      <c r="G220" s="21" t="s">
        <v>4762</v>
      </c>
      <c r="H220" s="21" t="s">
        <v>4763</v>
      </c>
      <c r="I220" s="21" t="s">
        <v>4198</v>
      </c>
      <c r="J220" s="21" t="s">
        <v>4175</v>
      </c>
      <c r="K220" s="21" t="s">
        <v>4163</v>
      </c>
      <c r="L220" s="23" t="s">
        <v>4199</v>
      </c>
      <c r="M220" s="23" t="s">
        <v>4200</v>
      </c>
      <c r="N220" s="23" t="s">
        <v>115</v>
      </c>
      <c r="O220" s="21" t="s">
        <v>212</v>
      </c>
      <c r="P220" s="21"/>
      <c r="Q220" s="21">
        <v>134</v>
      </c>
      <c r="R220" s="21">
        <v>5843</v>
      </c>
      <c r="S220" s="21" t="s">
        <v>178</v>
      </c>
      <c r="T220" s="21"/>
      <c r="U220" s="21"/>
      <c r="V220" s="21"/>
      <c r="W220" s="21"/>
      <c r="X220" s="21"/>
      <c r="Y220" s="21"/>
      <c r="Z220" s="23" t="s">
        <v>4166</v>
      </c>
      <c r="AA220" s="21" t="s">
        <v>178</v>
      </c>
      <c r="AB220" s="21">
        <v>1</v>
      </c>
    </row>
    <row r="221" spans="1:28" ht="21.6" customHeight="1">
      <c r="A221" s="21">
        <v>13</v>
      </c>
      <c r="B221" s="21">
        <v>2025032241</v>
      </c>
      <c r="C221" s="21">
        <v>1</v>
      </c>
      <c r="D221" s="21" t="s">
        <v>4157</v>
      </c>
      <c r="E221" s="21" t="s">
        <v>115</v>
      </c>
      <c r="F221" s="21" t="s">
        <v>4753</v>
      </c>
      <c r="G221" s="21" t="s">
        <v>4764</v>
      </c>
      <c r="H221" s="21" t="s">
        <v>4765</v>
      </c>
      <c r="I221" s="21" t="s">
        <v>4203</v>
      </c>
      <c r="J221" s="21" t="s">
        <v>4204</v>
      </c>
      <c r="K221" s="21" t="s">
        <v>4163</v>
      </c>
      <c r="L221" s="23" t="s">
        <v>4205</v>
      </c>
      <c r="M221" s="23" t="s">
        <v>4206</v>
      </c>
      <c r="N221" s="23" t="s">
        <v>4207</v>
      </c>
      <c r="O221" s="21" t="s">
        <v>212</v>
      </c>
      <c r="P221" s="21"/>
      <c r="Q221" s="21">
        <v>330</v>
      </c>
      <c r="R221" s="21">
        <v>1540</v>
      </c>
      <c r="S221" s="21" t="s">
        <v>178</v>
      </c>
      <c r="T221" s="21"/>
      <c r="U221" s="21"/>
      <c r="V221" s="21"/>
      <c r="W221" s="21"/>
      <c r="X221" s="21"/>
      <c r="Y221" s="21"/>
      <c r="Z221" s="23" t="s">
        <v>4166</v>
      </c>
      <c r="AA221" s="21" t="s">
        <v>178</v>
      </c>
      <c r="AB221" s="21">
        <v>1</v>
      </c>
    </row>
    <row r="222" spans="1:28" ht="21.6" customHeight="1">
      <c r="A222" s="21">
        <v>15</v>
      </c>
      <c r="B222" s="21">
        <v>2025032222</v>
      </c>
      <c r="C222" s="21">
        <v>1</v>
      </c>
      <c r="D222" s="21" t="s">
        <v>4157</v>
      </c>
      <c r="E222" s="21" t="s">
        <v>115</v>
      </c>
      <c r="F222" s="21" t="s">
        <v>4753</v>
      </c>
      <c r="G222" s="21" t="s">
        <v>4766</v>
      </c>
      <c r="H222" s="21" t="s">
        <v>4594</v>
      </c>
      <c r="I222" s="21" t="s">
        <v>4209</v>
      </c>
      <c r="J222" s="21" t="s">
        <v>4204</v>
      </c>
      <c r="K222" s="21" t="s">
        <v>4163</v>
      </c>
      <c r="L222" s="23" t="s">
        <v>4210</v>
      </c>
      <c r="M222" s="23" t="s">
        <v>4211</v>
      </c>
      <c r="N222" s="23" t="s">
        <v>4195</v>
      </c>
      <c r="O222" s="21" t="s">
        <v>212</v>
      </c>
      <c r="P222" s="21"/>
      <c r="Q222" s="21">
        <v>2357</v>
      </c>
      <c r="R222" s="21">
        <v>2850</v>
      </c>
      <c r="S222" s="21" t="s">
        <v>178</v>
      </c>
      <c r="T222" s="21"/>
      <c r="U222" s="21"/>
      <c r="V222" s="21"/>
      <c r="W222" s="21"/>
      <c r="X222" s="21"/>
      <c r="Y222" s="21"/>
      <c r="Z222" s="23" t="s">
        <v>4166</v>
      </c>
      <c r="AA222" s="21" t="s">
        <v>178</v>
      </c>
      <c r="AB222" s="21">
        <v>1</v>
      </c>
    </row>
    <row r="223" spans="1:28" ht="21.6" customHeight="1">
      <c r="A223" s="21">
        <v>17</v>
      </c>
      <c r="B223" s="21">
        <v>2025032396</v>
      </c>
      <c r="C223" s="21">
        <v>1</v>
      </c>
      <c r="D223" s="21" t="s">
        <v>4157</v>
      </c>
      <c r="E223" s="21" t="s">
        <v>115</v>
      </c>
      <c r="F223" s="21" t="s">
        <v>4753</v>
      </c>
      <c r="G223" s="21" t="s">
        <v>4767</v>
      </c>
      <c r="H223" s="21" t="s">
        <v>4768</v>
      </c>
      <c r="I223" s="21" t="s">
        <v>4214</v>
      </c>
      <c r="J223" s="21" t="s">
        <v>4204</v>
      </c>
      <c r="K223" s="21" t="s">
        <v>4163</v>
      </c>
      <c r="L223" s="23" t="s">
        <v>4215</v>
      </c>
      <c r="M223" s="23" t="s">
        <v>4216</v>
      </c>
      <c r="N223" s="23" t="s">
        <v>4217</v>
      </c>
      <c r="O223" s="21" t="s">
        <v>212</v>
      </c>
      <c r="P223" s="21"/>
      <c r="Q223" s="21">
        <v>950</v>
      </c>
      <c r="R223" s="21">
        <v>48273</v>
      </c>
      <c r="S223" s="21" t="s">
        <v>178</v>
      </c>
      <c r="T223" s="21"/>
      <c r="U223" s="21"/>
      <c r="V223" s="21"/>
      <c r="W223" s="21"/>
      <c r="X223" s="21"/>
      <c r="Y223" s="21"/>
      <c r="Z223" s="23" t="s">
        <v>4166</v>
      </c>
      <c r="AA223" s="21" t="s">
        <v>178</v>
      </c>
      <c r="AB223" s="21">
        <v>1</v>
      </c>
    </row>
    <row r="224" spans="1:28" ht="21.6" customHeight="1">
      <c r="A224" s="21">
        <v>19</v>
      </c>
      <c r="B224" s="21">
        <v>2025032351</v>
      </c>
      <c r="C224" s="21">
        <v>1</v>
      </c>
      <c r="D224" s="21" t="s">
        <v>4157</v>
      </c>
      <c r="E224" s="21" t="s">
        <v>115</v>
      </c>
      <c r="F224" s="21" t="s">
        <v>4753</v>
      </c>
      <c r="G224" s="21" t="s">
        <v>4636</v>
      </c>
      <c r="H224" s="21" t="s">
        <v>4231</v>
      </c>
      <c r="I224" s="21" t="s">
        <v>4220</v>
      </c>
      <c r="J224" s="21" t="s">
        <v>4204</v>
      </c>
      <c r="K224" s="21" t="s">
        <v>4163</v>
      </c>
      <c r="L224" s="23" t="s">
        <v>4221</v>
      </c>
      <c r="M224" s="23" t="s">
        <v>4222</v>
      </c>
      <c r="N224" s="23"/>
      <c r="O224" s="21" t="s">
        <v>212</v>
      </c>
      <c r="P224" s="21"/>
      <c r="Q224" s="21">
        <v>307</v>
      </c>
      <c r="R224" s="21">
        <v>484</v>
      </c>
      <c r="S224" s="21" t="s">
        <v>178</v>
      </c>
      <c r="T224" s="21"/>
      <c r="U224" s="21"/>
      <c r="V224" s="21"/>
      <c r="W224" s="21"/>
      <c r="X224" s="21"/>
      <c r="Y224" s="21"/>
      <c r="Z224" s="23" t="s">
        <v>4166</v>
      </c>
      <c r="AA224" s="21" t="s">
        <v>178</v>
      </c>
      <c r="AB224" s="21">
        <v>1</v>
      </c>
    </row>
    <row r="225" spans="1:28" ht="21.6" customHeight="1">
      <c r="A225" s="21">
        <v>21</v>
      </c>
      <c r="B225" s="21">
        <v>2025032502</v>
      </c>
      <c r="C225" s="21">
        <v>1</v>
      </c>
      <c r="D225" s="21" t="s">
        <v>4157</v>
      </c>
      <c r="E225" s="21" t="s">
        <v>115</v>
      </c>
      <c r="F225" s="21" t="s">
        <v>4759</v>
      </c>
      <c r="G225" s="21" t="s">
        <v>4702</v>
      </c>
      <c r="H225" s="21" t="s">
        <v>4769</v>
      </c>
      <c r="I225" s="21" t="s">
        <v>4226</v>
      </c>
      <c r="J225" s="21" t="s">
        <v>4204</v>
      </c>
      <c r="K225" s="21" t="s">
        <v>4163</v>
      </c>
      <c r="L225" s="23" t="s">
        <v>4227</v>
      </c>
      <c r="M225" s="23" t="s">
        <v>4228</v>
      </c>
      <c r="N225" s="23" t="s">
        <v>4195</v>
      </c>
      <c r="O225" s="21" t="s">
        <v>212</v>
      </c>
      <c r="P225" s="21"/>
      <c r="Q225" s="21">
        <v>444</v>
      </c>
      <c r="R225" s="21">
        <v>1322</v>
      </c>
      <c r="S225" s="21" t="s">
        <v>178</v>
      </c>
      <c r="T225" s="21"/>
      <c r="U225" s="21"/>
      <c r="V225" s="21"/>
      <c r="W225" s="21"/>
      <c r="X225" s="21"/>
      <c r="Y225" s="21"/>
      <c r="Z225" s="23" t="s">
        <v>4166</v>
      </c>
      <c r="AA225" s="21" t="s">
        <v>178</v>
      </c>
      <c r="AB225" s="21">
        <v>1</v>
      </c>
    </row>
    <row r="226" spans="1:28" ht="21.6" customHeight="1">
      <c r="A226" s="21">
        <v>25</v>
      </c>
      <c r="B226" s="21">
        <v>2025031731</v>
      </c>
      <c r="C226" s="21">
        <v>1</v>
      </c>
      <c r="D226" s="21" t="s">
        <v>4157</v>
      </c>
      <c r="E226" s="21" t="s">
        <v>115</v>
      </c>
      <c r="F226" s="21" t="s">
        <v>4757</v>
      </c>
      <c r="G226" s="21" t="s">
        <v>4770</v>
      </c>
      <c r="H226" s="21" t="s">
        <v>4771</v>
      </c>
      <c r="I226" s="21" t="s">
        <v>4239</v>
      </c>
      <c r="J226" s="21" t="s">
        <v>4233</v>
      </c>
      <c r="K226" s="21" t="s">
        <v>4163</v>
      </c>
      <c r="L226" s="23" t="s">
        <v>4187</v>
      </c>
      <c r="M226" s="23" t="s">
        <v>4188</v>
      </c>
      <c r="N226" s="23" t="s">
        <v>4240</v>
      </c>
      <c r="O226" s="21" t="s">
        <v>4170</v>
      </c>
      <c r="P226" s="21"/>
      <c r="Q226" s="21"/>
      <c r="R226" s="21">
        <v>78098</v>
      </c>
      <c r="S226" s="21"/>
      <c r="T226" s="21"/>
      <c r="U226" s="21"/>
      <c r="V226" s="21"/>
      <c r="W226" s="21"/>
      <c r="X226" s="21"/>
      <c r="Y226" s="21"/>
      <c r="Z226" s="23" t="s">
        <v>4166</v>
      </c>
      <c r="AA226" s="21" t="s">
        <v>178</v>
      </c>
      <c r="AB226" s="21">
        <v>1</v>
      </c>
    </row>
    <row r="227" spans="1:28" ht="21.6" customHeight="1">
      <c r="A227" s="21">
        <v>29</v>
      </c>
      <c r="B227" s="21">
        <v>2025032640</v>
      </c>
      <c r="C227" s="21">
        <v>1</v>
      </c>
      <c r="D227" s="21" t="s">
        <v>4157</v>
      </c>
      <c r="E227" s="21" t="s">
        <v>115</v>
      </c>
      <c r="F227" s="21" t="s">
        <v>4772</v>
      </c>
      <c r="G227" s="21" t="s">
        <v>4773</v>
      </c>
      <c r="H227" s="21" t="s">
        <v>4774</v>
      </c>
      <c r="I227" s="21" t="s">
        <v>4243</v>
      </c>
      <c r="J227" s="21" t="s">
        <v>4233</v>
      </c>
      <c r="K227" s="21" t="s">
        <v>4163</v>
      </c>
      <c r="L227" s="23" t="s">
        <v>4244</v>
      </c>
      <c r="M227" s="23" t="s">
        <v>4245</v>
      </c>
      <c r="N227" s="23" t="s">
        <v>115</v>
      </c>
      <c r="O227" s="21" t="s">
        <v>212</v>
      </c>
      <c r="P227" s="21"/>
      <c r="Q227" s="21"/>
      <c r="R227" s="21">
        <v>45999</v>
      </c>
      <c r="S227" s="21" t="s">
        <v>178</v>
      </c>
      <c r="T227" s="21"/>
      <c r="U227" s="21"/>
      <c r="V227" s="21"/>
      <c r="W227" s="21"/>
      <c r="X227" s="21"/>
      <c r="Y227" s="21"/>
      <c r="Z227" s="23" t="s">
        <v>4166</v>
      </c>
      <c r="AA227" s="21" t="s">
        <v>178</v>
      </c>
      <c r="AB227" s="21">
        <v>1</v>
      </c>
    </row>
    <row r="228" spans="1:28" ht="21.6" customHeight="1">
      <c r="A228" s="21">
        <v>33</v>
      </c>
      <c r="B228" s="21">
        <v>2025030813</v>
      </c>
      <c r="C228" s="21">
        <v>1</v>
      </c>
      <c r="D228" s="21" t="s">
        <v>4157</v>
      </c>
      <c r="E228" s="21" t="s">
        <v>115</v>
      </c>
      <c r="F228" s="21" t="s">
        <v>4775</v>
      </c>
      <c r="G228" s="21" t="s">
        <v>4776</v>
      </c>
      <c r="H228" s="21" t="s">
        <v>4777</v>
      </c>
      <c r="I228" s="21" t="s">
        <v>4249</v>
      </c>
      <c r="J228" s="21" t="s">
        <v>4233</v>
      </c>
      <c r="K228" s="21" t="s">
        <v>4163</v>
      </c>
      <c r="L228" s="23" t="s">
        <v>4250</v>
      </c>
      <c r="M228" s="23" t="s">
        <v>4251</v>
      </c>
      <c r="N228" s="23" t="s">
        <v>4252</v>
      </c>
      <c r="O228" s="21" t="s">
        <v>212</v>
      </c>
      <c r="P228" s="21"/>
      <c r="Q228" s="21"/>
      <c r="R228" s="21">
        <v>20527</v>
      </c>
      <c r="S228" s="21" t="s">
        <v>178</v>
      </c>
      <c r="T228" s="21"/>
      <c r="U228" s="21"/>
      <c r="V228" s="21"/>
      <c r="W228" s="21"/>
      <c r="X228" s="21"/>
      <c r="Y228" s="21"/>
      <c r="Z228" s="23" t="s">
        <v>4166</v>
      </c>
      <c r="AA228" s="21" t="s">
        <v>178</v>
      </c>
      <c r="AB228" s="21">
        <v>1</v>
      </c>
    </row>
    <row r="229" spans="1:28" ht="21.6" customHeight="1">
      <c r="A229" s="21">
        <v>37</v>
      </c>
      <c r="B229" s="21">
        <v>2025030856</v>
      </c>
      <c r="C229" s="21">
        <v>1</v>
      </c>
      <c r="D229" s="21" t="s">
        <v>4157</v>
      </c>
      <c r="E229" s="21" t="s">
        <v>115</v>
      </c>
      <c r="F229" s="21" t="s">
        <v>4775</v>
      </c>
      <c r="G229" s="21" t="s">
        <v>4238</v>
      </c>
      <c r="H229" s="21" t="s">
        <v>4366</v>
      </c>
      <c r="I229" s="21" t="s">
        <v>4256</v>
      </c>
      <c r="J229" s="21" t="s">
        <v>4257</v>
      </c>
      <c r="K229" s="21" t="s">
        <v>4163</v>
      </c>
      <c r="L229" s="23" t="s">
        <v>4258</v>
      </c>
      <c r="M229" s="23" t="s">
        <v>4259</v>
      </c>
      <c r="N229" s="23" t="s">
        <v>115</v>
      </c>
      <c r="O229" s="21" t="s">
        <v>4170</v>
      </c>
      <c r="P229" s="21"/>
      <c r="Q229" s="21"/>
      <c r="R229" s="21">
        <v>51988</v>
      </c>
      <c r="S229" s="21"/>
      <c r="T229" s="21"/>
      <c r="U229" s="21"/>
      <c r="V229" s="21"/>
      <c r="W229" s="21"/>
      <c r="X229" s="21"/>
      <c r="Y229" s="21"/>
      <c r="Z229" s="23" t="s">
        <v>4166</v>
      </c>
      <c r="AA229" s="21" t="s">
        <v>178</v>
      </c>
      <c r="AB229" s="21">
        <v>1</v>
      </c>
    </row>
    <row r="230" spans="1:28" ht="21.6" customHeight="1">
      <c r="A230" s="21">
        <v>38</v>
      </c>
      <c r="B230" s="21">
        <v>2025030812</v>
      </c>
      <c r="C230" s="21">
        <v>1</v>
      </c>
      <c r="D230" s="21" t="s">
        <v>4157</v>
      </c>
      <c r="E230" s="21" t="s">
        <v>115</v>
      </c>
      <c r="F230" s="21" t="s">
        <v>4775</v>
      </c>
      <c r="G230" s="21" t="s">
        <v>4778</v>
      </c>
      <c r="H230" s="21" t="s">
        <v>4779</v>
      </c>
      <c r="I230" s="21" t="s">
        <v>4262</v>
      </c>
      <c r="J230" s="21" t="s">
        <v>4257</v>
      </c>
      <c r="K230" s="21" t="s">
        <v>4163</v>
      </c>
      <c r="L230" s="23" t="s">
        <v>4263</v>
      </c>
      <c r="M230" s="23" t="s">
        <v>4264</v>
      </c>
      <c r="N230" s="23"/>
      <c r="O230" s="21" t="s">
        <v>4170</v>
      </c>
      <c r="P230" s="21"/>
      <c r="Q230" s="21"/>
      <c r="R230" s="21">
        <v>21400</v>
      </c>
      <c r="S230" s="21"/>
      <c r="T230" s="21"/>
      <c r="U230" s="21"/>
      <c r="V230" s="21"/>
      <c r="W230" s="21"/>
      <c r="X230" s="21"/>
      <c r="Y230" s="21"/>
      <c r="Z230" s="23" t="s">
        <v>4170</v>
      </c>
      <c r="AA230" s="21" t="s">
        <v>178</v>
      </c>
      <c r="AB230" s="21">
        <v>1</v>
      </c>
    </row>
    <row r="231" spans="1:28" ht="21.6" customHeight="1">
      <c r="A231" s="21">
        <v>39</v>
      </c>
      <c r="B231" s="21">
        <v>2025032378</v>
      </c>
      <c r="C231" s="21">
        <v>1</v>
      </c>
      <c r="D231" s="21" t="s">
        <v>4157</v>
      </c>
      <c r="E231" s="21" t="s">
        <v>115</v>
      </c>
      <c r="F231" s="21" t="s">
        <v>4753</v>
      </c>
      <c r="G231" s="21" t="s">
        <v>4541</v>
      </c>
      <c r="H231" s="21" t="s">
        <v>4780</v>
      </c>
      <c r="I231" s="21" t="s">
        <v>4267</v>
      </c>
      <c r="J231" s="21" t="s">
        <v>4268</v>
      </c>
      <c r="K231" s="21" t="s">
        <v>4163</v>
      </c>
      <c r="L231" s="23" t="s">
        <v>4269</v>
      </c>
      <c r="M231" s="23" t="s">
        <v>4270</v>
      </c>
      <c r="N231" s="23" t="s">
        <v>115</v>
      </c>
      <c r="O231" s="21" t="s">
        <v>212</v>
      </c>
      <c r="P231" s="21"/>
      <c r="Q231" s="21">
        <v>11171</v>
      </c>
      <c r="R231" s="21">
        <v>147964</v>
      </c>
      <c r="S231" s="21" t="s">
        <v>178</v>
      </c>
      <c r="T231" s="21"/>
      <c r="U231" s="21"/>
      <c r="V231" s="21"/>
      <c r="W231" s="21"/>
      <c r="X231" s="21"/>
      <c r="Y231" s="21"/>
      <c r="Z231" s="23" t="s">
        <v>4166</v>
      </c>
      <c r="AA231" s="21" t="s">
        <v>178</v>
      </c>
      <c r="AB231" s="21">
        <v>1</v>
      </c>
    </row>
    <row r="232" spans="1:28" ht="21.6" customHeight="1">
      <c r="A232" s="21">
        <v>41</v>
      </c>
      <c r="B232" s="21">
        <v>2025030821</v>
      </c>
      <c r="C232" s="21">
        <v>1</v>
      </c>
      <c r="D232" s="21" t="s">
        <v>4157</v>
      </c>
      <c r="E232" s="21" t="s">
        <v>115</v>
      </c>
      <c r="F232" s="21" t="s">
        <v>4775</v>
      </c>
      <c r="G232" s="21" t="s">
        <v>4781</v>
      </c>
      <c r="H232" s="21" t="s">
        <v>4717</v>
      </c>
      <c r="I232" s="21" t="s">
        <v>4273</v>
      </c>
      <c r="J232" s="21" t="s">
        <v>4268</v>
      </c>
      <c r="K232" s="21" t="s">
        <v>4163</v>
      </c>
      <c r="L232" s="23" t="s">
        <v>4274</v>
      </c>
      <c r="M232" s="23" t="s">
        <v>4275</v>
      </c>
      <c r="N232" s="23" t="s">
        <v>4252</v>
      </c>
      <c r="O232" s="21" t="s">
        <v>212</v>
      </c>
      <c r="P232" s="21"/>
      <c r="Q232" s="21">
        <v>1652</v>
      </c>
      <c r="R232" s="21">
        <v>243616</v>
      </c>
      <c r="S232" s="21" t="s">
        <v>178</v>
      </c>
      <c r="T232" s="21"/>
      <c r="U232" s="21"/>
      <c r="V232" s="21"/>
      <c r="W232" s="21"/>
      <c r="X232" s="21"/>
      <c r="Y232" s="21"/>
      <c r="Z232" s="23" t="s">
        <v>4166</v>
      </c>
      <c r="AA232" s="21" t="s">
        <v>178</v>
      </c>
      <c r="AB232" s="21">
        <v>1</v>
      </c>
    </row>
    <row r="233" spans="1:28" ht="21.6" customHeight="1">
      <c r="A233" s="21">
        <v>43</v>
      </c>
      <c r="B233" s="21">
        <v>2025031734</v>
      </c>
      <c r="C233" s="21">
        <v>1</v>
      </c>
      <c r="D233" s="21" t="s">
        <v>4157</v>
      </c>
      <c r="E233" s="21" t="s">
        <v>115</v>
      </c>
      <c r="F233" s="21" t="s">
        <v>4757</v>
      </c>
      <c r="G233" s="21" t="s">
        <v>4407</v>
      </c>
      <c r="H233" s="21" t="s">
        <v>4758</v>
      </c>
      <c r="I233" s="21" t="s">
        <v>4277</v>
      </c>
      <c r="J233" s="21" t="s">
        <v>4278</v>
      </c>
      <c r="K233" s="21" t="s">
        <v>4163</v>
      </c>
      <c r="L233" s="23" t="s">
        <v>4187</v>
      </c>
      <c r="M233" s="23" t="s">
        <v>4188</v>
      </c>
      <c r="N233" s="23" t="s">
        <v>4279</v>
      </c>
      <c r="O233" s="21" t="s">
        <v>212</v>
      </c>
      <c r="P233" s="21"/>
      <c r="Q233" s="21"/>
      <c r="R233" s="21">
        <v>106523</v>
      </c>
      <c r="S233" s="21" t="s">
        <v>178</v>
      </c>
      <c r="T233" s="21"/>
      <c r="U233" s="21"/>
      <c r="V233" s="21"/>
      <c r="W233" s="21"/>
      <c r="X233" s="21"/>
      <c r="Y233" s="21"/>
      <c r="Z233" s="23" t="s">
        <v>4166</v>
      </c>
      <c r="AA233" s="21" t="s">
        <v>178</v>
      </c>
      <c r="AB233" s="21">
        <v>1</v>
      </c>
    </row>
    <row r="234" spans="1:28" ht="21.6" customHeight="1">
      <c r="A234" s="21">
        <v>45</v>
      </c>
      <c r="B234" s="21">
        <v>2025032746</v>
      </c>
      <c r="C234" s="21">
        <v>1</v>
      </c>
      <c r="D234" s="21" t="s">
        <v>4157</v>
      </c>
      <c r="E234" s="21" t="s">
        <v>115</v>
      </c>
      <c r="F234" s="21" t="s">
        <v>4772</v>
      </c>
      <c r="G234" s="21" t="s">
        <v>4782</v>
      </c>
      <c r="H234" s="21" t="s">
        <v>4783</v>
      </c>
      <c r="I234" s="21" t="s">
        <v>4280</v>
      </c>
      <c r="J234" s="21" t="s">
        <v>4281</v>
      </c>
      <c r="K234" s="21" t="s">
        <v>4163</v>
      </c>
      <c r="L234" s="23" t="s">
        <v>4282</v>
      </c>
      <c r="M234" s="23" t="s">
        <v>4283</v>
      </c>
      <c r="N234" s="23" t="s">
        <v>4284</v>
      </c>
      <c r="O234" s="21" t="s">
        <v>212</v>
      </c>
      <c r="P234" s="21"/>
      <c r="Q234" s="21">
        <v>30407</v>
      </c>
      <c r="R234" s="21">
        <v>26071</v>
      </c>
      <c r="S234" s="21" t="s">
        <v>178</v>
      </c>
      <c r="T234" s="21"/>
      <c r="U234" s="21"/>
      <c r="V234" s="21"/>
      <c r="W234" s="21"/>
      <c r="X234" s="21"/>
      <c r="Y234" s="21"/>
      <c r="Z234" s="23" t="s">
        <v>4166</v>
      </c>
      <c r="AA234" s="21" t="s">
        <v>178</v>
      </c>
      <c r="AB234" s="21">
        <v>1</v>
      </c>
    </row>
    <row r="235" spans="1:28" ht="21.6" customHeight="1">
      <c r="A235" s="21">
        <v>47</v>
      </c>
      <c r="B235" s="21">
        <v>2025032493</v>
      </c>
      <c r="C235" s="21">
        <v>1</v>
      </c>
      <c r="D235" s="21" t="s">
        <v>4157</v>
      </c>
      <c r="E235" s="21" t="s">
        <v>115</v>
      </c>
      <c r="F235" s="21" t="s">
        <v>4759</v>
      </c>
      <c r="G235" s="21" t="s">
        <v>4717</v>
      </c>
      <c r="H235" s="21" t="s">
        <v>4784</v>
      </c>
      <c r="I235" s="21" t="s">
        <v>4287</v>
      </c>
      <c r="J235" s="21" t="s">
        <v>4281</v>
      </c>
      <c r="K235" s="21" t="s">
        <v>4163</v>
      </c>
      <c r="L235" s="23" t="s">
        <v>4288</v>
      </c>
      <c r="M235" s="23" t="s">
        <v>4289</v>
      </c>
      <c r="N235" s="23" t="s">
        <v>4290</v>
      </c>
      <c r="O235" s="21" t="s">
        <v>212</v>
      </c>
      <c r="P235" s="21"/>
      <c r="Q235" s="21">
        <v>4539</v>
      </c>
      <c r="R235" s="21">
        <v>35915</v>
      </c>
      <c r="S235" s="21" t="s">
        <v>178</v>
      </c>
      <c r="T235" s="21"/>
      <c r="U235" s="21"/>
      <c r="V235" s="21"/>
      <c r="W235" s="21"/>
      <c r="X235" s="21"/>
      <c r="Y235" s="21"/>
      <c r="Z235" s="23" t="s">
        <v>4166</v>
      </c>
      <c r="AA235" s="21" t="s">
        <v>178</v>
      </c>
      <c r="AB235" s="21">
        <v>1</v>
      </c>
    </row>
    <row r="236" spans="1:28" ht="21.6" customHeight="1">
      <c r="A236" s="21">
        <v>49</v>
      </c>
      <c r="B236" s="21">
        <v>2025032363</v>
      </c>
      <c r="C236" s="21">
        <v>1</v>
      </c>
      <c r="D236" s="21" t="s">
        <v>4157</v>
      </c>
      <c r="E236" s="21" t="s">
        <v>115</v>
      </c>
      <c r="F236" s="21" t="s">
        <v>4753</v>
      </c>
      <c r="G236" s="21" t="s">
        <v>4601</v>
      </c>
      <c r="H236" s="21" t="s">
        <v>4613</v>
      </c>
      <c r="I236" s="21" t="s">
        <v>4293</v>
      </c>
      <c r="J236" s="21" t="s">
        <v>4281</v>
      </c>
      <c r="K236" s="21" t="s">
        <v>4163</v>
      </c>
      <c r="L236" s="23" t="s">
        <v>4294</v>
      </c>
      <c r="M236" s="23" t="s">
        <v>4295</v>
      </c>
      <c r="N236" s="23" t="s">
        <v>115</v>
      </c>
      <c r="O236" s="21" t="s">
        <v>212</v>
      </c>
      <c r="P236" s="21"/>
      <c r="Q236" s="21">
        <v>13916</v>
      </c>
      <c r="R236" s="21">
        <v>20241</v>
      </c>
      <c r="S236" s="21" t="s">
        <v>178</v>
      </c>
      <c r="T236" s="21"/>
      <c r="U236" s="21"/>
      <c r="V236" s="21"/>
      <c r="W236" s="21"/>
      <c r="X236" s="21"/>
      <c r="Y236" s="21"/>
      <c r="Z236" s="23" t="s">
        <v>4166</v>
      </c>
      <c r="AA236" s="21" t="s">
        <v>178</v>
      </c>
      <c r="AB236" s="21">
        <v>1</v>
      </c>
    </row>
    <row r="237" spans="1:28" ht="21.6" customHeight="1">
      <c r="A237" s="21">
        <v>51</v>
      </c>
      <c r="B237" s="21">
        <v>2025033039</v>
      </c>
      <c r="C237" s="21">
        <v>1</v>
      </c>
      <c r="D237" s="21" t="s">
        <v>4157</v>
      </c>
      <c r="E237" s="21" t="s">
        <v>115</v>
      </c>
      <c r="F237" s="21" t="s">
        <v>4785</v>
      </c>
      <c r="G237" s="21" t="s">
        <v>4786</v>
      </c>
      <c r="H237" s="21" t="s">
        <v>4575</v>
      </c>
      <c r="I237" s="21" t="s">
        <v>4307</v>
      </c>
      <c r="J237" s="21" t="s">
        <v>4308</v>
      </c>
      <c r="K237" s="21" t="s">
        <v>4163</v>
      </c>
      <c r="L237" s="23" t="s">
        <v>4300</v>
      </c>
      <c r="M237" s="23" t="s">
        <v>4301</v>
      </c>
      <c r="N237" s="23" t="s">
        <v>4302</v>
      </c>
      <c r="O237" s="21" t="s">
        <v>212</v>
      </c>
      <c r="P237" s="21"/>
      <c r="Q237" s="21">
        <v>168</v>
      </c>
      <c r="R237" s="21">
        <v>6195</v>
      </c>
      <c r="S237" s="21" t="s">
        <v>178</v>
      </c>
      <c r="T237" s="21"/>
      <c r="U237" s="21"/>
      <c r="V237" s="21"/>
      <c r="W237" s="21"/>
      <c r="X237" s="21"/>
      <c r="Y237" s="21"/>
      <c r="Z237" s="23" t="s">
        <v>4166</v>
      </c>
      <c r="AA237" s="21" t="s">
        <v>178</v>
      </c>
      <c r="AB237" s="21">
        <v>1</v>
      </c>
    </row>
    <row r="238" spans="1:28" ht="21.6" customHeight="1">
      <c r="A238" s="21">
        <v>53</v>
      </c>
      <c r="B238" s="21">
        <v>2025032657</v>
      </c>
      <c r="C238" s="21">
        <v>1</v>
      </c>
      <c r="D238" s="21" t="s">
        <v>4157</v>
      </c>
      <c r="E238" s="21" t="s">
        <v>115</v>
      </c>
      <c r="F238" s="21" t="s">
        <v>4772</v>
      </c>
      <c r="G238" s="21" t="s">
        <v>4231</v>
      </c>
      <c r="H238" s="21" t="s">
        <v>4787</v>
      </c>
      <c r="I238" s="21" t="s">
        <v>4788</v>
      </c>
      <c r="J238" s="21" t="s">
        <v>4789</v>
      </c>
      <c r="K238" s="21" t="s">
        <v>4163</v>
      </c>
      <c r="L238" s="23" t="s">
        <v>4313</v>
      </c>
      <c r="M238" s="23" t="s">
        <v>4314</v>
      </c>
      <c r="N238" s="23"/>
      <c r="O238" s="21" t="s">
        <v>212</v>
      </c>
      <c r="P238" s="21"/>
      <c r="Q238" s="21"/>
      <c r="R238" s="21">
        <v>4424</v>
      </c>
      <c r="S238" s="21" t="s">
        <v>178</v>
      </c>
      <c r="T238" s="21"/>
      <c r="U238" s="21"/>
      <c r="V238" s="21"/>
      <c r="W238" s="21"/>
      <c r="X238" s="21"/>
      <c r="Y238" s="21"/>
      <c r="Z238" s="23" t="s">
        <v>4166</v>
      </c>
      <c r="AA238" s="21" t="s">
        <v>178</v>
      </c>
      <c r="AB238" s="21">
        <v>1</v>
      </c>
    </row>
    <row r="239" spans="1:28" ht="21.6" customHeight="1">
      <c r="A239" s="21">
        <v>55</v>
      </c>
      <c r="B239" s="21">
        <v>2025033035</v>
      </c>
      <c r="C239" s="21">
        <v>1</v>
      </c>
      <c r="D239" s="21" t="s">
        <v>4157</v>
      </c>
      <c r="E239" s="21" t="s">
        <v>115</v>
      </c>
      <c r="F239" s="21" t="s">
        <v>4785</v>
      </c>
      <c r="G239" s="21" t="s">
        <v>4790</v>
      </c>
      <c r="H239" s="21" t="s">
        <v>4791</v>
      </c>
      <c r="I239" s="21" t="s">
        <v>4315</v>
      </c>
      <c r="J239" s="21" t="s">
        <v>4316</v>
      </c>
      <c r="K239" s="21" t="s">
        <v>4163</v>
      </c>
      <c r="L239" s="23" t="s">
        <v>4300</v>
      </c>
      <c r="M239" s="23" t="s">
        <v>4301</v>
      </c>
      <c r="N239" s="23" t="s">
        <v>4317</v>
      </c>
      <c r="O239" s="21" t="s">
        <v>212</v>
      </c>
      <c r="P239" s="21"/>
      <c r="Q239" s="21"/>
      <c r="R239" s="21">
        <v>95268</v>
      </c>
      <c r="S239" s="21" t="s">
        <v>178</v>
      </c>
      <c r="T239" s="21"/>
      <c r="U239" s="21"/>
      <c r="V239" s="21"/>
      <c r="W239" s="21"/>
      <c r="X239" s="21"/>
      <c r="Y239" s="21"/>
      <c r="Z239" s="23" t="s">
        <v>4792</v>
      </c>
      <c r="AA239" s="21" t="s">
        <v>178</v>
      </c>
      <c r="AB239" s="21">
        <v>1</v>
      </c>
    </row>
    <row r="240" spans="1:28" ht="21.6" customHeight="1">
      <c r="A240" s="21">
        <v>57</v>
      </c>
      <c r="B240" s="21">
        <v>2025033037</v>
      </c>
      <c r="C240" s="21">
        <v>1</v>
      </c>
      <c r="D240" s="21" t="s">
        <v>4157</v>
      </c>
      <c r="E240" s="21" t="s">
        <v>115</v>
      </c>
      <c r="F240" s="21" t="s">
        <v>4785</v>
      </c>
      <c r="G240" s="21" t="s">
        <v>4793</v>
      </c>
      <c r="H240" s="21" t="s">
        <v>4582</v>
      </c>
      <c r="I240" s="21" t="s">
        <v>4320</v>
      </c>
      <c r="J240" s="21" t="s">
        <v>4316</v>
      </c>
      <c r="K240" s="21" t="s">
        <v>4163</v>
      </c>
      <c r="L240" s="23" t="s">
        <v>4300</v>
      </c>
      <c r="M240" s="23" t="s">
        <v>4301</v>
      </c>
      <c r="N240" s="23" t="s">
        <v>4321</v>
      </c>
      <c r="O240" s="21" t="s">
        <v>212</v>
      </c>
      <c r="P240" s="21"/>
      <c r="Q240" s="21"/>
      <c r="R240" s="21">
        <v>46759</v>
      </c>
      <c r="S240" s="21" t="s">
        <v>178</v>
      </c>
      <c r="T240" s="21"/>
      <c r="U240" s="21"/>
      <c r="V240" s="21"/>
      <c r="W240" s="21"/>
      <c r="X240" s="21"/>
      <c r="Y240" s="21"/>
      <c r="Z240" s="23" t="s">
        <v>4166</v>
      </c>
      <c r="AA240" s="21" t="s">
        <v>178</v>
      </c>
      <c r="AB240" s="21">
        <v>1</v>
      </c>
    </row>
    <row r="241" spans="1:28" ht="21.6" customHeight="1">
      <c r="A241" s="21">
        <v>125</v>
      </c>
      <c r="B241" s="21">
        <v>2025031275</v>
      </c>
      <c r="C241" s="21">
        <v>1</v>
      </c>
      <c r="D241" s="21" t="s">
        <v>4157</v>
      </c>
      <c r="E241" s="21" t="s">
        <v>110</v>
      </c>
      <c r="F241" s="21" t="s">
        <v>4794</v>
      </c>
      <c r="G241" s="21" t="s">
        <v>4348</v>
      </c>
      <c r="H241" s="21" t="s">
        <v>4230</v>
      </c>
      <c r="I241" s="21" t="s">
        <v>4331</v>
      </c>
      <c r="J241" s="21" t="s">
        <v>4175</v>
      </c>
      <c r="K241" s="21" t="s">
        <v>4163</v>
      </c>
      <c r="L241" s="23" t="s">
        <v>4332</v>
      </c>
      <c r="M241" s="23" t="s">
        <v>4333</v>
      </c>
      <c r="N241" s="23" t="s">
        <v>4648</v>
      </c>
      <c r="O241" s="21" t="s">
        <v>212</v>
      </c>
      <c r="P241" s="21"/>
      <c r="Q241" s="21">
        <v>8264</v>
      </c>
      <c r="R241" s="21">
        <v>58127</v>
      </c>
      <c r="S241" s="21" t="s">
        <v>178</v>
      </c>
      <c r="T241" s="21"/>
      <c r="U241" s="21"/>
      <c r="V241" s="21"/>
      <c r="W241" s="21"/>
      <c r="X241" s="21"/>
      <c r="Y241" s="21"/>
      <c r="Z241" s="23" t="s">
        <v>4677</v>
      </c>
      <c r="AA241" s="21" t="s">
        <v>178</v>
      </c>
      <c r="AB241" s="21">
        <v>1</v>
      </c>
    </row>
    <row r="242" spans="1:28" ht="21.6" customHeight="1">
      <c r="A242" s="21">
        <v>129</v>
      </c>
      <c r="B242" s="21">
        <v>2025032919</v>
      </c>
      <c r="C242" s="21">
        <v>1</v>
      </c>
      <c r="D242" s="21" t="s">
        <v>4157</v>
      </c>
      <c r="E242" s="21" t="s">
        <v>110</v>
      </c>
      <c r="F242" s="21" t="s">
        <v>4795</v>
      </c>
      <c r="G242" s="21" t="s">
        <v>4367</v>
      </c>
      <c r="H242" s="21" t="s">
        <v>4796</v>
      </c>
      <c r="I242" s="21" t="s">
        <v>4338</v>
      </c>
      <c r="J242" s="21" t="s">
        <v>4175</v>
      </c>
      <c r="K242" s="21" t="s">
        <v>4163</v>
      </c>
      <c r="L242" s="23" t="s">
        <v>4339</v>
      </c>
      <c r="M242" s="23" t="s">
        <v>4340</v>
      </c>
      <c r="N242" s="23" t="s">
        <v>4341</v>
      </c>
      <c r="O242" s="21" t="s">
        <v>212</v>
      </c>
      <c r="P242" s="21"/>
      <c r="Q242" s="21">
        <v>16648</v>
      </c>
      <c r="R242" s="21">
        <v>78313</v>
      </c>
      <c r="S242" s="21"/>
      <c r="T242" s="21"/>
      <c r="U242" s="21"/>
      <c r="V242" s="21"/>
      <c r="W242" s="21"/>
      <c r="X242" s="21"/>
      <c r="Y242" s="21" t="s">
        <v>178</v>
      </c>
      <c r="Z242" s="23" t="s">
        <v>4471</v>
      </c>
      <c r="AA242" s="21" t="s">
        <v>178</v>
      </c>
      <c r="AB242" s="21">
        <v>1</v>
      </c>
    </row>
    <row r="243" spans="1:28" ht="21.6" customHeight="1">
      <c r="A243" s="21">
        <v>130</v>
      </c>
      <c r="B243" s="21">
        <v>2025031294</v>
      </c>
      <c r="C243" s="21">
        <v>1</v>
      </c>
      <c r="D243" s="21" t="s">
        <v>4157</v>
      </c>
      <c r="E243" s="21" t="s">
        <v>110</v>
      </c>
      <c r="F243" s="21" t="s">
        <v>4794</v>
      </c>
      <c r="G243" s="21" t="s">
        <v>4367</v>
      </c>
      <c r="H243" s="21" t="s">
        <v>4406</v>
      </c>
      <c r="I243" s="21" t="s">
        <v>4345</v>
      </c>
      <c r="J243" s="21" t="s">
        <v>4175</v>
      </c>
      <c r="K243" s="21" t="s">
        <v>4163</v>
      </c>
      <c r="L243" s="23" t="s">
        <v>4346</v>
      </c>
      <c r="M243" s="23" t="s">
        <v>4347</v>
      </c>
      <c r="N243" s="23"/>
      <c r="O243" s="21" t="s">
        <v>212</v>
      </c>
      <c r="P243" s="21"/>
      <c r="Q243" s="21">
        <v>1800</v>
      </c>
      <c r="R243" s="21">
        <v>36000</v>
      </c>
      <c r="S243" s="21" t="s">
        <v>178</v>
      </c>
      <c r="T243" s="21"/>
      <c r="U243" s="21"/>
      <c r="V243" s="21"/>
      <c r="W243" s="21"/>
      <c r="X243" s="21"/>
      <c r="Y243" s="21"/>
      <c r="Z243" s="23" t="s">
        <v>4677</v>
      </c>
      <c r="AA243" s="21" t="s">
        <v>178</v>
      </c>
      <c r="AB243" s="21">
        <v>1</v>
      </c>
    </row>
    <row r="244" spans="1:28" ht="21.6" customHeight="1">
      <c r="A244" s="21">
        <v>132</v>
      </c>
      <c r="B244" s="21">
        <v>2025031700</v>
      </c>
      <c r="C244" s="21">
        <v>1</v>
      </c>
      <c r="D244" s="21" t="s">
        <v>4157</v>
      </c>
      <c r="E244" s="21" t="s">
        <v>110</v>
      </c>
      <c r="F244" s="21" t="s">
        <v>4757</v>
      </c>
      <c r="G244" s="21" t="s">
        <v>4213</v>
      </c>
      <c r="H244" s="21" t="s">
        <v>4361</v>
      </c>
      <c r="I244" s="21" t="s">
        <v>4345</v>
      </c>
      <c r="J244" s="21" t="s">
        <v>4175</v>
      </c>
      <c r="K244" s="21" t="s">
        <v>4163</v>
      </c>
      <c r="L244" s="23" t="s">
        <v>4346</v>
      </c>
      <c r="M244" s="23" t="s">
        <v>4347</v>
      </c>
      <c r="N244" s="23"/>
      <c r="O244" s="21" t="s">
        <v>212</v>
      </c>
      <c r="P244" s="21"/>
      <c r="Q244" s="21">
        <v>1800</v>
      </c>
      <c r="R244" s="21">
        <v>36000</v>
      </c>
      <c r="S244" s="21"/>
      <c r="T244" s="21"/>
      <c r="U244" s="21"/>
      <c r="V244" s="21"/>
      <c r="W244" s="21" t="s">
        <v>178</v>
      </c>
      <c r="X244" s="21"/>
      <c r="Y244" s="21"/>
      <c r="Z244" s="23" t="s">
        <v>4797</v>
      </c>
      <c r="AA244" s="21" t="s">
        <v>178</v>
      </c>
      <c r="AB244" s="21">
        <v>1</v>
      </c>
    </row>
    <row r="245" spans="1:28" ht="21.6" customHeight="1">
      <c r="A245" s="21">
        <v>133</v>
      </c>
      <c r="B245" s="21">
        <v>2025031935</v>
      </c>
      <c r="C245" s="21">
        <v>1</v>
      </c>
      <c r="D245" s="21" t="s">
        <v>4157</v>
      </c>
      <c r="E245" s="21" t="s">
        <v>110</v>
      </c>
      <c r="F245" s="21" t="s">
        <v>4798</v>
      </c>
      <c r="G245" s="21" t="s">
        <v>4213</v>
      </c>
      <c r="H245" s="21" t="s">
        <v>4361</v>
      </c>
      <c r="I245" s="21" t="s">
        <v>4350</v>
      </c>
      <c r="J245" s="21" t="s">
        <v>4175</v>
      </c>
      <c r="K245" s="21" t="s">
        <v>4163</v>
      </c>
      <c r="L245" s="23" t="s">
        <v>4351</v>
      </c>
      <c r="M245" s="23" t="s">
        <v>4352</v>
      </c>
      <c r="N245" s="23" t="s">
        <v>4353</v>
      </c>
      <c r="O245" s="21" t="s">
        <v>4170</v>
      </c>
      <c r="P245" s="21"/>
      <c r="Q245" s="21">
        <v>13731</v>
      </c>
      <c r="R245" s="21">
        <v>121586</v>
      </c>
      <c r="S245" s="21"/>
      <c r="T245" s="21"/>
      <c r="U245" s="21"/>
      <c r="V245" s="21"/>
      <c r="W245" s="21"/>
      <c r="X245" s="21"/>
      <c r="Y245" s="21"/>
      <c r="Z245" s="23" t="s">
        <v>4677</v>
      </c>
      <c r="AA245" s="21" t="s">
        <v>178</v>
      </c>
      <c r="AB245" s="21">
        <v>1</v>
      </c>
    </row>
    <row r="246" spans="1:28" ht="21.6" customHeight="1">
      <c r="A246" s="21">
        <v>137</v>
      </c>
      <c r="B246" s="21">
        <v>2025032541</v>
      </c>
      <c r="C246" s="21">
        <v>1</v>
      </c>
      <c r="D246" s="21" t="s">
        <v>4157</v>
      </c>
      <c r="E246" s="21" t="s">
        <v>110</v>
      </c>
      <c r="F246" s="21" t="s">
        <v>4759</v>
      </c>
      <c r="G246" s="21" t="s">
        <v>4348</v>
      </c>
      <c r="H246" s="21" t="s">
        <v>4799</v>
      </c>
      <c r="I246" s="21" t="s">
        <v>4356</v>
      </c>
      <c r="J246" s="21" t="s">
        <v>4175</v>
      </c>
      <c r="K246" s="21" t="s">
        <v>4163</v>
      </c>
      <c r="L246" s="23" t="s">
        <v>4357</v>
      </c>
      <c r="M246" s="23" t="s">
        <v>4358</v>
      </c>
      <c r="N246" s="23" t="s">
        <v>4359</v>
      </c>
      <c r="O246" s="21" t="s">
        <v>158</v>
      </c>
      <c r="P246" s="21"/>
      <c r="Q246" s="21">
        <v>25028</v>
      </c>
      <c r="R246" s="21">
        <v>70832</v>
      </c>
      <c r="S246" s="21"/>
      <c r="T246" s="21"/>
      <c r="U246" s="21"/>
      <c r="V246" s="21"/>
      <c r="W246" s="21"/>
      <c r="X246" s="21"/>
      <c r="Y246" s="21"/>
      <c r="Z246" s="23" t="s">
        <v>4800</v>
      </c>
      <c r="AA246" s="21" t="s">
        <v>178</v>
      </c>
      <c r="AB246" s="21">
        <v>1</v>
      </c>
    </row>
    <row r="247" spans="1:28" ht="21.6" customHeight="1">
      <c r="A247" s="21">
        <v>138</v>
      </c>
      <c r="B247" s="21">
        <v>2025032713</v>
      </c>
      <c r="C247" s="21">
        <v>1</v>
      </c>
      <c r="D247" s="21" t="s">
        <v>4157</v>
      </c>
      <c r="E247" s="21" t="s">
        <v>110</v>
      </c>
      <c r="F247" s="21" t="s">
        <v>4801</v>
      </c>
      <c r="G247" s="21" t="s">
        <v>4260</v>
      </c>
      <c r="H247" s="21" t="s">
        <v>4343</v>
      </c>
      <c r="I247" s="21" t="s">
        <v>4356</v>
      </c>
      <c r="J247" s="21" t="s">
        <v>4175</v>
      </c>
      <c r="K247" s="21" t="s">
        <v>4163</v>
      </c>
      <c r="L247" s="23" t="s">
        <v>4357</v>
      </c>
      <c r="M247" s="23" t="s">
        <v>4358</v>
      </c>
      <c r="N247" s="23" t="s">
        <v>4359</v>
      </c>
      <c r="O247" s="21" t="s">
        <v>4170</v>
      </c>
      <c r="P247" s="21"/>
      <c r="Q247" s="21">
        <v>26304</v>
      </c>
      <c r="R247" s="21">
        <v>73232</v>
      </c>
      <c r="S247" s="21"/>
      <c r="T247" s="21"/>
      <c r="U247" s="21"/>
      <c r="V247" s="21"/>
      <c r="W247" s="21"/>
      <c r="X247" s="21"/>
      <c r="Y247" s="21"/>
      <c r="Z247" s="23" t="s">
        <v>4802</v>
      </c>
      <c r="AA247" s="21" t="s">
        <v>178</v>
      </c>
      <c r="AB247" s="21">
        <v>1</v>
      </c>
    </row>
    <row r="248" spans="1:28" ht="21.6" customHeight="1">
      <c r="A248" s="21">
        <v>140</v>
      </c>
      <c r="B248" s="21">
        <v>2025032821</v>
      </c>
      <c r="C248" s="21">
        <v>1</v>
      </c>
      <c r="D248" s="21" t="s">
        <v>4157</v>
      </c>
      <c r="E248" s="21" t="s">
        <v>110</v>
      </c>
      <c r="F248" s="21" t="s">
        <v>4801</v>
      </c>
      <c r="G248" s="21" t="s">
        <v>4367</v>
      </c>
      <c r="H248" s="21" t="s">
        <v>4803</v>
      </c>
      <c r="I248" s="21" t="s">
        <v>4356</v>
      </c>
      <c r="J248" s="21" t="s">
        <v>4175</v>
      </c>
      <c r="K248" s="21" t="s">
        <v>4163</v>
      </c>
      <c r="L248" s="23" t="s">
        <v>4357</v>
      </c>
      <c r="M248" s="23" t="s">
        <v>4358</v>
      </c>
      <c r="N248" s="23" t="s">
        <v>4359</v>
      </c>
      <c r="O248" s="21" t="s">
        <v>212</v>
      </c>
      <c r="P248" s="21"/>
      <c r="Q248" s="21">
        <v>26304</v>
      </c>
      <c r="R248" s="21">
        <v>73232</v>
      </c>
      <c r="S248" s="21"/>
      <c r="T248" s="21"/>
      <c r="U248" s="21"/>
      <c r="V248" s="21"/>
      <c r="W248" s="21"/>
      <c r="X248" s="21"/>
      <c r="Y248" s="21" t="s">
        <v>178</v>
      </c>
      <c r="Z248" s="23" t="s">
        <v>4804</v>
      </c>
      <c r="AA248" s="21" t="s">
        <v>178</v>
      </c>
      <c r="AB248" s="21">
        <v>1</v>
      </c>
    </row>
    <row r="249" spans="1:28" ht="21.6" customHeight="1">
      <c r="A249" s="21">
        <v>149</v>
      </c>
      <c r="B249" s="21">
        <v>2025031058</v>
      </c>
      <c r="C249" s="21">
        <v>1</v>
      </c>
      <c r="D249" s="21" t="s">
        <v>4157</v>
      </c>
      <c r="E249" s="21" t="s">
        <v>110</v>
      </c>
      <c r="F249" s="21" t="s">
        <v>4805</v>
      </c>
      <c r="G249" s="21" t="s">
        <v>4343</v>
      </c>
      <c r="H249" s="21" t="s">
        <v>4213</v>
      </c>
      <c r="I249" s="21" t="s">
        <v>4362</v>
      </c>
      <c r="J249" s="21" t="s">
        <v>4204</v>
      </c>
      <c r="K249" s="21" t="s">
        <v>4163</v>
      </c>
      <c r="L249" s="23" t="s">
        <v>4363</v>
      </c>
      <c r="M249" s="23" t="s">
        <v>4364</v>
      </c>
      <c r="N249" s="23" t="s">
        <v>4365</v>
      </c>
      <c r="O249" s="21" t="s">
        <v>212</v>
      </c>
      <c r="P249" s="21">
        <v>5690</v>
      </c>
      <c r="Q249" s="21">
        <v>12951</v>
      </c>
      <c r="R249" s="21">
        <v>17355</v>
      </c>
      <c r="S249" s="21" t="s">
        <v>178</v>
      </c>
      <c r="T249" s="21"/>
      <c r="U249" s="21"/>
      <c r="V249" s="21"/>
      <c r="W249" s="21"/>
      <c r="X249" s="21"/>
      <c r="Y249" s="21"/>
      <c r="Z249" s="23" t="s">
        <v>4677</v>
      </c>
      <c r="AA249" s="21" t="s">
        <v>178</v>
      </c>
      <c r="AB249" s="21">
        <v>1</v>
      </c>
    </row>
    <row r="250" spans="1:28" ht="21.6" customHeight="1">
      <c r="A250" s="21">
        <v>151</v>
      </c>
      <c r="B250" s="21">
        <v>2025031061</v>
      </c>
      <c r="C250" s="21">
        <v>1</v>
      </c>
      <c r="D250" s="21" t="s">
        <v>4157</v>
      </c>
      <c r="E250" s="21" t="s">
        <v>110</v>
      </c>
      <c r="F250" s="21" t="s">
        <v>4805</v>
      </c>
      <c r="G250" s="21" t="s">
        <v>4213</v>
      </c>
      <c r="H250" s="21" t="s">
        <v>4361</v>
      </c>
      <c r="I250" s="21" t="s">
        <v>4664</v>
      </c>
      <c r="J250" s="21" t="s">
        <v>4204</v>
      </c>
      <c r="K250" s="21" t="s">
        <v>4163</v>
      </c>
      <c r="L250" s="23" t="s">
        <v>4363</v>
      </c>
      <c r="M250" s="23" t="s">
        <v>4665</v>
      </c>
      <c r="N250" s="23" t="s">
        <v>4666</v>
      </c>
      <c r="O250" s="21" t="s">
        <v>212</v>
      </c>
      <c r="P250" s="21">
        <v>260</v>
      </c>
      <c r="Q250" s="21">
        <v>521</v>
      </c>
      <c r="R250" s="21">
        <v>2677</v>
      </c>
      <c r="S250" s="21" t="s">
        <v>178</v>
      </c>
      <c r="T250" s="21"/>
      <c r="U250" s="21"/>
      <c r="V250" s="21"/>
      <c r="W250" s="21"/>
      <c r="X250" s="21"/>
      <c r="Y250" s="21"/>
      <c r="Z250" s="23" t="s">
        <v>4677</v>
      </c>
      <c r="AA250" s="21" t="s">
        <v>178</v>
      </c>
      <c r="AB250" s="21">
        <v>1</v>
      </c>
    </row>
    <row r="251" spans="1:28" ht="21.6" customHeight="1">
      <c r="A251" s="21">
        <v>153</v>
      </c>
      <c r="B251" s="21">
        <v>2025031649</v>
      </c>
      <c r="C251" s="21">
        <v>1</v>
      </c>
      <c r="D251" s="21" t="s">
        <v>4157</v>
      </c>
      <c r="E251" s="21" t="s">
        <v>110</v>
      </c>
      <c r="F251" s="21" t="s">
        <v>4806</v>
      </c>
      <c r="G251" s="21" t="s">
        <v>4184</v>
      </c>
      <c r="H251" s="21" t="s">
        <v>4407</v>
      </c>
      <c r="I251" s="21" t="s">
        <v>4670</v>
      </c>
      <c r="J251" s="21" t="s">
        <v>4204</v>
      </c>
      <c r="K251" s="21" t="s">
        <v>4163</v>
      </c>
      <c r="L251" s="23" t="s">
        <v>4324</v>
      </c>
      <c r="M251" s="23" t="s">
        <v>4325</v>
      </c>
      <c r="N251" s="23" t="s">
        <v>4477</v>
      </c>
      <c r="O251" s="21" t="s">
        <v>212</v>
      </c>
      <c r="P251" s="21"/>
      <c r="Q251" s="21">
        <v>200</v>
      </c>
      <c r="R251" s="21">
        <v>3000</v>
      </c>
      <c r="S251" s="21" t="s">
        <v>178</v>
      </c>
      <c r="T251" s="21"/>
      <c r="U251" s="21"/>
      <c r="V251" s="21"/>
      <c r="W251" s="21"/>
      <c r="X251" s="21"/>
      <c r="Y251" s="21"/>
      <c r="Z251" s="23" t="s">
        <v>4677</v>
      </c>
      <c r="AA251" s="21" t="s">
        <v>178</v>
      </c>
      <c r="AB251" s="21">
        <v>1</v>
      </c>
    </row>
    <row r="252" spans="1:28" ht="21.6" customHeight="1">
      <c r="A252" s="21">
        <v>155</v>
      </c>
      <c r="B252" s="21">
        <v>2025031699</v>
      </c>
      <c r="C252" s="21">
        <v>1</v>
      </c>
      <c r="D252" s="21" t="s">
        <v>4157</v>
      </c>
      <c r="E252" s="21" t="s">
        <v>110</v>
      </c>
      <c r="F252" s="21" t="s">
        <v>4757</v>
      </c>
      <c r="G252" s="21" t="s">
        <v>4343</v>
      </c>
      <c r="H252" s="21" t="s">
        <v>4213</v>
      </c>
      <c r="I252" s="21" t="s">
        <v>4670</v>
      </c>
      <c r="J252" s="21" t="s">
        <v>4204</v>
      </c>
      <c r="K252" s="21" t="s">
        <v>4163</v>
      </c>
      <c r="L252" s="23" t="s">
        <v>4324</v>
      </c>
      <c r="M252" s="23" t="s">
        <v>4325</v>
      </c>
      <c r="N252" s="23" t="s">
        <v>4477</v>
      </c>
      <c r="O252" s="21" t="s">
        <v>212</v>
      </c>
      <c r="P252" s="21"/>
      <c r="Q252" s="21">
        <v>200</v>
      </c>
      <c r="R252" s="21">
        <v>3000</v>
      </c>
      <c r="S252" s="21"/>
      <c r="T252" s="21"/>
      <c r="U252" s="21"/>
      <c r="V252" s="21"/>
      <c r="W252" s="21" t="s">
        <v>178</v>
      </c>
      <c r="X252" s="21"/>
      <c r="Y252" s="21"/>
      <c r="Z252" s="23" t="s">
        <v>4797</v>
      </c>
      <c r="AA252" s="21" t="s">
        <v>178</v>
      </c>
      <c r="AB252" s="21">
        <v>1</v>
      </c>
    </row>
    <row r="253" spans="1:28" ht="21.6" customHeight="1">
      <c r="A253" s="21">
        <v>156</v>
      </c>
      <c r="B253" s="21">
        <v>2025030588</v>
      </c>
      <c r="C253" s="21">
        <v>1</v>
      </c>
      <c r="D253" s="21" t="s">
        <v>4157</v>
      </c>
      <c r="E253" s="21" t="s">
        <v>110</v>
      </c>
      <c r="F253" s="21" t="s">
        <v>4807</v>
      </c>
      <c r="G253" s="21" t="s">
        <v>4361</v>
      </c>
      <c r="H253" s="21" t="s">
        <v>4381</v>
      </c>
      <c r="I253" s="21" t="s">
        <v>4377</v>
      </c>
      <c r="J253" s="21" t="s">
        <v>4233</v>
      </c>
      <c r="K253" s="21" t="s">
        <v>4163</v>
      </c>
      <c r="L253" s="23" t="s">
        <v>4378</v>
      </c>
      <c r="M253" s="23" t="s">
        <v>4379</v>
      </c>
      <c r="N253" s="23" t="s">
        <v>4380</v>
      </c>
      <c r="O253" s="21" t="s">
        <v>212</v>
      </c>
      <c r="P253" s="21"/>
      <c r="Q253" s="21"/>
      <c r="R253" s="21">
        <v>375284</v>
      </c>
      <c r="S253" s="21" t="s">
        <v>178</v>
      </c>
      <c r="T253" s="21"/>
      <c r="U253" s="21"/>
      <c r="V253" s="21"/>
      <c r="W253" s="21"/>
      <c r="X253" s="21"/>
      <c r="Y253" s="21"/>
      <c r="Z253" s="23" t="s">
        <v>4677</v>
      </c>
      <c r="AA253" s="21" t="s">
        <v>178</v>
      </c>
      <c r="AB253" s="21">
        <v>1</v>
      </c>
    </row>
    <row r="254" spans="1:28" ht="21.6" customHeight="1">
      <c r="A254" s="21">
        <v>158</v>
      </c>
      <c r="B254" s="21">
        <v>2025032207</v>
      </c>
      <c r="C254" s="21">
        <v>1</v>
      </c>
      <c r="D254" s="21" t="s">
        <v>4157</v>
      </c>
      <c r="E254" s="21" t="s">
        <v>110</v>
      </c>
      <c r="F254" s="21" t="s">
        <v>4753</v>
      </c>
      <c r="G254" s="21" t="s">
        <v>4260</v>
      </c>
      <c r="H254" s="21" t="s">
        <v>4361</v>
      </c>
      <c r="I254" s="21" t="s">
        <v>4377</v>
      </c>
      <c r="J254" s="21" t="s">
        <v>4233</v>
      </c>
      <c r="K254" s="21" t="s">
        <v>4163</v>
      </c>
      <c r="L254" s="23" t="s">
        <v>4378</v>
      </c>
      <c r="M254" s="23" t="s">
        <v>4379</v>
      </c>
      <c r="N254" s="23" t="s">
        <v>4380</v>
      </c>
      <c r="O254" s="21" t="s">
        <v>212</v>
      </c>
      <c r="P254" s="21"/>
      <c r="Q254" s="21"/>
      <c r="R254" s="21">
        <v>375284</v>
      </c>
      <c r="S254" s="21"/>
      <c r="T254" s="21"/>
      <c r="U254" s="21"/>
      <c r="V254" s="21"/>
      <c r="W254" s="21"/>
      <c r="X254" s="21"/>
      <c r="Y254" s="21" t="s">
        <v>178</v>
      </c>
      <c r="Z254" s="23" t="s">
        <v>4808</v>
      </c>
      <c r="AA254" s="21" t="s">
        <v>178</v>
      </c>
      <c r="AB254" s="21">
        <v>1</v>
      </c>
    </row>
    <row r="255" spans="1:28" ht="21.6" customHeight="1">
      <c r="A255" s="21">
        <v>159</v>
      </c>
      <c r="B255" s="21">
        <v>2025032462</v>
      </c>
      <c r="C255" s="21">
        <v>1</v>
      </c>
      <c r="D255" s="21" t="s">
        <v>4157</v>
      </c>
      <c r="E255" s="21" t="s">
        <v>110</v>
      </c>
      <c r="F255" s="21" t="s">
        <v>4759</v>
      </c>
      <c r="G255" s="21" t="s">
        <v>4361</v>
      </c>
      <c r="H255" s="21" t="s">
        <v>4809</v>
      </c>
      <c r="I255" s="21" t="s">
        <v>4377</v>
      </c>
      <c r="J255" s="21" t="s">
        <v>4233</v>
      </c>
      <c r="K255" s="21" t="s">
        <v>4163</v>
      </c>
      <c r="L255" s="23" t="s">
        <v>4378</v>
      </c>
      <c r="M255" s="23" t="s">
        <v>4379</v>
      </c>
      <c r="N255" s="23" t="s">
        <v>4380</v>
      </c>
      <c r="O255" s="21" t="s">
        <v>212</v>
      </c>
      <c r="P255" s="21"/>
      <c r="Q255" s="21"/>
      <c r="R255" s="21">
        <v>375284</v>
      </c>
      <c r="S255" s="21"/>
      <c r="T255" s="21"/>
      <c r="U255" s="21" t="s">
        <v>178</v>
      </c>
      <c r="V255" s="21"/>
      <c r="W255" s="21"/>
      <c r="X255" s="21"/>
      <c r="Y255" s="21"/>
      <c r="Z255" s="23" t="s">
        <v>4342</v>
      </c>
      <c r="AA255" s="21" t="s">
        <v>178</v>
      </c>
      <c r="AB255" s="21">
        <v>1</v>
      </c>
    </row>
    <row r="256" spans="1:28" ht="21.6" customHeight="1">
      <c r="A256" s="21">
        <v>160</v>
      </c>
      <c r="B256" s="21">
        <v>2025030590</v>
      </c>
      <c r="C256" s="21">
        <v>1</v>
      </c>
      <c r="D256" s="21" t="s">
        <v>4157</v>
      </c>
      <c r="E256" s="21" t="s">
        <v>110</v>
      </c>
      <c r="F256" s="21" t="s">
        <v>4807</v>
      </c>
      <c r="G256" s="21" t="s">
        <v>4381</v>
      </c>
      <c r="H256" s="21" t="s">
        <v>4337</v>
      </c>
      <c r="I256" s="21" t="s">
        <v>4384</v>
      </c>
      <c r="J256" s="21" t="s">
        <v>4233</v>
      </c>
      <c r="K256" s="21" t="s">
        <v>4163</v>
      </c>
      <c r="L256" s="23" t="s">
        <v>4378</v>
      </c>
      <c r="M256" s="23" t="s">
        <v>4385</v>
      </c>
      <c r="N256" s="23" t="s">
        <v>4386</v>
      </c>
      <c r="O256" s="21" t="s">
        <v>212</v>
      </c>
      <c r="P256" s="21"/>
      <c r="Q256" s="21"/>
      <c r="R256" s="21">
        <v>162458</v>
      </c>
      <c r="S256" s="21" t="s">
        <v>178</v>
      </c>
      <c r="T256" s="21"/>
      <c r="U256" s="21"/>
      <c r="V256" s="21"/>
      <c r="W256" s="21"/>
      <c r="X256" s="21"/>
      <c r="Y256" s="21"/>
      <c r="Z256" s="23" t="s">
        <v>4677</v>
      </c>
      <c r="AA256" s="21" t="s">
        <v>178</v>
      </c>
      <c r="AB256" s="21">
        <v>1</v>
      </c>
    </row>
    <row r="257" spans="1:28" ht="21.6" customHeight="1">
      <c r="A257" s="21">
        <v>162</v>
      </c>
      <c r="B257" s="21">
        <v>2025031113</v>
      </c>
      <c r="C257" s="21">
        <v>1</v>
      </c>
      <c r="D257" s="21" t="s">
        <v>4157</v>
      </c>
      <c r="E257" s="21" t="s">
        <v>110</v>
      </c>
      <c r="F257" s="21" t="s">
        <v>4805</v>
      </c>
      <c r="G257" s="21" t="s">
        <v>4810</v>
      </c>
      <c r="H257" s="21" t="s">
        <v>4576</v>
      </c>
      <c r="I257" s="21" t="s">
        <v>4388</v>
      </c>
      <c r="J257" s="21" t="s">
        <v>4233</v>
      </c>
      <c r="K257" s="21" t="s">
        <v>4163</v>
      </c>
      <c r="L257" s="23" t="s">
        <v>4389</v>
      </c>
      <c r="M257" s="23" t="s">
        <v>4390</v>
      </c>
      <c r="N257" s="23"/>
      <c r="O257" s="21" t="s">
        <v>212</v>
      </c>
      <c r="P257" s="21"/>
      <c r="Q257" s="21"/>
      <c r="R257" s="21">
        <v>300153</v>
      </c>
      <c r="S257" s="21"/>
      <c r="T257" s="21"/>
      <c r="U257" s="21"/>
      <c r="V257" s="21"/>
      <c r="W257" s="21"/>
      <c r="X257" s="21"/>
      <c r="Y257" s="21" t="s">
        <v>178</v>
      </c>
      <c r="Z257" s="23" t="s">
        <v>4811</v>
      </c>
      <c r="AA257" s="21" t="s">
        <v>178</v>
      </c>
      <c r="AB257" s="21">
        <v>1</v>
      </c>
    </row>
    <row r="258" spans="1:28" ht="21.6" customHeight="1">
      <c r="A258" s="21">
        <v>163</v>
      </c>
      <c r="B258" s="21">
        <v>2025032180</v>
      </c>
      <c r="C258" s="21">
        <v>1</v>
      </c>
      <c r="D258" s="21" t="s">
        <v>4157</v>
      </c>
      <c r="E258" s="21" t="s">
        <v>110</v>
      </c>
      <c r="F258" s="21" t="s">
        <v>4798</v>
      </c>
      <c r="G258" s="21" t="s">
        <v>4366</v>
      </c>
      <c r="H258" s="21" t="s">
        <v>4730</v>
      </c>
      <c r="I258" s="21" t="s">
        <v>4388</v>
      </c>
      <c r="J258" s="21" t="s">
        <v>4233</v>
      </c>
      <c r="K258" s="21" t="s">
        <v>4163</v>
      </c>
      <c r="L258" s="23" t="s">
        <v>4389</v>
      </c>
      <c r="M258" s="23" t="s">
        <v>4390</v>
      </c>
      <c r="N258" s="23"/>
      <c r="O258" s="21" t="s">
        <v>212</v>
      </c>
      <c r="P258" s="21"/>
      <c r="Q258" s="21"/>
      <c r="R258" s="21">
        <v>300153</v>
      </c>
      <c r="S258" s="21"/>
      <c r="T258" s="21"/>
      <c r="U258" s="21"/>
      <c r="V258" s="21"/>
      <c r="W258" s="21"/>
      <c r="X258" s="21"/>
      <c r="Y258" s="21" t="s">
        <v>178</v>
      </c>
      <c r="Z258" s="23" t="s">
        <v>4812</v>
      </c>
      <c r="AA258" s="21" t="s">
        <v>178</v>
      </c>
      <c r="AB258" s="21">
        <v>1</v>
      </c>
    </row>
    <row r="259" spans="1:28" ht="21.6" customHeight="1">
      <c r="A259" s="21">
        <v>164</v>
      </c>
      <c r="B259" s="21">
        <v>2025032877</v>
      </c>
      <c r="C259" s="21">
        <v>1</v>
      </c>
      <c r="D259" s="21" t="s">
        <v>4157</v>
      </c>
      <c r="E259" s="21" t="s">
        <v>110</v>
      </c>
      <c r="F259" s="21" t="s">
        <v>4795</v>
      </c>
      <c r="G259" s="21" t="s">
        <v>4260</v>
      </c>
      <c r="H259" s="21" t="s">
        <v>4343</v>
      </c>
      <c r="I259" s="21" t="s">
        <v>4388</v>
      </c>
      <c r="J259" s="21" t="s">
        <v>4233</v>
      </c>
      <c r="K259" s="21" t="s">
        <v>4163</v>
      </c>
      <c r="L259" s="23" t="s">
        <v>4389</v>
      </c>
      <c r="M259" s="23" t="s">
        <v>4390</v>
      </c>
      <c r="N259" s="23"/>
      <c r="O259" s="21" t="s">
        <v>212</v>
      </c>
      <c r="P259" s="21"/>
      <c r="Q259" s="21"/>
      <c r="R259" s="21">
        <v>304826</v>
      </c>
      <c r="S259" s="21" t="s">
        <v>178</v>
      </c>
      <c r="T259" s="21"/>
      <c r="U259" s="21"/>
      <c r="V259" s="21"/>
      <c r="W259" s="21"/>
      <c r="X259" s="21"/>
      <c r="Y259" s="21"/>
      <c r="Z259" s="23" t="s">
        <v>4677</v>
      </c>
      <c r="AA259" s="21" t="s">
        <v>178</v>
      </c>
      <c r="AB259" s="21">
        <v>1</v>
      </c>
    </row>
    <row r="260" spans="1:28" ht="21.6" customHeight="1">
      <c r="A260" s="21">
        <v>166</v>
      </c>
      <c r="B260" s="21">
        <v>2025033114</v>
      </c>
      <c r="C260" s="21">
        <v>1</v>
      </c>
      <c r="D260" s="21" t="s">
        <v>4157</v>
      </c>
      <c r="E260" s="21" t="s">
        <v>110</v>
      </c>
      <c r="F260" s="21" t="s">
        <v>4813</v>
      </c>
      <c r="G260" s="21" t="s">
        <v>4381</v>
      </c>
      <c r="H260" s="21" t="s">
        <v>4337</v>
      </c>
      <c r="I260" s="21" t="s">
        <v>4388</v>
      </c>
      <c r="J260" s="21" t="s">
        <v>4233</v>
      </c>
      <c r="K260" s="21" t="s">
        <v>4163</v>
      </c>
      <c r="L260" s="23" t="s">
        <v>4389</v>
      </c>
      <c r="M260" s="23" t="s">
        <v>4390</v>
      </c>
      <c r="N260" s="23"/>
      <c r="O260" s="21" t="s">
        <v>212</v>
      </c>
      <c r="P260" s="21"/>
      <c r="Q260" s="21"/>
      <c r="R260" s="21">
        <v>304826</v>
      </c>
      <c r="S260" s="21"/>
      <c r="T260" s="21"/>
      <c r="U260" s="21" t="s">
        <v>178</v>
      </c>
      <c r="V260" s="21"/>
      <c r="W260" s="21"/>
      <c r="X260" s="21"/>
      <c r="Y260" s="21"/>
      <c r="Z260" s="23" t="s">
        <v>4342</v>
      </c>
      <c r="AA260" s="21" t="s">
        <v>178</v>
      </c>
      <c r="AB260" s="21">
        <v>1</v>
      </c>
    </row>
    <row r="261" spans="1:28" ht="21.6" customHeight="1">
      <c r="A261" s="21">
        <v>169</v>
      </c>
      <c r="B261" s="21">
        <v>2025032997</v>
      </c>
      <c r="C261" s="21">
        <v>1</v>
      </c>
      <c r="D261" s="21" t="s">
        <v>4157</v>
      </c>
      <c r="E261" s="21" t="s">
        <v>110</v>
      </c>
      <c r="F261" s="21" t="s">
        <v>4785</v>
      </c>
      <c r="G261" s="21" t="s">
        <v>4260</v>
      </c>
      <c r="H261" s="21" t="s">
        <v>4381</v>
      </c>
      <c r="I261" s="21" t="s">
        <v>4680</v>
      </c>
      <c r="J261" s="21" t="s">
        <v>4233</v>
      </c>
      <c r="K261" s="21" t="s">
        <v>4163</v>
      </c>
      <c r="L261" s="23" t="s">
        <v>4531</v>
      </c>
      <c r="M261" s="23" t="s">
        <v>4681</v>
      </c>
      <c r="N261" s="23" t="s">
        <v>4682</v>
      </c>
      <c r="O261" s="21" t="s">
        <v>212</v>
      </c>
      <c r="P261" s="21"/>
      <c r="Q261" s="21"/>
      <c r="R261" s="21">
        <v>483469</v>
      </c>
      <c r="S261" s="21"/>
      <c r="T261" s="21"/>
      <c r="U261" s="21"/>
      <c r="V261" s="21"/>
      <c r="W261" s="21"/>
      <c r="X261" s="21"/>
      <c r="Y261" s="21" t="s">
        <v>178</v>
      </c>
      <c r="Z261" s="23" t="s">
        <v>4814</v>
      </c>
      <c r="AA261" s="21" t="s">
        <v>178</v>
      </c>
      <c r="AB261" s="21">
        <v>1</v>
      </c>
    </row>
    <row r="262" spans="1:28" ht="21.6" customHeight="1">
      <c r="A262" s="21">
        <v>170</v>
      </c>
      <c r="B262" s="21">
        <v>2025032883</v>
      </c>
      <c r="C262" s="21">
        <v>1</v>
      </c>
      <c r="D262" s="21" t="s">
        <v>4157</v>
      </c>
      <c r="E262" s="21" t="s">
        <v>110</v>
      </c>
      <c r="F262" s="21" t="s">
        <v>4795</v>
      </c>
      <c r="G262" s="21" t="s">
        <v>4361</v>
      </c>
      <c r="H262" s="21" t="s">
        <v>4381</v>
      </c>
      <c r="I262" s="21" t="s">
        <v>4393</v>
      </c>
      <c r="J262" s="21" t="s">
        <v>4233</v>
      </c>
      <c r="K262" s="21" t="s">
        <v>4163</v>
      </c>
      <c r="L262" s="23" t="s">
        <v>4394</v>
      </c>
      <c r="M262" s="23" t="s">
        <v>4395</v>
      </c>
      <c r="N262" s="23"/>
      <c r="O262" s="21" t="s">
        <v>212</v>
      </c>
      <c r="P262" s="21"/>
      <c r="Q262" s="21"/>
      <c r="R262" s="21">
        <v>79800</v>
      </c>
      <c r="S262" s="21" t="s">
        <v>178</v>
      </c>
      <c r="T262" s="21"/>
      <c r="U262" s="21"/>
      <c r="V262" s="21"/>
      <c r="W262" s="21"/>
      <c r="X262" s="21"/>
      <c r="Y262" s="21"/>
      <c r="Z262" s="23" t="s">
        <v>4677</v>
      </c>
      <c r="AA262" s="21" t="s">
        <v>178</v>
      </c>
      <c r="AB262" s="21">
        <v>1</v>
      </c>
    </row>
    <row r="263" spans="1:28" ht="21.6" customHeight="1">
      <c r="A263" s="21">
        <v>174</v>
      </c>
      <c r="B263" s="21">
        <v>2025030516</v>
      </c>
      <c r="C263" s="21">
        <v>1</v>
      </c>
      <c r="D263" s="21" t="s">
        <v>4157</v>
      </c>
      <c r="E263" s="21" t="s">
        <v>110</v>
      </c>
      <c r="F263" s="21" t="s">
        <v>4807</v>
      </c>
      <c r="G263" s="21" t="s">
        <v>4330</v>
      </c>
      <c r="H263" s="21" t="s">
        <v>4260</v>
      </c>
      <c r="I263" s="21" t="s">
        <v>4402</v>
      </c>
      <c r="J263" s="21" t="s">
        <v>4233</v>
      </c>
      <c r="K263" s="21" t="s">
        <v>4163</v>
      </c>
      <c r="L263" s="23" t="s">
        <v>4250</v>
      </c>
      <c r="M263" s="23" t="s">
        <v>4403</v>
      </c>
      <c r="N263" s="23" t="s">
        <v>4404</v>
      </c>
      <c r="O263" s="21" t="s">
        <v>4170</v>
      </c>
      <c r="P263" s="21"/>
      <c r="Q263" s="21"/>
      <c r="R263" s="21">
        <v>38570</v>
      </c>
      <c r="S263" s="21"/>
      <c r="T263" s="21"/>
      <c r="U263" s="21"/>
      <c r="V263" s="21"/>
      <c r="W263" s="21"/>
      <c r="X263" s="21"/>
      <c r="Y263" s="21"/>
      <c r="Z263" s="23" t="s">
        <v>4802</v>
      </c>
      <c r="AA263" s="21" t="s">
        <v>178</v>
      </c>
      <c r="AB263" s="21">
        <v>1</v>
      </c>
    </row>
    <row r="264" spans="1:28" ht="21.6" customHeight="1">
      <c r="A264" s="21">
        <v>176</v>
      </c>
      <c r="B264" s="21">
        <v>2025030518</v>
      </c>
      <c r="C264" s="21">
        <v>1</v>
      </c>
      <c r="D264" s="21" t="s">
        <v>4157</v>
      </c>
      <c r="E264" s="21" t="s">
        <v>110</v>
      </c>
      <c r="F264" s="21" t="s">
        <v>4807</v>
      </c>
      <c r="G264" s="21" t="s">
        <v>4260</v>
      </c>
      <c r="H264" s="21" t="s">
        <v>4343</v>
      </c>
      <c r="I264" s="21" t="s">
        <v>4408</v>
      </c>
      <c r="J264" s="21" t="s">
        <v>4233</v>
      </c>
      <c r="K264" s="21" t="s">
        <v>4163</v>
      </c>
      <c r="L264" s="23" t="s">
        <v>4250</v>
      </c>
      <c r="M264" s="23" t="s">
        <v>4409</v>
      </c>
      <c r="N264" s="23" t="s">
        <v>4410</v>
      </c>
      <c r="O264" s="21" t="s">
        <v>212</v>
      </c>
      <c r="P264" s="21"/>
      <c r="Q264" s="21"/>
      <c r="R264" s="21">
        <v>66034</v>
      </c>
      <c r="S264" s="21" t="s">
        <v>178</v>
      </c>
      <c r="T264" s="21"/>
      <c r="U264" s="21"/>
      <c r="V264" s="21"/>
      <c r="W264" s="21"/>
      <c r="X264" s="21"/>
      <c r="Y264" s="21"/>
      <c r="Z264" s="23" t="s">
        <v>4677</v>
      </c>
      <c r="AA264" s="21" t="s">
        <v>178</v>
      </c>
      <c r="AB264" s="21">
        <v>1</v>
      </c>
    </row>
    <row r="265" spans="1:28" ht="21.6" customHeight="1">
      <c r="A265" s="21">
        <v>178</v>
      </c>
      <c r="B265" s="21">
        <v>2025031027</v>
      </c>
      <c r="C265" s="21">
        <v>1</v>
      </c>
      <c r="D265" s="21" t="s">
        <v>4157</v>
      </c>
      <c r="E265" s="21" t="s">
        <v>110</v>
      </c>
      <c r="F265" s="21" t="s">
        <v>4805</v>
      </c>
      <c r="G265" s="21" t="s">
        <v>4348</v>
      </c>
      <c r="H265" s="21" t="s">
        <v>4184</v>
      </c>
      <c r="I265" s="21" t="s">
        <v>4408</v>
      </c>
      <c r="J265" s="21" t="s">
        <v>4233</v>
      </c>
      <c r="K265" s="21" t="s">
        <v>4163</v>
      </c>
      <c r="L265" s="23" t="s">
        <v>4250</v>
      </c>
      <c r="M265" s="23" t="s">
        <v>4409</v>
      </c>
      <c r="N265" s="23" t="s">
        <v>4410</v>
      </c>
      <c r="O265" s="21" t="s">
        <v>158</v>
      </c>
      <c r="P265" s="21"/>
      <c r="Q265" s="21"/>
      <c r="R265" s="21">
        <v>66034</v>
      </c>
      <c r="S265" s="21"/>
      <c r="T265" s="21"/>
      <c r="U265" s="21"/>
      <c r="V265" s="21"/>
      <c r="W265" s="21"/>
      <c r="X265" s="21"/>
      <c r="Y265" s="21"/>
      <c r="Z265" s="23" t="s">
        <v>4815</v>
      </c>
      <c r="AA265" s="21" t="s">
        <v>178</v>
      </c>
      <c r="AB265" s="21">
        <v>1</v>
      </c>
    </row>
    <row r="266" spans="1:28" ht="21.6" customHeight="1">
      <c r="A266" s="21">
        <v>179</v>
      </c>
      <c r="B266" s="21">
        <v>2025031051</v>
      </c>
      <c r="C266" s="21">
        <v>1</v>
      </c>
      <c r="D266" s="21" t="s">
        <v>4157</v>
      </c>
      <c r="E266" s="21" t="s">
        <v>110</v>
      </c>
      <c r="F266" s="21" t="s">
        <v>4805</v>
      </c>
      <c r="G266" s="21" t="s">
        <v>4330</v>
      </c>
      <c r="H266" s="21" t="s">
        <v>4260</v>
      </c>
      <c r="I266" s="21" t="s">
        <v>4413</v>
      </c>
      <c r="J266" s="21" t="s">
        <v>4257</v>
      </c>
      <c r="K266" s="21" t="s">
        <v>4163</v>
      </c>
      <c r="L266" s="23" t="s">
        <v>4414</v>
      </c>
      <c r="M266" s="23" t="s">
        <v>4415</v>
      </c>
      <c r="N266" s="23" t="s">
        <v>4416</v>
      </c>
      <c r="O266" s="21" t="s">
        <v>212</v>
      </c>
      <c r="P266" s="21"/>
      <c r="Q266" s="21"/>
      <c r="R266" s="21">
        <v>118585</v>
      </c>
      <c r="S266" s="21" t="s">
        <v>178</v>
      </c>
      <c r="T266" s="21"/>
      <c r="U266" s="21"/>
      <c r="V266" s="21"/>
      <c r="W266" s="21"/>
      <c r="X266" s="21"/>
      <c r="Y266" s="21"/>
      <c r="Z266" s="23" t="s">
        <v>4677</v>
      </c>
      <c r="AA266" s="21" t="s">
        <v>178</v>
      </c>
      <c r="AB266" s="21">
        <v>1</v>
      </c>
    </row>
    <row r="267" spans="1:28" ht="21.6" customHeight="1">
      <c r="A267" s="21">
        <v>181</v>
      </c>
      <c r="B267" s="21">
        <v>2025031744</v>
      </c>
      <c r="C267" s="21">
        <v>1</v>
      </c>
      <c r="D267" s="21" t="s">
        <v>4157</v>
      </c>
      <c r="E267" s="21" t="s">
        <v>110</v>
      </c>
      <c r="F267" s="21" t="s">
        <v>4757</v>
      </c>
      <c r="G267" s="21" t="s">
        <v>4348</v>
      </c>
      <c r="H267" s="21" t="s">
        <v>4309</v>
      </c>
      <c r="I267" s="21" t="s">
        <v>4413</v>
      </c>
      <c r="J267" s="21" t="s">
        <v>4257</v>
      </c>
      <c r="K267" s="21" t="s">
        <v>4163</v>
      </c>
      <c r="L267" s="23" t="s">
        <v>4414</v>
      </c>
      <c r="M267" s="23" t="s">
        <v>4415</v>
      </c>
      <c r="N267" s="23" t="s">
        <v>4416</v>
      </c>
      <c r="O267" s="21" t="s">
        <v>158</v>
      </c>
      <c r="P267" s="21"/>
      <c r="Q267" s="21"/>
      <c r="R267" s="21">
        <v>118585</v>
      </c>
      <c r="S267" s="21"/>
      <c r="T267" s="21"/>
      <c r="U267" s="21"/>
      <c r="V267" s="21"/>
      <c r="W267" s="21"/>
      <c r="X267" s="21"/>
      <c r="Y267" s="21"/>
      <c r="Z267" s="23" t="s">
        <v>4471</v>
      </c>
      <c r="AA267" s="21" t="s">
        <v>178</v>
      </c>
      <c r="AB267" s="21">
        <v>1</v>
      </c>
    </row>
    <row r="268" spans="1:28" ht="21.6" customHeight="1">
      <c r="A268" s="21">
        <v>182</v>
      </c>
      <c r="B268" s="21">
        <v>2025031055</v>
      </c>
      <c r="C268" s="21">
        <v>1</v>
      </c>
      <c r="D268" s="21" t="s">
        <v>4157</v>
      </c>
      <c r="E268" s="21" t="s">
        <v>110</v>
      </c>
      <c r="F268" s="21" t="s">
        <v>4805</v>
      </c>
      <c r="G268" s="21" t="s">
        <v>4260</v>
      </c>
      <c r="H268" s="21" t="s">
        <v>4343</v>
      </c>
      <c r="I268" s="21" t="s">
        <v>4420</v>
      </c>
      <c r="J268" s="21" t="s">
        <v>4257</v>
      </c>
      <c r="K268" s="21" t="s">
        <v>4163</v>
      </c>
      <c r="L268" s="23" t="s">
        <v>4414</v>
      </c>
      <c r="M268" s="23" t="s">
        <v>4421</v>
      </c>
      <c r="N268" s="23" t="s">
        <v>4422</v>
      </c>
      <c r="O268" s="21" t="s">
        <v>4170</v>
      </c>
      <c r="P268" s="21"/>
      <c r="Q268" s="21"/>
      <c r="R268" s="21">
        <v>104402</v>
      </c>
      <c r="S268" s="21"/>
      <c r="T268" s="21"/>
      <c r="U268" s="21"/>
      <c r="V268" s="21"/>
      <c r="W268" s="21"/>
      <c r="X268" s="21"/>
      <c r="Y268" s="21"/>
      <c r="Z268" s="23" t="s">
        <v>4677</v>
      </c>
      <c r="AA268" s="21" t="s">
        <v>178</v>
      </c>
      <c r="AB268" s="21">
        <v>1</v>
      </c>
    </row>
    <row r="269" spans="1:28" ht="21.6" customHeight="1">
      <c r="A269" s="21">
        <v>184</v>
      </c>
      <c r="B269" s="21">
        <v>2025031745</v>
      </c>
      <c r="C269" s="21">
        <v>1</v>
      </c>
      <c r="D269" s="21" t="s">
        <v>4157</v>
      </c>
      <c r="E269" s="21" t="s">
        <v>110</v>
      </c>
      <c r="F269" s="21" t="s">
        <v>4757</v>
      </c>
      <c r="G269" s="21" t="s">
        <v>4309</v>
      </c>
      <c r="H269" s="21" t="s">
        <v>4159</v>
      </c>
      <c r="I269" s="21" t="s">
        <v>4420</v>
      </c>
      <c r="J269" s="21" t="s">
        <v>4257</v>
      </c>
      <c r="K269" s="21" t="s">
        <v>4163</v>
      </c>
      <c r="L269" s="23" t="s">
        <v>4414</v>
      </c>
      <c r="M269" s="23" t="s">
        <v>4421</v>
      </c>
      <c r="N269" s="23" t="s">
        <v>4422</v>
      </c>
      <c r="O269" s="21" t="s">
        <v>158</v>
      </c>
      <c r="P269" s="21"/>
      <c r="Q269" s="21"/>
      <c r="R269" s="21">
        <v>104402</v>
      </c>
      <c r="S269" s="21"/>
      <c r="T269" s="21"/>
      <c r="U269" s="21"/>
      <c r="V269" s="21"/>
      <c r="W269" s="21"/>
      <c r="X269" s="21"/>
      <c r="Y269" s="21"/>
      <c r="Z269" s="23" t="s">
        <v>4816</v>
      </c>
      <c r="AA269" s="21" t="s">
        <v>178</v>
      </c>
      <c r="AB269" s="21">
        <v>1</v>
      </c>
    </row>
    <row r="270" spans="1:28" ht="21.6" customHeight="1">
      <c r="A270" s="21">
        <v>185</v>
      </c>
      <c r="B270" s="21">
        <v>2025033300</v>
      </c>
      <c r="C270" s="21">
        <v>1</v>
      </c>
      <c r="D270" s="21" t="s">
        <v>4157</v>
      </c>
      <c r="E270" s="21" t="s">
        <v>110</v>
      </c>
      <c r="F270" s="21" t="s">
        <v>4817</v>
      </c>
      <c r="G270" s="21" t="s">
        <v>4381</v>
      </c>
      <c r="H270" s="21" t="s">
        <v>4322</v>
      </c>
      <c r="I270" s="21" t="s">
        <v>4420</v>
      </c>
      <c r="J270" s="21" t="s">
        <v>4257</v>
      </c>
      <c r="K270" s="21" t="s">
        <v>4163</v>
      </c>
      <c r="L270" s="23" t="s">
        <v>4414</v>
      </c>
      <c r="M270" s="23" t="s">
        <v>4421</v>
      </c>
      <c r="N270" s="23" t="s">
        <v>4422</v>
      </c>
      <c r="O270" s="21" t="s">
        <v>212</v>
      </c>
      <c r="P270" s="21"/>
      <c r="Q270" s="21"/>
      <c r="R270" s="21">
        <v>104402</v>
      </c>
      <c r="S270" s="21"/>
      <c r="T270" s="21"/>
      <c r="U270" s="21"/>
      <c r="V270" s="21"/>
      <c r="W270" s="21"/>
      <c r="X270" s="21"/>
      <c r="Y270" s="21" t="s">
        <v>178</v>
      </c>
      <c r="Z270" s="23" t="s">
        <v>4818</v>
      </c>
      <c r="AA270" s="21" t="s">
        <v>178</v>
      </c>
      <c r="AB270" s="21">
        <v>1</v>
      </c>
    </row>
    <row r="271" spans="1:28" ht="21.6" customHeight="1">
      <c r="A271" s="21">
        <v>186</v>
      </c>
      <c r="B271" s="21">
        <v>2025031651</v>
      </c>
      <c r="C271" s="21">
        <v>1</v>
      </c>
      <c r="D271" s="21" t="s">
        <v>4157</v>
      </c>
      <c r="E271" s="21" t="s">
        <v>110</v>
      </c>
      <c r="F271" s="21" t="s">
        <v>4806</v>
      </c>
      <c r="G271" s="21" t="s">
        <v>4407</v>
      </c>
      <c r="H271" s="21" t="s">
        <v>4366</v>
      </c>
      <c r="I271" s="21" t="s">
        <v>4427</v>
      </c>
      <c r="J271" s="21" t="s">
        <v>4257</v>
      </c>
      <c r="K271" s="21" t="s">
        <v>4163</v>
      </c>
      <c r="L271" s="23" t="s">
        <v>4428</v>
      </c>
      <c r="M271" s="23" t="s">
        <v>4429</v>
      </c>
      <c r="N271" s="23"/>
      <c r="O271" s="21" t="s">
        <v>212</v>
      </c>
      <c r="P271" s="21"/>
      <c r="Q271" s="21"/>
      <c r="R271" s="21">
        <v>36000</v>
      </c>
      <c r="S271" s="21" t="s">
        <v>178</v>
      </c>
      <c r="T271" s="21"/>
      <c r="U271" s="21"/>
      <c r="V271" s="21"/>
      <c r="W271" s="21"/>
      <c r="X271" s="21"/>
      <c r="Y271" s="21"/>
      <c r="Z271" s="23" t="s">
        <v>4677</v>
      </c>
      <c r="AA271" s="21" t="s">
        <v>178</v>
      </c>
      <c r="AB271" s="21">
        <v>1</v>
      </c>
    </row>
    <row r="272" spans="1:28" ht="21.6" customHeight="1">
      <c r="A272" s="21">
        <v>188</v>
      </c>
      <c r="B272" s="21">
        <v>2025031698</v>
      </c>
      <c r="C272" s="21">
        <v>1</v>
      </c>
      <c r="D272" s="21" t="s">
        <v>4157</v>
      </c>
      <c r="E272" s="21" t="s">
        <v>110</v>
      </c>
      <c r="F272" s="21" t="s">
        <v>4757</v>
      </c>
      <c r="G272" s="21" t="s">
        <v>4260</v>
      </c>
      <c r="H272" s="21" t="s">
        <v>4343</v>
      </c>
      <c r="I272" s="21" t="s">
        <v>4427</v>
      </c>
      <c r="J272" s="21" t="s">
        <v>4257</v>
      </c>
      <c r="K272" s="21" t="s">
        <v>4163</v>
      </c>
      <c r="L272" s="23" t="s">
        <v>4428</v>
      </c>
      <c r="M272" s="23" t="s">
        <v>4429</v>
      </c>
      <c r="N272" s="23"/>
      <c r="O272" s="21" t="s">
        <v>212</v>
      </c>
      <c r="P272" s="21"/>
      <c r="Q272" s="21"/>
      <c r="R272" s="21">
        <v>36000</v>
      </c>
      <c r="S272" s="21"/>
      <c r="T272" s="21"/>
      <c r="U272" s="21"/>
      <c r="V272" s="21"/>
      <c r="W272" s="21" t="s">
        <v>178</v>
      </c>
      <c r="X272" s="21"/>
      <c r="Y272" s="21"/>
      <c r="Z272" s="23" t="s">
        <v>4797</v>
      </c>
      <c r="AA272" s="21" t="s">
        <v>178</v>
      </c>
      <c r="AB272" s="21">
        <v>1</v>
      </c>
    </row>
    <row r="273" spans="1:28" ht="21.6" customHeight="1">
      <c r="A273" s="21">
        <v>191</v>
      </c>
      <c r="B273" s="21">
        <v>2025030348</v>
      </c>
      <c r="C273" s="21">
        <v>1</v>
      </c>
      <c r="D273" s="21" t="s">
        <v>4157</v>
      </c>
      <c r="E273" s="21" t="s">
        <v>110</v>
      </c>
      <c r="F273" s="21" t="s">
        <v>4819</v>
      </c>
      <c r="G273" s="21" t="s">
        <v>4330</v>
      </c>
      <c r="H273" s="21" t="s">
        <v>4260</v>
      </c>
      <c r="I273" s="21" t="s">
        <v>4441</v>
      </c>
      <c r="J273" s="21" t="s">
        <v>4257</v>
      </c>
      <c r="K273" s="21" t="s">
        <v>4163</v>
      </c>
      <c r="L273" s="23" t="s">
        <v>4442</v>
      </c>
      <c r="M273" s="23" t="s">
        <v>4443</v>
      </c>
      <c r="N273" s="23" t="s">
        <v>4444</v>
      </c>
      <c r="O273" s="21" t="s">
        <v>212</v>
      </c>
      <c r="P273" s="21"/>
      <c r="Q273" s="21"/>
      <c r="R273" s="21">
        <v>114085</v>
      </c>
      <c r="S273" s="21"/>
      <c r="T273" s="21"/>
      <c r="U273" s="21" t="s">
        <v>178</v>
      </c>
      <c r="V273" s="21"/>
      <c r="W273" s="21"/>
      <c r="X273" s="21"/>
      <c r="Y273" s="21"/>
      <c r="Z273" s="23" t="s">
        <v>4342</v>
      </c>
      <c r="AA273" s="21" t="s">
        <v>178</v>
      </c>
      <c r="AB273" s="21">
        <v>1</v>
      </c>
    </row>
    <row r="274" spans="1:28" ht="21.6" customHeight="1">
      <c r="A274" s="21">
        <v>194</v>
      </c>
      <c r="B274" s="21">
        <v>2025030349</v>
      </c>
      <c r="C274" s="21">
        <v>1</v>
      </c>
      <c r="D274" s="21" t="s">
        <v>4157</v>
      </c>
      <c r="E274" s="21" t="s">
        <v>110</v>
      </c>
      <c r="F274" s="21" t="s">
        <v>4819</v>
      </c>
      <c r="G274" s="21" t="s">
        <v>4260</v>
      </c>
      <c r="H274" s="21" t="s">
        <v>4343</v>
      </c>
      <c r="I274" s="21" t="s">
        <v>4694</v>
      </c>
      <c r="J274" s="21" t="s">
        <v>4257</v>
      </c>
      <c r="K274" s="21" t="s">
        <v>4163</v>
      </c>
      <c r="L274" s="23" t="s">
        <v>4442</v>
      </c>
      <c r="M274" s="23" t="s">
        <v>4695</v>
      </c>
      <c r="N274" s="23" t="s">
        <v>4696</v>
      </c>
      <c r="O274" s="21" t="s">
        <v>212</v>
      </c>
      <c r="P274" s="21"/>
      <c r="Q274" s="21"/>
      <c r="R274" s="21">
        <v>102241</v>
      </c>
      <c r="S274" s="21"/>
      <c r="T274" s="21"/>
      <c r="U274" s="21" t="s">
        <v>178</v>
      </c>
      <c r="V274" s="21"/>
      <c r="W274" s="21"/>
      <c r="X274" s="21"/>
      <c r="Y274" s="21"/>
      <c r="Z274" s="23" t="s">
        <v>4342</v>
      </c>
      <c r="AA274" s="21" t="s">
        <v>178</v>
      </c>
      <c r="AB274" s="21">
        <v>1</v>
      </c>
    </row>
    <row r="275" spans="1:28" ht="21.6" customHeight="1">
      <c r="A275" s="21">
        <v>197</v>
      </c>
      <c r="B275" s="21">
        <v>2025032879</v>
      </c>
      <c r="C275" s="21">
        <v>1</v>
      </c>
      <c r="D275" s="21" t="s">
        <v>4157</v>
      </c>
      <c r="E275" s="21" t="s">
        <v>110</v>
      </c>
      <c r="F275" s="21" t="s">
        <v>4795</v>
      </c>
      <c r="G275" s="21" t="s">
        <v>4343</v>
      </c>
      <c r="H275" s="21" t="s">
        <v>4213</v>
      </c>
      <c r="I275" s="21" t="s">
        <v>4450</v>
      </c>
      <c r="J275" s="21" t="s">
        <v>4451</v>
      </c>
      <c r="K275" s="21" t="s">
        <v>4163</v>
      </c>
      <c r="L275" s="23" t="s">
        <v>4452</v>
      </c>
      <c r="M275" s="23" t="s">
        <v>4390</v>
      </c>
      <c r="N275" s="23" t="s">
        <v>4422</v>
      </c>
      <c r="O275" s="21" t="s">
        <v>212</v>
      </c>
      <c r="P275" s="21"/>
      <c r="Q275" s="21"/>
      <c r="R275" s="21">
        <v>69999</v>
      </c>
      <c r="S275" s="21" t="s">
        <v>178</v>
      </c>
      <c r="T275" s="21"/>
      <c r="U275" s="21"/>
      <c r="V275" s="21"/>
      <c r="W275" s="21"/>
      <c r="X275" s="21"/>
      <c r="Y275" s="21"/>
      <c r="Z275" s="23" t="s">
        <v>4677</v>
      </c>
      <c r="AA275" s="21" t="s">
        <v>178</v>
      </c>
      <c r="AB275" s="21">
        <v>1</v>
      </c>
    </row>
    <row r="276" spans="1:28" ht="21.6" customHeight="1">
      <c r="A276" s="21">
        <v>199</v>
      </c>
      <c r="B276" s="21">
        <v>2025033407</v>
      </c>
      <c r="C276" s="21">
        <v>1</v>
      </c>
      <c r="D276" s="21" t="s">
        <v>4157</v>
      </c>
      <c r="E276" s="21" t="s">
        <v>110</v>
      </c>
      <c r="F276" s="21" t="s">
        <v>4820</v>
      </c>
      <c r="G276" s="21" t="s">
        <v>4213</v>
      </c>
      <c r="H276" s="21" t="s">
        <v>4348</v>
      </c>
      <c r="I276" s="21" t="s">
        <v>4821</v>
      </c>
      <c r="J276" s="21" t="s">
        <v>4268</v>
      </c>
      <c r="K276" s="21" t="s">
        <v>4163</v>
      </c>
      <c r="L276" s="23" t="s">
        <v>4822</v>
      </c>
      <c r="M276" s="23" t="s">
        <v>4823</v>
      </c>
      <c r="N276" s="23" t="s">
        <v>4824</v>
      </c>
      <c r="O276" s="21" t="s">
        <v>212</v>
      </c>
      <c r="P276" s="21"/>
      <c r="Q276" s="21">
        <v>715</v>
      </c>
      <c r="R276" s="21">
        <v>2924</v>
      </c>
      <c r="S276" s="21"/>
      <c r="T276" s="21" t="s">
        <v>178</v>
      </c>
      <c r="U276" s="21"/>
      <c r="V276" s="21"/>
      <c r="W276" s="21"/>
      <c r="X276" s="21"/>
      <c r="Y276" s="21"/>
      <c r="Z276" s="23" t="s">
        <v>4435</v>
      </c>
      <c r="AA276" s="21" t="s">
        <v>178</v>
      </c>
      <c r="AB276" s="21">
        <v>1</v>
      </c>
    </row>
    <row r="277" spans="1:28" ht="21.6" customHeight="1">
      <c r="A277" s="21">
        <v>202</v>
      </c>
      <c r="B277" s="21">
        <v>2025033575</v>
      </c>
      <c r="C277" s="21">
        <v>1</v>
      </c>
      <c r="D277" s="21" t="s">
        <v>4157</v>
      </c>
      <c r="E277" s="21" t="s">
        <v>110</v>
      </c>
      <c r="F277" s="21" t="s">
        <v>4825</v>
      </c>
      <c r="G277" s="21" t="s">
        <v>4343</v>
      </c>
      <c r="H277" s="21" t="s">
        <v>4826</v>
      </c>
      <c r="I277" s="21" t="s">
        <v>4821</v>
      </c>
      <c r="J277" s="21" t="s">
        <v>4268</v>
      </c>
      <c r="K277" s="21" t="s">
        <v>4163</v>
      </c>
      <c r="L277" s="23" t="s">
        <v>4822</v>
      </c>
      <c r="M277" s="23" t="s">
        <v>4823</v>
      </c>
      <c r="N277" s="23" t="s">
        <v>4824</v>
      </c>
      <c r="O277" s="21" t="s">
        <v>212</v>
      </c>
      <c r="P277" s="21"/>
      <c r="Q277" s="21">
        <v>715</v>
      </c>
      <c r="R277" s="21">
        <v>2924</v>
      </c>
      <c r="S277" s="21"/>
      <c r="T277" s="21"/>
      <c r="U277" s="21"/>
      <c r="V277" s="21"/>
      <c r="W277" s="21"/>
      <c r="X277" s="21"/>
      <c r="Y277" s="21" t="s">
        <v>178</v>
      </c>
      <c r="Z277" s="23" t="s">
        <v>4731</v>
      </c>
      <c r="AA277" s="21" t="s">
        <v>178</v>
      </c>
      <c r="AB277" s="21">
        <v>1</v>
      </c>
    </row>
    <row r="278" spans="1:28" ht="21.6" customHeight="1">
      <c r="A278" s="21">
        <v>203</v>
      </c>
      <c r="B278" s="21">
        <v>2025033705</v>
      </c>
      <c r="C278" s="21">
        <v>1</v>
      </c>
      <c r="D278" s="21" t="s">
        <v>4157</v>
      </c>
      <c r="E278" s="21" t="s">
        <v>110</v>
      </c>
      <c r="F278" s="21" t="s">
        <v>4825</v>
      </c>
      <c r="G278" s="21" t="s">
        <v>4230</v>
      </c>
      <c r="H278" s="21" t="s">
        <v>4827</v>
      </c>
      <c r="I278" s="21" t="s">
        <v>4821</v>
      </c>
      <c r="J278" s="21" t="s">
        <v>4268</v>
      </c>
      <c r="K278" s="21" t="s">
        <v>4163</v>
      </c>
      <c r="L278" s="23" t="s">
        <v>4822</v>
      </c>
      <c r="M278" s="23" t="s">
        <v>4823</v>
      </c>
      <c r="N278" s="23" t="s">
        <v>4824</v>
      </c>
      <c r="O278" s="21" t="s">
        <v>212</v>
      </c>
      <c r="P278" s="21"/>
      <c r="Q278" s="21">
        <v>715</v>
      </c>
      <c r="R278" s="21">
        <v>2924</v>
      </c>
      <c r="S278" s="21"/>
      <c r="T278" s="21"/>
      <c r="U278" s="21"/>
      <c r="V278" s="21"/>
      <c r="W278" s="21"/>
      <c r="X278" s="21"/>
      <c r="Y278" s="21" t="s">
        <v>178</v>
      </c>
      <c r="Z278" s="23" t="s">
        <v>4828</v>
      </c>
      <c r="AA278" s="21" t="s">
        <v>178</v>
      </c>
      <c r="AB278" s="21">
        <v>1</v>
      </c>
    </row>
    <row r="279" spans="1:28" ht="21.6" customHeight="1">
      <c r="A279" s="21">
        <v>204</v>
      </c>
      <c r="B279" s="21">
        <v>2025032597</v>
      </c>
      <c r="C279" s="21">
        <v>1</v>
      </c>
      <c r="D279" s="21" t="s">
        <v>4157</v>
      </c>
      <c r="E279" s="21" t="s">
        <v>110</v>
      </c>
      <c r="F279" s="21" t="s">
        <v>4772</v>
      </c>
      <c r="G279" s="21" t="s">
        <v>4758</v>
      </c>
      <c r="H279" s="21" t="s">
        <v>4829</v>
      </c>
      <c r="I279" s="21" t="s">
        <v>4830</v>
      </c>
      <c r="J279" s="21" t="s">
        <v>4268</v>
      </c>
      <c r="K279" s="21" t="s">
        <v>4163</v>
      </c>
      <c r="L279" s="23" t="s">
        <v>4234</v>
      </c>
      <c r="M279" s="23" t="s">
        <v>4831</v>
      </c>
      <c r="N279" s="23" t="s">
        <v>4832</v>
      </c>
      <c r="O279" s="21" t="s">
        <v>158</v>
      </c>
      <c r="P279" s="21"/>
      <c r="Q279" s="21">
        <v>636</v>
      </c>
      <c r="R279" s="21">
        <v>24026</v>
      </c>
      <c r="S279" s="21"/>
      <c r="T279" s="21"/>
      <c r="U279" s="21"/>
      <c r="V279" s="21"/>
      <c r="W279" s="21"/>
      <c r="X279" s="21"/>
      <c r="Y279" s="21"/>
      <c r="Z279" s="23" t="s">
        <v>4833</v>
      </c>
      <c r="AA279" s="21" t="s">
        <v>178</v>
      </c>
      <c r="AB279" s="21">
        <v>1</v>
      </c>
    </row>
    <row r="280" spans="1:28" ht="21.6" customHeight="1">
      <c r="A280" s="21">
        <v>205</v>
      </c>
      <c r="B280" s="21">
        <v>2025031790</v>
      </c>
      <c r="C280" s="21">
        <v>1</v>
      </c>
      <c r="D280" s="21" t="s">
        <v>4157</v>
      </c>
      <c r="E280" s="21" t="s">
        <v>110</v>
      </c>
      <c r="F280" s="21" t="s">
        <v>4834</v>
      </c>
      <c r="G280" s="21" t="s">
        <v>4260</v>
      </c>
      <c r="H280" s="21" t="s">
        <v>4173</v>
      </c>
      <c r="I280" s="21" t="s">
        <v>4835</v>
      </c>
      <c r="J280" s="21" t="s">
        <v>4268</v>
      </c>
      <c r="K280" s="21" t="s">
        <v>4163</v>
      </c>
      <c r="L280" s="23" t="s">
        <v>4234</v>
      </c>
      <c r="M280" s="23" t="s">
        <v>4836</v>
      </c>
      <c r="N280" s="23" t="s">
        <v>4837</v>
      </c>
      <c r="O280" s="21" t="s">
        <v>158</v>
      </c>
      <c r="P280" s="21"/>
      <c r="Q280" s="21">
        <v>1111</v>
      </c>
      <c r="R280" s="21">
        <v>44942</v>
      </c>
      <c r="S280" s="21"/>
      <c r="T280" s="21"/>
      <c r="U280" s="21"/>
      <c r="V280" s="21"/>
      <c r="W280" s="21"/>
      <c r="X280" s="21"/>
      <c r="Y280" s="21"/>
      <c r="Z280" s="23" t="s">
        <v>4838</v>
      </c>
      <c r="AA280" s="21" t="s">
        <v>178</v>
      </c>
      <c r="AB280" s="21">
        <v>1</v>
      </c>
    </row>
    <row r="281" spans="1:28" ht="21.6" customHeight="1">
      <c r="A281" s="21">
        <v>214</v>
      </c>
      <c r="B281" s="21">
        <v>2025030122</v>
      </c>
      <c r="C281" s="21">
        <v>1</v>
      </c>
      <c r="D281" s="21" t="s">
        <v>4157</v>
      </c>
      <c r="E281" s="21" t="s">
        <v>110</v>
      </c>
      <c r="F281" s="21" t="s">
        <v>4839</v>
      </c>
      <c r="G281" s="21" t="s">
        <v>4230</v>
      </c>
      <c r="H281" s="21" t="s">
        <v>4840</v>
      </c>
      <c r="I281" s="21" t="s">
        <v>4475</v>
      </c>
      <c r="J281" s="21" t="s">
        <v>4278</v>
      </c>
      <c r="K281" s="21" t="s">
        <v>4163</v>
      </c>
      <c r="L281" s="23" t="s">
        <v>4250</v>
      </c>
      <c r="M281" s="23" t="s">
        <v>4476</v>
      </c>
      <c r="N281" s="23" t="s">
        <v>4477</v>
      </c>
      <c r="O281" s="21" t="s">
        <v>158</v>
      </c>
      <c r="P281" s="21"/>
      <c r="Q281" s="21"/>
      <c r="R281" s="21">
        <v>26418</v>
      </c>
      <c r="S281" s="21"/>
      <c r="T281" s="21"/>
      <c r="U281" s="21"/>
      <c r="V281" s="21"/>
      <c r="W281" s="21"/>
      <c r="X281" s="21"/>
      <c r="Y281" s="21"/>
      <c r="Z281" s="23" t="s">
        <v>4841</v>
      </c>
      <c r="AA281" s="21" t="s">
        <v>178</v>
      </c>
      <c r="AB281" s="21">
        <v>1</v>
      </c>
    </row>
    <row r="282" spans="1:28" ht="21.6" customHeight="1">
      <c r="A282" s="21">
        <v>215</v>
      </c>
      <c r="B282" s="21">
        <v>2025030520</v>
      </c>
      <c r="C282" s="21">
        <v>1</v>
      </c>
      <c r="D282" s="21" t="s">
        <v>4157</v>
      </c>
      <c r="E282" s="21" t="s">
        <v>110</v>
      </c>
      <c r="F282" s="21" t="s">
        <v>4807</v>
      </c>
      <c r="G282" s="21" t="s">
        <v>4343</v>
      </c>
      <c r="H282" s="21" t="s">
        <v>4213</v>
      </c>
      <c r="I282" s="21" t="s">
        <v>4475</v>
      </c>
      <c r="J282" s="21" t="s">
        <v>4278</v>
      </c>
      <c r="K282" s="21" t="s">
        <v>4163</v>
      </c>
      <c r="L282" s="23" t="s">
        <v>4250</v>
      </c>
      <c r="M282" s="23" t="s">
        <v>4476</v>
      </c>
      <c r="N282" s="23" t="s">
        <v>4477</v>
      </c>
      <c r="O282" s="21" t="s">
        <v>212</v>
      </c>
      <c r="P282" s="21"/>
      <c r="Q282" s="21"/>
      <c r="R282" s="21">
        <v>27533</v>
      </c>
      <c r="S282" s="21" t="s">
        <v>178</v>
      </c>
      <c r="T282" s="21"/>
      <c r="U282" s="21"/>
      <c r="V282" s="21"/>
      <c r="W282" s="21"/>
      <c r="X282" s="21"/>
      <c r="Y282" s="21"/>
      <c r="Z282" s="23" t="s">
        <v>4677</v>
      </c>
      <c r="AA282" s="21" t="s">
        <v>178</v>
      </c>
      <c r="AB282" s="21">
        <v>1</v>
      </c>
    </row>
    <row r="283" spans="1:28" ht="21.6" customHeight="1">
      <c r="A283" s="21">
        <v>223</v>
      </c>
      <c r="B283" s="21">
        <v>2025030598</v>
      </c>
      <c r="C283" s="21">
        <v>1</v>
      </c>
      <c r="D283" s="21" t="s">
        <v>4157</v>
      </c>
      <c r="E283" s="21" t="s">
        <v>110</v>
      </c>
      <c r="F283" s="21" t="s">
        <v>4807</v>
      </c>
      <c r="G283" s="21" t="s">
        <v>4184</v>
      </c>
      <c r="H283" s="21" t="s">
        <v>4407</v>
      </c>
      <c r="I283" s="21" t="s">
        <v>4491</v>
      </c>
      <c r="J283" s="21" t="s">
        <v>4278</v>
      </c>
      <c r="K283" s="21" t="s">
        <v>4163</v>
      </c>
      <c r="L283" s="23" t="s">
        <v>4378</v>
      </c>
      <c r="M283" s="23" t="s">
        <v>4492</v>
      </c>
      <c r="N283" s="23" t="s">
        <v>4493</v>
      </c>
      <c r="O283" s="21" t="s">
        <v>212</v>
      </c>
      <c r="P283" s="21"/>
      <c r="Q283" s="21"/>
      <c r="R283" s="21">
        <v>10811</v>
      </c>
      <c r="S283" s="21" t="s">
        <v>178</v>
      </c>
      <c r="T283" s="21"/>
      <c r="U283" s="21"/>
      <c r="V283" s="21"/>
      <c r="W283" s="21"/>
      <c r="X283" s="21"/>
      <c r="Y283" s="21"/>
      <c r="Z283" s="23" t="s">
        <v>4677</v>
      </c>
      <c r="AA283" s="21" t="s">
        <v>178</v>
      </c>
      <c r="AB283" s="21">
        <v>1</v>
      </c>
    </row>
    <row r="284" spans="1:28" ht="21.6" customHeight="1">
      <c r="A284" s="21">
        <v>225</v>
      </c>
      <c r="B284" s="21">
        <v>2025030586</v>
      </c>
      <c r="C284" s="21">
        <v>1</v>
      </c>
      <c r="D284" s="21" t="s">
        <v>4157</v>
      </c>
      <c r="E284" s="21" t="s">
        <v>110</v>
      </c>
      <c r="F284" s="21" t="s">
        <v>4807</v>
      </c>
      <c r="G284" s="21" t="s">
        <v>4213</v>
      </c>
      <c r="H284" s="21" t="s">
        <v>4361</v>
      </c>
      <c r="I284" s="21" t="s">
        <v>4494</v>
      </c>
      <c r="J284" s="21" t="s">
        <v>4278</v>
      </c>
      <c r="K284" s="21" t="s">
        <v>4163</v>
      </c>
      <c r="L284" s="23" t="s">
        <v>4378</v>
      </c>
      <c r="M284" s="23" t="s">
        <v>4495</v>
      </c>
      <c r="N284" s="23" t="s">
        <v>4359</v>
      </c>
      <c r="O284" s="21" t="s">
        <v>212</v>
      </c>
      <c r="P284" s="21"/>
      <c r="Q284" s="21"/>
      <c r="R284" s="21">
        <v>132626</v>
      </c>
      <c r="S284" s="21" t="s">
        <v>178</v>
      </c>
      <c r="T284" s="21"/>
      <c r="U284" s="21"/>
      <c r="V284" s="21"/>
      <c r="W284" s="21"/>
      <c r="X284" s="21"/>
      <c r="Y284" s="21"/>
      <c r="Z284" s="23" t="s">
        <v>4677</v>
      </c>
      <c r="AA284" s="21" t="s">
        <v>178</v>
      </c>
      <c r="AB284" s="21">
        <v>1</v>
      </c>
    </row>
    <row r="285" spans="1:28" ht="21.6" customHeight="1">
      <c r="A285" s="21">
        <v>227</v>
      </c>
      <c r="B285" s="21">
        <v>2025032460</v>
      </c>
      <c r="C285" s="21">
        <v>1</v>
      </c>
      <c r="D285" s="21" t="s">
        <v>4157</v>
      </c>
      <c r="E285" s="21" t="s">
        <v>110</v>
      </c>
      <c r="F285" s="21" t="s">
        <v>4759</v>
      </c>
      <c r="G285" s="21" t="s">
        <v>4330</v>
      </c>
      <c r="H285" s="21" t="s">
        <v>4343</v>
      </c>
      <c r="I285" s="21" t="s">
        <v>4494</v>
      </c>
      <c r="J285" s="21" t="s">
        <v>4278</v>
      </c>
      <c r="K285" s="21" t="s">
        <v>4163</v>
      </c>
      <c r="L285" s="23" t="s">
        <v>4378</v>
      </c>
      <c r="M285" s="23" t="s">
        <v>4495</v>
      </c>
      <c r="N285" s="23" t="s">
        <v>4359</v>
      </c>
      <c r="O285" s="21" t="s">
        <v>212</v>
      </c>
      <c r="P285" s="21"/>
      <c r="Q285" s="21"/>
      <c r="R285" s="21">
        <v>132626</v>
      </c>
      <c r="S285" s="21"/>
      <c r="T285" s="21"/>
      <c r="U285" s="21" t="s">
        <v>178</v>
      </c>
      <c r="V285" s="21"/>
      <c r="W285" s="21"/>
      <c r="X285" s="21"/>
      <c r="Y285" s="21" t="s">
        <v>178</v>
      </c>
      <c r="Z285" s="23" t="s">
        <v>4842</v>
      </c>
      <c r="AA285" s="21" t="s">
        <v>178</v>
      </c>
      <c r="AB285" s="21">
        <v>1</v>
      </c>
    </row>
    <row r="286" spans="1:28" ht="21.6" customHeight="1">
      <c r="A286" s="21">
        <v>228</v>
      </c>
      <c r="B286" s="21">
        <v>2025030594</v>
      </c>
      <c r="C286" s="21">
        <v>1</v>
      </c>
      <c r="D286" s="21" t="s">
        <v>4157</v>
      </c>
      <c r="E286" s="21" t="s">
        <v>110</v>
      </c>
      <c r="F286" s="21" t="s">
        <v>4807</v>
      </c>
      <c r="G286" s="21" t="s">
        <v>4348</v>
      </c>
      <c r="H286" s="21" t="s">
        <v>4230</v>
      </c>
      <c r="I286" s="21" t="s">
        <v>4499</v>
      </c>
      <c r="J286" s="21" t="s">
        <v>4278</v>
      </c>
      <c r="K286" s="21" t="s">
        <v>4163</v>
      </c>
      <c r="L286" s="23" t="s">
        <v>4378</v>
      </c>
      <c r="M286" s="23" t="s">
        <v>4500</v>
      </c>
      <c r="N286" s="23" t="s">
        <v>4501</v>
      </c>
      <c r="O286" s="21" t="s">
        <v>212</v>
      </c>
      <c r="P286" s="21"/>
      <c r="Q286" s="21"/>
      <c r="R286" s="21">
        <v>220153</v>
      </c>
      <c r="S286" s="21" t="s">
        <v>178</v>
      </c>
      <c r="T286" s="21"/>
      <c r="U286" s="21"/>
      <c r="V286" s="21"/>
      <c r="W286" s="21"/>
      <c r="X286" s="21"/>
      <c r="Y286" s="21"/>
      <c r="Z286" s="23" t="s">
        <v>4677</v>
      </c>
      <c r="AA286" s="21" t="s">
        <v>178</v>
      </c>
      <c r="AB286" s="21">
        <v>1</v>
      </c>
    </row>
    <row r="287" spans="1:28" ht="21.6" customHeight="1">
      <c r="A287" s="21">
        <v>230</v>
      </c>
      <c r="B287" s="21">
        <v>2025032461</v>
      </c>
      <c r="C287" s="21">
        <v>1</v>
      </c>
      <c r="D287" s="21" t="s">
        <v>4157</v>
      </c>
      <c r="E287" s="21" t="s">
        <v>110</v>
      </c>
      <c r="F287" s="21" t="s">
        <v>4759</v>
      </c>
      <c r="G287" s="21" t="s">
        <v>4343</v>
      </c>
      <c r="H287" s="21" t="s">
        <v>4361</v>
      </c>
      <c r="I287" s="21" t="s">
        <v>4499</v>
      </c>
      <c r="J287" s="21" t="s">
        <v>4278</v>
      </c>
      <c r="K287" s="21" t="s">
        <v>4163</v>
      </c>
      <c r="L287" s="23" t="s">
        <v>4378</v>
      </c>
      <c r="M287" s="23" t="s">
        <v>4500</v>
      </c>
      <c r="N287" s="23" t="s">
        <v>4501</v>
      </c>
      <c r="O287" s="21" t="s">
        <v>212</v>
      </c>
      <c r="P287" s="21"/>
      <c r="Q287" s="21"/>
      <c r="R287" s="21">
        <v>220153</v>
      </c>
      <c r="S287" s="21"/>
      <c r="T287" s="21" t="s">
        <v>178</v>
      </c>
      <c r="U287" s="21"/>
      <c r="V287" s="21"/>
      <c r="W287" s="21"/>
      <c r="X287" s="21"/>
      <c r="Y287" s="21" t="s">
        <v>178</v>
      </c>
      <c r="Z287" s="23" t="s">
        <v>4843</v>
      </c>
      <c r="AA287" s="21" t="s">
        <v>178</v>
      </c>
      <c r="AB287" s="21">
        <v>1</v>
      </c>
    </row>
    <row r="288" spans="1:28" ht="21.6" customHeight="1">
      <c r="A288" s="21">
        <v>231</v>
      </c>
      <c r="B288" s="21">
        <v>2025030596</v>
      </c>
      <c r="C288" s="21">
        <v>1</v>
      </c>
      <c r="D288" s="21" t="s">
        <v>4157</v>
      </c>
      <c r="E288" s="21" t="s">
        <v>110</v>
      </c>
      <c r="F288" s="21" t="s">
        <v>4807</v>
      </c>
      <c r="G288" s="21" t="s">
        <v>4230</v>
      </c>
      <c r="H288" s="21" t="s">
        <v>4184</v>
      </c>
      <c r="I288" s="21" t="s">
        <v>4502</v>
      </c>
      <c r="J288" s="21" t="s">
        <v>4278</v>
      </c>
      <c r="K288" s="21" t="s">
        <v>4163</v>
      </c>
      <c r="L288" s="23" t="s">
        <v>4378</v>
      </c>
      <c r="M288" s="23" t="s">
        <v>4503</v>
      </c>
      <c r="N288" s="23" t="s">
        <v>4504</v>
      </c>
      <c r="O288" s="21" t="s">
        <v>212</v>
      </c>
      <c r="P288" s="21"/>
      <c r="Q288" s="21"/>
      <c r="R288" s="21">
        <v>105706</v>
      </c>
      <c r="S288" s="21" t="s">
        <v>178</v>
      </c>
      <c r="T288" s="21"/>
      <c r="U288" s="21"/>
      <c r="V288" s="21"/>
      <c r="W288" s="21"/>
      <c r="X288" s="21"/>
      <c r="Y288" s="21"/>
      <c r="Z288" s="23" t="s">
        <v>4677</v>
      </c>
      <c r="AA288" s="21" t="s">
        <v>178</v>
      </c>
      <c r="AB288" s="21">
        <v>1</v>
      </c>
    </row>
    <row r="289" spans="1:28" ht="21.6" customHeight="1">
      <c r="A289" s="21">
        <v>237</v>
      </c>
      <c r="B289" s="21">
        <v>2025030592</v>
      </c>
      <c r="C289" s="21">
        <v>1</v>
      </c>
      <c r="D289" s="21" t="s">
        <v>4157</v>
      </c>
      <c r="E289" s="21" t="s">
        <v>110</v>
      </c>
      <c r="F289" s="21" t="s">
        <v>4807</v>
      </c>
      <c r="G289" s="21" t="s">
        <v>4337</v>
      </c>
      <c r="H289" s="21" t="s">
        <v>4322</v>
      </c>
      <c r="I289" s="21" t="s">
        <v>4515</v>
      </c>
      <c r="J289" s="21" t="s">
        <v>4278</v>
      </c>
      <c r="K289" s="21" t="s">
        <v>4163</v>
      </c>
      <c r="L289" s="23" t="s">
        <v>4378</v>
      </c>
      <c r="M289" s="23" t="s">
        <v>4516</v>
      </c>
      <c r="N289" s="23" t="s">
        <v>4474</v>
      </c>
      <c r="O289" s="21" t="s">
        <v>212</v>
      </c>
      <c r="P289" s="21"/>
      <c r="Q289" s="21"/>
      <c r="R289" s="21">
        <v>173363</v>
      </c>
      <c r="S289" s="21" t="s">
        <v>178</v>
      </c>
      <c r="T289" s="21"/>
      <c r="U289" s="21"/>
      <c r="V289" s="21"/>
      <c r="W289" s="21"/>
      <c r="X289" s="21"/>
      <c r="Y289" s="21"/>
      <c r="Z289" s="23" t="s">
        <v>4677</v>
      </c>
      <c r="AA289" s="21" t="s">
        <v>178</v>
      </c>
      <c r="AB289" s="21">
        <v>1</v>
      </c>
    </row>
    <row r="290" spans="1:28" ht="21.6" customHeight="1">
      <c r="A290" s="21">
        <v>239</v>
      </c>
      <c r="B290" s="21">
        <v>2025031277</v>
      </c>
      <c r="C290" s="21">
        <v>1</v>
      </c>
      <c r="D290" s="21" t="s">
        <v>4157</v>
      </c>
      <c r="E290" s="21" t="s">
        <v>110</v>
      </c>
      <c r="F290" s="21" t="s">
        <v>4794</v>
      </c>
      <c r="G290" s="21" t="s">
        <v>4230</v>
      </c>
      <c r="H290" s="21" t="s">
        <v>4184</v>
      </c>
      <c r="I290" s="21" t="s">
        <v>4517</v>
      </c>
      <c r="J290" s="21" t="s">
        <v>4278</v>
      </c>
      <c r="K290" s="21" t="s">
        <v>4163</v>
      </c>
      <c r="L290" s="23" t="s">
        <v>4518</v>
      </c>
      <c r="M290" s="23" t="s">
        <v>4519</v>
      </c>
      <c r="N290" s="23"/>
      <c r="O290" s="21" t="s">
        <v>212</v>
      </c>
      <c r="P290" s="21"/>
      <c r="Q290" s="21"/>
      <c r="R290" s="21">
        <v>113516</v>
      </c>
      <c r="S290" s="21" t="s">
        <v>178</v>
      </c>
      <c r="T290" s="21"/>
      <c r="U290" s="21"/>
      <c r="V290" s="21"/>
      <c r="W290" s="21"/>
      <c r="X290" s="21"/>
      <c r="Y290" s="21"/>
      <c r="Z290" s="23" t="s">
        <v>4677</v>
      </c>
      <c r="AA290" s="21" t="s">
        <v>178</v>
      </c>
      <c r="AB290" s="21">
        <v>1</v>
      </c>
    </row>
    <row r="291" spans="1:28" ht="21.6" customHeight="1">
      <c r="A291" s="21">
        <v>243</v>
      </c>
      <c r="B291" s="21">
        <v>2025031830</v>
      </c>
      <c r="C291" s="21">
        <v>1</v>
      </c>
      <c r="D291" s="21" t="s">
        <v>4157</v>
      </c>
      <c r="E291" s="21" t="s">
        <v>110</v>
      </c>
      <c r="F291" s="21" t="s">
        <v>4834</v>
      </c>
      <c r="G291" s="21" t="s">
        <v>4348</v>
      </c>
      <c r="H291" s="21" t="s">
        <v>4366</v>
      </c>
      <c r="I291" s="21" t="s">
        <v>4713</v>
      </c>
      <c r="J291" s="21" t="s">
        <v>4714</v>
      </c>
      <c r="K291" s="21" t="s">
        <v>4163</v>
      </c>
      <c r="L291" s="23" t="s">
        <v>4234</v>
      </c>
      <c r="M291" s="23" t="s">
        <v>4715</v>
      </c>
      <c r="N291" s="23" t="s">
        <v>4716</v>
      </c>
      <c r="O291" s="21" t="s">
        <v>212</v>
      </c>
      <c r="P291" s="21"/>
      <c r="Q291" s="21">
        <v>1720</v>
      </c>
      <c r="R291" s="21">
        <v>112776</v>
      </c>
      <c r="S291" s="21"/>
      <c r="T291" s="21"/>
      <c r="U291" s="21"/>
      <c r="V291" s="21"/>
      <c r="W291" s="21"/>
      <c r="X291" s="21"/>
      <c r="Y291" s="21" t="s">
        <v>178</v>
      </c>
      <c r="Z291" s="23" t="s">
        <v>4844</v>
      </c>
      <c r="AA291" s="21" t="s">
        <v>178</v>
      </c>
      <c r="AB291" s="21">
        <v>1</v>
      </c>
    </row>
    <row r="292" spans="1:28" ht="21.6" customHeight="1">
      <c r="A292" s="21">
        <v>257</v>
      </c>
      <c r="B292" s="21">
        <v>2025033024</v>
      </c>
      <c r="C292" s="21">
        <v>1</v>
      </c>
      <c r="D292" s="21" t="s">
        <v>4157</v>
      </c>
      <c r="E292" s="21" t="s">
        <v>110</v>
      </c>
      <c r="F292" s="21" t="s">
        <v>4785</v>
      </c>
      <c r="G292" s="21" t="s">
        <v>4230</v>
      </c>
      <c r="H292" s="21" t="s">
        <v>4184</v>
      </c>
      <c r="I292" s="21" t="s">
        <v>4727</v>
      </c>
      <c r="J292" s="21" t="s">
        <v>4524</v>
      </c>
      <c r="K292" s="21" t="s">
        <v>4163</v>
      </c>
      <c r="L292" s="23" t="s">
        <v>4234</v>
      </c>
      <c r="M292" s="23" t="s">
        <v>4528</v>
      </c>
      <c r="N292" s="23" t="s">
        <v>4728</v>
      </c>
      <c r="O292" s="21" t="s">
        <v>212</v>
      </c>
      <c r="P292" s="21"/>
      <c r="Q292" s="21"/>
      <c r="R292" s="21">
        <v>929886</v>
      </c>
      <c r="S292" s="21"/>
      <c r="T292" s="21"/>
      <c r="U292" s="21"/>
      <c r="V292" s="21"/>
      <c r="W292" s="21"/>
      <c r="X292" s="21"/>
      <c r="Y292" s="21" t="s">
        <v>178</v>
      </c>
      <c r="Z292" s="23" t="s">
        <v>4845</v>
      </c>
      <c r="AA292" s="21" t="s">
        <v>178</v>
      </c>
      <c r="AB292" s="21">
        <v>1</v>
      </c>
    </row>
    <row r="293" spans="1:28" ht="21.6" customHeight="1">
      <c r="A293" s="21">
        <v>258</v>
      </c>
      <c r="B293" s="21">
        <v>2025031348</v>
      </c>
      <c r="C293" s="21">
        <v>1</v>
      </c>
      <c r="D293" s="21" t="s">
        <v>4157</v>
      </c>
      <c r="E293" s="21" t="s">
        <v>110</v>
      </c>
      <c r="F293" s="21" t="s">
        <v>4846</v>
      </c>
      <c r="G293" s="21" t="s">
        <v>4213</v>
      </c>
      <c r="H293" s="21" t="s">
        <v>4361</v>
      </c>
      <c r="I293" s="21" t="s">
        <v>4538</v>
      </c>
      <c r="J293" s="21" t="s">
        <v>4308</v>
      </c>
      <c r="K293" s="21" t="s">
        <v>4163</v>
      </c>
      <c r="L293" s="23" t="s">
        <v>4539</v>
      </c>
      <c r="M293" s="23" t="s">
        <v>4540</v>
      </c>
      <c r="N293" s="23" t="s">
        <v>4489</v>
      </c>
      <c r="O293" s="21" t="s">
        <v>212</v>
      </c>
      <c r="P293" s="21"/>
      <c r="Q293" s="21">
        <v>2107</v>
      </c>
      <c r="R293" s="21">
        <v>832</v>
      </c>
      <c r="S293" s="21" t="s">
        <v>178</v>
      </c>
      <c r="T293" s="21"/>
      <c r="U293" s="21"/>
      <c r="V293" s="21"/>
      <c r="W293" s="21"/>
      <c r="X293" s="21"/>
      <c r="Y293" s="21"/>
      <c r="Z293" s="23" t="s">
        <v>4677</v>
      </c>
      <c r="AA293" s="21" t="s">
        <v>178</v>
      </c>
      <c r="AB293" s="21">
        <v>1</v>
      </c>
    </row>
    <row r="294" spans="1:28" ht="21.6" customHeight="1">
      <c r="A294" s="21">
        <v>260</v>
      </c>
      <c r="B294" s="21">
        <v>2025033371</v>
      </c>
      <c r="C294" s="21">
        <v>1</v>
      </c>
      <c r="D294" s="21" t="s">
        <v>4157</v>
      </c>
      <c r="E294" s="21" t="s">
        <v>110</v>
      </c>
      <c r="F294" s="21" t="s">
        <v>4817</v>
      </c>
      <c r="G294" s="21" t="s">
        <v>4367</v>
      </c>
      <c r="H294" s="21" t="s">
        <v>4671</v>
      </c>
      <c r="I294" s="21" t="s">
        <v>4543</v>
      </c>
      <c r="J294" s="21" t="s">
        <v>679</v>
      </c>
      <c r="K294" s="21" t="s">
        <v>4163</v>
      </c>
      <c r="L294" s="23" t="s">
        <v>4544</v>
      </c>
      <c r="M294" s="23" t="s">
        <v>4545</v>
      </c>
      <c r="N294" s="23" t="s">
        <v>4546</v>
      </c>
      <c r="O294" s="21" t="s">
        <v>158</v>
      </c>
      <c r="P294" s="21"/>
      <c r="Q294" s="21"/>
      <c r="R294" s="21">
        <v>88373</v>
      </c>
      <c r="S294" s="21"/>
      <c r="T294" s="21"/>
      <c r="U294" s="21"/>
      <c r="V294" s="21"/>
      <c r="W294" s="21"/>
      <c r="X294" s="21"/>
      <c r="Y294" s="21"/>
      <c r="Z294" s="23" t="s">
        <v>4847</v>
      </c>
      <c r="AA294" s="21" t="s">
        <v>178</v>
      </c>
      <c r="AB294" s="21">
        <v>1</v>
      </c>
    </row>
    <row r="295" spans="1:28" ht="21.6" customHeight="1">
      <c r="A295" s="21">
        <v>261</v>
      </c>
      <c r="B295" s="21">
        <v>2025033545</v>
      </c>
      <c r="C295" s="21">
        <v>1</v>
      </c>
      <c r="D295" s="21" t="s">
        <v>4157</v>
      </c>
      <c r="E295" s="21" t="s">
        <v>110</v>
      </c>
      <c r="F295" s="21" t="s">
        <v>4825</v>
      </c>
      <c r="G295" s="21" t="s">
        <v>4330</v>
      </c>
      <c r="H295" s="21" t="s">
        <v>4343</v>
      </c>
      <c r="I295" s="21" t="s">
        <v>4543</v>
      </c>
      <c r="J295" s="21" t="s">
        <v>679</v>
      </c>
      <c r="K295" s="21" t="s">
        <v>4163</v>
      </c>
      <c r="L295" s="23" t="s">
        <v>4544</v>
      </c>
      <c r="M295" s="23" t="s">
        <v>4545</v>
      </c>
      <c r="N295" s="23" t="s">
        <v>4546</v>
      </c>
      <c r="O295" s="21" t="s">
        <v>212</v>
      </c>
      <c r="P295" s="21"/>
      <c r="Q295" s="21"/>
      <c r="R295" s="21">
        <v>88373</v>
      </c>
      <c r="S295" s="21"/>
      <c r="T295" s="21"/>
      <c r="U295" s="21"/>
      <c r="V295" s="21"/>
      <c r="W295" s="21"/>
      <c r="X295" s="21"/>
      <c r="Y295" s="21" t="s">
        <v>178</v>
      </c>
      <c r="Z295" s="23" t="s">
        <v>4811</v>
      </c>
      <c r="AA295" s="21" t="s">
        <v>178</v>
      </c>
      <c r="AB295" s="21">
        <v>1</v>
      </c>
    </row>
    <row r="296" spans="1:28" ht="21.6" customHeight="1">
      <c r="A296" s="21">
        <v>262</v>
      </c>
      <c r="B296" s="21">
        <v>2025031475</v>
      </c>
      <c r="C296" s="21">
        <v>1</v>
      </c>
      <c r="D296" s="21" t="s">
        <v>4157</v>
      </c>
      <c r="E296" s="21" t="s">
        <v>110</v>
      </c>
      <c r="F296" s="21" t="s">
        <v>4846</v>
      </c>
      <c r="G296" s="21" t="s">
        <v>4411</v>
      </c>
      <c r="H296" s="21" t="s">
        <v>4412</v>
      </c>
      <c r="I296" s="21" t="s">
        <v>4548</v>
      </c>
      <c r="J296" s="21" t="s">
        <v>679</v>
      </c>
      <c r="K296" s="21" t="s">
        <v>4163</v>
      </c>
      <c r="L296" s="23" t="s">
        <v>4234</v>
      </c>
      <c r="M296" s="23" t="s">
        <v>4528</v>
      </c>
      <c r="N296" s="23" t="s">
        <v>4549</v>
      </c>
      <c r="O296" s="21" t="s">
        <v>212</v>
      </c>
      <c r="P296" s="21"/>
      <c r="Q296" s="21"/>
      <c r="R296" s="21">
        <v>64520</v>
      </c>
      <c r="S296" s="21"/>
      <c r="T296" s="21"/>
      <c r="U296" s="21" t="s">
        <v>178</v>
      </c>
      <c r="V296" s="21"/>
      <c r="W296" s="21"/>
      <c r="X296" s="21"/>
      <c r="Y296" s="21"/>
      <c r="Z296" s="23" t="s">
        <v>4342</v>
      </c>
      <c r="AA296" s="21" t="s">
        <v>178</v>
      </c>
      <c r="AB296" s="21">
        <v>1</v>
      </c>
    </row>
    <row r="297" spans="1:28" ht="21.6" customHeight="1">
      <c r="A297" s="21">
        <v>263</v>
      </c>
      <c r="B297" s="21">
        <v>2025031654</v>
      </c>
      <c r="C297" s="21">
        <v>1</v>
      </c>
      <c r="D297" s="21" t="s">
        <v>4157</v>
      </c>
      <c r="E297" s="21" t="s">
        <v>110</v>
      </c>
      <c r="F297" s="21" t="s">
        <v>4806</v>
      </c>
      <c r="G297" s="21" t="s">
        <v>4367</v>
      </c>
      <c r="H297" s="21" t="s">
        <v>4406</v>
      </c>
      <c r="I297" s="21" t="s">
        <v>4548</v>
      </c>
      <c r="J297" s="21" t="s">
        <v>679</v>
      </c>
      <c r="K297" s="21" t="s">
        <v>4163</v>
      </c>
      <c r="L297" s="23" t="s">
        <v>4234</v>
      </c>
      <c r="M297" s="23" t="s">
        <v>4528</v>
      </c>
      <c r="N297" s="23" t="s">
        <v>4549</v>
      </c>
      <c r="O297" s="21" t="s">
        <v>212</v>
      </c>
      <c r="P297" s="21"/>
      <c r="Q297" s="21"/>
      <c r="R297" s="21">
        <v>64520</v>
      </c>
      <c r="S297" s="21"/>
      <c r="T297" s="21"/>
      <c r="U297" s="21" t="s">
        <v>178</v>
      </c>
      <c r="V297" s="21"/>
      <c r="W297" s="21"/>
      <c r="X297" s="21"/>
      <c r="Y297" s="21"/>
      <c r="Z297" s="23" t="s">
        <v>4342</v>
      </c>
      <c r="AA297" s="21" t="s">
        <v>178</v>
      </c>
      <c r="AB297" s="21">
        <v>1</v>
      </c>
    </row>
    <row r="298" spans="1:28" ht="21.6" customHeight="1">
      <c r="A298" s="21">
        <v>264</v>
      </c>
      <c r="B298" s="21">
        <v>2025033025</v>
      </c>
      <c r="C298" s="21">
        <v>1</v>
      </c>
      <c r="D298" s="21" t="s">
        <v>4157</v>
      </c>
      <c r="E298" s="21" t="s">
        <v>110</v>
      </c>
      <c r="F298" s="21" t="s">
        <v>4785</v>
      </c>
      <c r="G298" s="21" t="s">
        <v>4184</v>
      </c>
      <c r="H298" s="21" t="s">
        <v>4407</v>
      </c>
      <c r="I298" s="21" t="s">
        <v>4548</v>
      </c>
      <c r="J298" s="21" t="s">
        <v>679</v>
      </c>
      <c r="K298" s="21" t="s">
        <v>4163</v>
      </c>
      <c r="L298" s="23" t="s">
        <v>4234</v>
      </c>
      <c r="M298" s="23" t="s">
        <v>4528</v>
      </c>
      <c r="N298" s="23" t="s">
        <v>4549</v>
      </c>
      <c r="O298" s="21" t="s">
        <v>212</v>
      </c>
      <c r="P298" s="21"/>
      <c r="Q298" s="21"/>
      <c r="R298" s="21">
        <v>64520</v>
      </c>
      <c r="S298" s="21"/>
      <c r="T298" s="21"/>
      <c r="U298" s="21"/>
      <c r="V298" s="21"/>
      <c r="W298" s="21"/>
      <c r="X298" s="21"/>
      <c r="Y298" s="21" t="s">
        <v>178</v>
      </c>
      <c r="Z298" s="23" t="s">
        <v>4845</v>
      </c>
      <c r="AA298" s="21" t="s">
        <v>178</v>
      </c>
      <c r="AB298" s="21">
        <v>1</v>
      </c>
    </row>
    <row r="299" spans="1:28" ht="21.6" customHeight="1">
      <c r="A299" s="21">
        <v>265</v>
      </c>
      <c r="B299" s="21">
        <v>2025031474</v>
      </c>
      <c r="C299" s="21">
        <v>1</v>
      </c>
      <c r="D299" s="21" t="s">
        <v>4157</v>
      </c>
      <c r="E299" s="21" t="s">
        <v>110</v>
      </c>
      <c r="F299" s="21" t="s">
        <v>4846</v>
      </c>
      <c r="G299" s="21" t="s">
        <v>4411</v>
      </c>
      <c r="H299" s="21" t="s">
        <v>4412</v>
      </c>
      <c r="I299" s="21" t="s">
        <v>4551</v>
      </c>
      <c r="J299" s="21" t="s">
        <v>679</v>
      </c>
      <c r="K299" s="21" t="s">
        <v>4163</v>
      </c>
      <c r="L299" s="23" t="s">
        <v>4234</v>
      </c>
      <c r="M299" s="23" t="s">
        <v>4528</v>
      </c>
      <c r="N299" s="23" t="s">
        <v>4552</v>
      </c>
      <c r="O299" s="21" t="s">
        <v>212</v>
      </c>
      <c r="P299" s="21"/>
      <c r="Q299" s="21"/>
      <c r="R299" s="21">
        <v>165091</v>
      </c>
      <c r="S299" s="21"/>
      <c r="T299" s="21" t="s">
        <v>178</v>
      </c>
      <c r="U299" s="21"/>
      <c r="V299" s="21"/>
      <c r="W299" s="21"/>
      <c r="X299" s="21"/>
      <c r="Y299" s="21"/>
      <c r="Z299" s="23" t="s">
        <v>4342</v>
      </c>
      <c r="AA299" s="21" t="s">
        <v>178</v>
      </c>
      <c r="AB299" s="21">
        <v>1</v>
      </c>
    </row>
    <row r="300" spans="1:28" ht="21.6" customHeight="1">
      <c r="A300" s="21">
        <v>266</v>
      </c>
      <c r="B300" s="21">
        <v>2025031653</v>
      </c>
      <c r="C300" s="21">
        <v>1</v>
      </c>
      <c r="D300" s="21" t="s">
        <v>4157</v>
      </c>
      <c r="E300" s="21" t="s">
        <v>110</v>
      </c>
      <c r="F300" s="21" t="s">
        <v>4806</v>
      </c>
      <c r="G300" s="21" t="s">
        <v>4366</v>
      </c>
      <c r="H300" s="21" t="s">
        <v>4367</v>
      </c>
      <c r="I300" s="21" t="s">
        <v>4551</v>
      </c>
      <c r="J300" s="21" t="s">
        <v>679</v>
      </c>
      <c r="K300" s="21" t="s">
        <v>4163</v>
      </c>
      <c r="L300" s="23" t="s">
        <v>4234</v>
      </c>
      <c r="M300" s="23" t="s">
        <v>4528</v>
      </c>
      <c r="N300" s="23" t="s">
        <v>4552</v>
      </c>
      <c r="O300" s="21" t="s">
        <v>212</v>
      </c>
      <c r="P300" s="21"/>
      <c r="Q300" s="21"/>
      <c r="R300" s="21">
        <v>165091</v>
      </c>
      <c r="S300" s="21"/>
      <c r="T300" s="21"/>
      <c r="U300" s="21" t="s">
        <v>178</v>
      </c>
      <c r="V300" s="21"/>
      <c r="W300" s="21"/>
      <c r="X300" s="21"/>
      <c r="Y300" s="21"/>
      <c r="Z300" s="23" t="s">
        <v>4342</v>
      </c>
      <c r="AA300" s="21" t="s">
        <v>178</v>
      </c>
      <c r="AB300" s="21">
        <v>1</v>
      </c>
    </row>
    <row r="301" spans="1:28" ht="21.6" customHeight="1">
      <c r="A301" s="21">
        <v>267</v>
      </c>
      <c r="B301" s="21">
        <v>2025033023</v>
      </c>
      <c r="C301" s="21">
        <v>1</v>
      </c>
      <c r="D301" s="21" t="s">
        <v>4157</v>
      </c>
      <c r="E301" s="21" t="s">
        <v>110</v>
      </c>
      <c r="F301" s="21" t="s">
        <v>4785</v>
      </c>
      <c r="G301" s="21" t="s">
        <v>4348</v>
      </c>
      <c r="H301" s="21" t="s">
        <v>4230</v>
      </c>
      <c r="I301" s="21" t="s">
        <v>4551</v>
      </c>
      <c r="J301" s="21" t="s">
        <v>679</v>
      </c>
      <c r="K301" s="21" t="s">
        <v>4163</v>
      </c>
      <c r="L301" s="23" t="s">
        <v>4234</v>
      </c>
      <c r="M301" s="23" t="s">
        <v>4528</v>
      </c>
      <c r="N301" s="23" t="s">
        <v>4552</v>
      </c>
      <c r="O301" s="21" t="s">
        <v>212</v>
      </c>
      <c r="P301" s="21"/>
      <c r="Q301" s="21"/>
      <c r="R301" s="21">
        <v>165091</v>
      </c>
      <c r="S301" s="21"/>
      <c r="T301" s="21"/>
      <c r="U301" s="21"/>
      <c r="V301" s="21"/>
      <c r="W301" s="21"/>
      <c r="X301" s="21"/>
      <c r="Y301" s="21" t="s">
        <v>178</v>
      </c>
      <c r="Z301" s="23" t="s">
        <v>4845</v>
      </c>
      <c r="AA301" s="21" t="s">
        <v>178</v>
      </c>
      <c r="AB301" s="21">
        <v>1</v>
      </c>
    </row>
    <row r="302" spans="1:28" ht="21.6" customHeight="1">
      <c r="A302" s="21">
        <v>268</v>
      </c>
      <c r="B302" s="21">
        <v>2025032881</v>
      </c>
      <c r="C302" s="21">
        <v>1</v>
      </c>
      <c r="D302" s="21" t="s">
        <v>4157</v>
      </c>
      <c r="E302" s="21" t="s">
        <v>110</v>
      </c>
      <c r="F302" s="21" t="s">
        <v>4795</v>
      </c>
      <c r="G302" s="21" t="s">
        <v>4213</v>
      </c>
      <c r="H302" s="21" t="s">
        <v>4361</v>
      </c>
      <c r="I302" s="21" t="s">
        <v>4553</v>
      </c>
      <c r="J302" s="21" t="s">
        <v>679</v>
      </c>
      <c r="K302" s="21" t="s">
        <v>4163</v>
      </c>
      <c r="L302" s="23" t="s">
        <v>4452</v>
      </c>
      <c r="M302" s="23" t="s">
        <v>4390</v>
      </c>
      <c r="N302" s="23" t="s">
        <v>4422</v>
      </c>
      <c r="O302" s="21" t="s">
        <v>212</v>
      </c>
      <c r="P302" s="21"/>
      <c r="Q302" s="21"/>
      <c r="R302" s="21">
        <v>40698</v>
      </c>
      <c r="S302" s="21" t="s">
        <v>178</v>
      </c>
      <c r="T302" s="21"/>
      <c r="U302" s="21"/>
      <c r="V302" s="21"/>
      <c r="W302" s="21"/>
      <c r="X302" s="21"/>
      <c r="Y302" s="21"/>
      <c r="Z302" s="23" t="s">
        <v>4677</v>
      </c>
      <c r="AA302" s="21" t="s">
        <v>178</v>
      </c>
      <c r="AB302" s="21">
        <v>1</v>
      </c>
    </row>
    <row r="303" spans="1:28" ht="21.6" customHeight="1">
      <c r="A303" s="21">
        <v>270</v>
      </c>
      <c r="B303" s="21">
        <v>2025033115</v>
      </c>
      <c r="C303" s="21">
        <v>1</v>
      </c>
      <c r="D303" s="21" t="s">
        <v>4157</v>
      </c>
      <c r="E303" s="21" t="s">
        <v>110</v>
      </c>
      <c r="F303" s="21" t="s">
        <v>4813</v>
      </c>
      <c r="G303" s="21" t="s">
        <v>4260</v>
      </c>
      <c r="H303" s="21" t="s">
        <v>4381</v>
      </c>
      <c r="I303" s="21" t="s">
        <v>4553</v>
      </c>
      <c r="J303" s="21" t="s">
        <v>679</v>
      </c>
      <c r="K303" s="21" t="s">
        <v>4163</v>
      </c>
      <c r="L303" s="23" t="s">
        <v>4452</v>
      </c>
      <c r="M303" s="23" t="s">
        <v>4390</v>
      </c>
      <c r="N303" s="23" t="s">
        <v>4422</v>
      </c>
      <c r="O303" s="21" t="s">
        <v>212</v>
      </c>
      <c r="P303" s="21"/>
      <c r="Q303" s="21"/>
      <c r="R303" s="21">
        <v>40698</v>
      </c>
      <c r="S303" s="21"/>
      <c r="T303" s="21"/>
      <c r="U303" s="21"/>
      <c r="V303" s="21"/>
      <c r="W303" s="21"/>
      <c r="X303" s="21"/>
      <c r="Y303" s="21" t="s">
        <v>178</v>
      </c>
      <c r="Z303" s="23" t="s">
        <v>4848</v>
      </c>
      <c r="AA303" s="21" t="s">
        <v>178</v>
      </c>
      <c r="AB303" s="21">
        <v>1</v>
      </c>
    </row>
    <row r="304" spans="1:28" ht="21.6" customHeight="1">
      <c r="A304" s="21">
        <v>273</v>
      </c>
      <c r="B304" s="21">
        <v>2025033299</v>
      </c>
      <c r="C304" s="21">
        <v>1</v>
      </c>
      <c r="D304" s="21" t="s">
        <v>4157</v>
      </c>
      <c r="E304" s="21" t="s">
        <v>110</v>
      </c>
      <c r="F304" s="21" t="s">
        <v>4817</v>
      </c>
      <c r="G304" s="21" t="s">
        <v>4260</v>
      </c>
      <c r="H304" s="21" t="s">
        <v>4361</v>
      </c>
      <c r="I304" s="21" t="s">
        <v>4738</v>
      </c>
      <c r="J304" s="21" t="s">
        <v>4739</v>
      </c>
      <c r="K304" s="21" t="s">
        <v>4163</v>
      </c>
      <c r="L304" s="23" t="s">
        <v>4740</v>
      </c>
      <c r="M304" s="23" t="s">
        <v>4741</v>
      </c>
      <c r="N304" s="23" t="s">
        <v>4742</v>
      </c>
      <c r="O304" s="21" t="s">
        <v>212</v>
      </c>
      <c r="P304" s="21"/>
      <c r="Q304" s="21">
        <v>1540</v>
      </c>
      <c r="R304" s="21">
        <v>116787</v>
      </c>
      <c r="S304" s="21"/>
      <c r="T304" s="21"/>
      <c r="U304" s="21"/>
      <c r="V304" s="21"/>
      <c r="W304" s="21"/>
      <c r="X304" s="21"/>
      <c r="Y304" s="21" t="s">
        <v>178</v>
      </c>
      <c r="Z304" s="23" t="s">
        <v>4849</v>
      </c>
      <c r="AA304" s="21" t="s">
        <v>178</v>
      </c>
      <c r="AB304" s="21">
        <v>1</v>
      </c>
    </row>
    <row r="305" spans="1:28" ht="21.6" customHeight="1">
      <c r="A305" s="21">
        <v>276</v>
      </c>
      <c r="B305" s="21">
        <v>2025030600</v>
      </c>
      <c r="C305" s="21">
        <v>1</v>
      </c>
      <c r="D305" s="21" t="s">
        <v>4157</v>
      </c>
      <c r="E305" s="21" t="s">
        <v>110</v>
      </c>
      <c r="F305" s="21" t="s">
        <v>4807</v>
      </c>
      <c r="G305" s="21" t="s">
        <v>4407</v>
      </c>
      <c r="H305" s="21" t="s">
        <v>4366</v>
      </c>
      <c r="I305" s="21" t="s">
        <v>4554</v>
      </c>
      <c r="J305" s="21" t="s">
        <v>4555</v>
      </c>
      <c r="K305" s="21" t="s">
        <v>4163</v>
      </c>
      <c r="L305" s="23" t="s">
        <v>4378</v>
      </c>
      <c r="M305" s="23" t="s">
        <v>4556</v>
      </c>
      <c r="N305" s="23" t="s">
        <v>4557</v>
      </c>
      <c r="O305" s="21" t="s">
        <v>212</v>
      </c>
      <c r="P305" s="21"/>
      <c r="Q305" s="21"/>
      <c r="R305" s="21">
        <v>23412</v>
      </c>
      <c r="S305" s="21" t="s">
        <v>178</v>
      </c>
      <c r="T305" s="21"/>
      <c r="U305" s="21"/>
      <c r="V305" s="21"/>
      <c r="W305" s="21"/>
      <c r="X305" s="21"/>
      <c r="Y305" s="21"/>
      <c r="Z305" s="23" t="s">
        <v>4677</v>
      </c>
      <c r="AA305" s="21" t="s">
        <v>178</v>
      </c>
      <c r="AB305" s="21">
        <v>1</v>
      </c>
    </row>
    <row r="306" spans="1:28" ht="21.6" customHeight="1">
      <c r="A306" s="21">
        <v>314</v>
      </c>
      <c r="B306" s="21">
        <v>2025032596</v>
      </c>
      <c r="C306" s="21">
        <v>1</v>
      </c>
      <c r="D306" s="21" t="s">
        <v>4157</v>
      </c>
      <c r="E306" s="21" t="s">
        <v>110</v>
      </c>
      <c r="F306" s="21" t="s">
        <v>4772</v>
      </c>
      <c r="G306" s="21" t="s">
        <v>4850</v>
      </c>
      <c r="H306" s="21" t="s">
        <v>4851</v>
      </c>
      <c r="I306" s="21" t="s">
        <v>4559</v>
      </c>
      <c r="J306" s="21" t="s">
        <v>4852</v>
      </c>
      <c r="K306" s="21" t="s">
        <v>4560</v>
      </c>
      <c r="L306" s="23" t="s">
        <v>4561</v>
      </c>
      <c r="M306" s="23" t="s">
        <v>4562</v>
      </c>
      <c r="N306" s="23" t="s">
        <v>4563</v>
      </c>
      <c r="O306" s="21" t="s">
        <v>212</v>
      </c>
      <c r="P306" s="21"/>
      <c r="Q306" s="21"/>
      <c r="R306" s="21">
        <v>0</v>
      </c>
      <c r="S306" s="21"/>
      <c r="T306" s="21"/>
      <c r="U306" s="21"/>
      <c r="V306" s="21"/>
      <c r="W306" s="21"/>
      <c r="X306" s="21"/>
      <c r="Y306" s="21" t="s">
        <v>178</v>
      </c>
      <c r="Z306" s="23" t="s">
        <v>4853</v>
      </c>
      <c r="AA306" s="21" t="s">
        <v>178</v>
      </c>
      <c r="AB306" s="21">
        <v>1</v>
      </c>
    </row>
    <row r="307" spans="1:28" ht="21.6" customHeight="1">
      <c r="A307" s="21">
        <v>315</v>
      </c>
      <c r="B307" s="21">
        <v>2025032391</v>
      </c>
      <c r="C307" s="21">
        <v>1</v>
      </c>
      <c r="D307" s="21" t="s">
        <v>4157</v>
      </c>
      <c r="E307" s="21" t="s">
        <v>110</v>
      </c>
      <c r="F307" s="21" t="s">
        <v>4753</v>
      </c>
      <c r="G307" s="21" t="s">
        <v>4348</v>
      </c>
      <c r="H307" s="21" t="s">
        <v>4854</v>
      </c>
      <c r="I307" s="21" t="s">
        <v>4855</v>
      </c>
      <c r="J307" s="21" t="s">
        <v>4852</v>
      </c>
      <c r="K307" s="21" t="s">
        <v>4560</v>
      </c>
      <c r="L307" s="23" t="s">
        <v>4561</v>
      </c>
      <c r="M307" s="23" t="s">
        <v>4562</v>
      </c>
      <c r="N307" s="23" t="s">
        <v>4563</v>
      </c>
      <c r="O307" s="21" t="s">
        <v>158</v>
      </c>
      <c r="P307" s="21"/>
      <c r="Q307" s="21"/>
      <c r="R307" s="21">
        <v>0</v>
      </c>
      <c r="S307" s="21"/>
      <c r="T307" s="21"/>
      <c r="U307" s="21"/>
      <c r="V307" s="21"/>
      <c r="W307" s="21"/>
      <c r="X307" s="21"/>
      <c r="Y307" s="21"/>
      <c r="Z307" s="23" t="s">
        <v>4856</v>
      </c>
      <c r="AA307" s="21" t="s">
        <v>178</v>
      </c>
      <c r="AB307" s="21">
        <v>1</v>
      </c>
    </row>
    <row r="308" spans="1:28" ht="21.6" customHeight="1">
      <c r="A308" s="21">
        <v>316</v>
      </c>
      <c r="B308" s="21">
        <v>2025030089</v>
      </c>
      <c r="C308" s="21">
        <v>1</v>
      </c>
      <c r="D308" s="21" t="s">
        <v>4157</v>
      </c>
      <c r="E308" s="21" t="s">
        <v>110</v>
      </c>
      <c r="F308" s="21" t="s">
        <v>4839</v>
      </c>
      <c r="G308" s="21" t="s">
        <v>4857</v>
      </c>
      <c r="H308" s="21" t="s">
        <v>4858</v>
      </c>
      <c r="I308" s="21" t="s">
        <v>4859</v>
      </c>
      <c r="J308" s="21"/>
      <c r="K308" s="21" t="s">
        <v>4560</v>
      </c>
      <c r="L308" s="23" t="s">
        <v>4561</v>
      </c>
      <c r="M308" s="23" t="s">
        <v>4562</v>
      </c>
      <c r="N308" s="23" t="s">
        <v>4563</v>
      </c>
      <c r="O308" s="21" t="s">
        <v>158</v>
      </c>
      <c r="P308" s="21"/>
      <c r="Q308" s="21"/>
      <c r="R308" s="21">
        <v>0</v>
      </c>
      <c r="S308" s="21"/>
      <c r="T308" s="21"/>
      <c r="U308" s="21"/>
      <c r="V308" s="21"/>
      <c r="W308" s="21"/>
      <c r="X308" s="21"/>
      <c r="Y308" s="21"/>
      <c r="Z308" s="23" t="s">
        <v>4860</v>
      </c>
      <c r="AA308" s="21" t="s">
        <v>178</v>
      </c>
      <c r="AB308" s="21">
        <v>1</v>
      </c>
    </row>
    <row r="309" spans="1:28" ht="21.6" customHeight="1">
      <c r="A309" s="21">
        <v>317</v>
      </c>
      <c r="B309" s="21">
        <v>2025031240</v>
      </c>
      <c r="C309" s="21">
        <v>1</v>
      </c>
      <c r="D309" s="21" t="s">
        <v>4157</v>
      </c>
      <c r="E309" s="21" t="s">
        <v>274</v>
      </c>
      <c r="F309" s="21" t="s">
        <v>4794</v>
      </c>
      <c r="G309" s="21" t="s">
        <v>4778</v>
      </c>
      <c r="H309" s="21" t="s">
        <v>4779</v>
      </c>
      <c r="I309" s="21" t="s">
        <v>4566</v>
      </c>
      <c r="J309" s="21" t="s">
        <v>4281</v>
      </c>
      <c r="K309" s="21" t="s">
        <v>4163</v>
      </c>
      <c r="L309" s="23" t="s">
        <v>4567</v>
      </c>
      <c r="M309" s="23" t="s">
        <v>4568</v>
      </c>
      <c r="N309" s="23" t="s">
        <v>4410</v>
      </c>
      <c r="O309" s="21" t="s">
        <v>4170</v>
      </c>
      <c r="P309" s="21"/>
      <c r="Q309" s="21">
        <v>2538</v>
      </c>
      <c r="R309" s="21">
        <v>34303</v>
      </c>
      <c r="S309" s="21"/>
      <c r="T309" s="21"/>
      <c r="U309" s="21"/>
      <c r="V309" s="21"/>
      <c r="W309" s="21"/>
      <c r="X309" s="21"/>
      <c r="Y309" s="21"/>
      <c r="Z309" s="23"/>
      <c r="AA309" s="21" t="s">
        <v>178</v>
      </c>
      <c r="AB309" s="21">
        <v>1</v>
      </c>
    </row>
    <row r="310" spans="1:28" ht="21.6" customHeight="1">
      <c r="A310" s="21">
        <v>318</v>
      </c>
      <c r="B310" s="21">
        <v>2025031241</v>
      </c>
      <c r="C310" s="21">
        <v>1</v>
      </c>
      <c r="D310" s="21" t="s">
        <v>4157</v>
      </c>
      <c r="E310" s="21" t="s">
        <v>274</v>
      </c>
      <c r="F310" s="21" t="s">
        <v>4794</v>
      </c>
      <c r="G310" s="21" t="s">
        <v>4778</v>
      </c>
      <c r="H310" s="21" t="s">
        <v>4779</v>
      </c>
      <c r="I310" s="21" t="s">
        <v>4573</v>
      </c>
      <c r="J310" s="21" t="s">
        <v>4281</v>
      </c>
      <c r="K310" s="21" t="s">
        <v>4163</v>
      </c>
      <c r="L310" s="23" t="s">
        <v>4567</v>
      </c>
      <c r="M310" s="23" t="s">
        <v>4568</v>
      </c>
      <c r="N310" s="23" t="s">
        <v>4410</v>
      </c>
      <c r="O310" s="21" t="s">
        <v>4170</v>
      </c>
      <c r="P310" s="21"/>
      <c r="Q310" s="21">
        <v>4064</v>
      </c>
      <c r="R310" s="21">
        <v>54111</v>
      </c>
      <c r="S310" s="21"/>
      <c r="T310" s="21"/>
      <c r="U310" s="21"/>
      <c r="V310" s="21"/>
      <c r="W310" s="21"/>
      <c r="X310" s="21"/>
      <c r="Y310" s="21"/>
      <c r="Z310" s="23"/>
      <c r="AA310" s="21" t="s">
        <v>178</v>
      </c>
      <c r="AB310" s="21">
        <v>1</v>
      </c>
    </row>
    <row r="311" spans="1:28" ht="21.6" customHeight="1">
      <c r="A311" s="21">
        <v>356</v>
      </c>
      <c r="B311" s="21">
        <v>2025032224</v>
      </c>
      <c r="C311" s="21">
        <v>1</v>
      </c>
      <c r="D311" s="21" t="s">
        <v>4157</v>
      </c>
      <c r="E311" s="21" t="s">
        <v>274</v>
      </c>
      <c r="F311" s="21" t="s">
        <v>4753</v>
      </c>
      <c r="G311" s="21" t="s">
        <v>4381</v>
      </c>
      <c r="H311" s="21" t="s">
        <v>4448</v>
      </c>
      <c r="I311" s="21" t="s">
        <v>4861</v>
      </c>
      <c r="J311" s="21" t="s">
        <v>4578</v>
      </c>
      <c r="K311" s="21" t="s">
        <v>4560</v>
      </c>
      <c r="L311" s="23" t="s">
        <v>4579</v>
      </c>
      <c r="M311" s="23" t="s">
        <v>4580</v>
      </c>
      <c r="N311" s="23" t="s">
        <v>4862</v>
      </c>
      <c r="O311" s="21" t="s">
        <v>158</v>
      </c>
      <c r="P311" s="21"/>
      <c r="Q311" s="21"/>
      <c r="R311" s="21">
        <v>0</v>
      </c>
      <c r="S311" s="21"/>
      <c r="T311" s="21"/>
      <c r="U311" s="21"/>
      <c r="V311" s="21"/>
      <c r="W311" s="21"/>
      <c r="X311" s="21"/>
      <c r="Y311" s="21"/>
      <c r="Z311" s="23" t="s">
        <v>4863</v>
      </c>
      <c r="AA311" s="21" t="s">
        <v>178</v>
      </c>
      <c r="AB311" s="21">
        <v>1</v>
      </c>
    </row>
    <row r="312" spans="1:28" ht="21.6" customHeight="1">
      <c r="A312" s="21">
        <v>1</v>
      </c>
      <c r="B312" s="21">
        <v>2025042230</v>
      </c>
      <c r="C312" s="21">
        <v>1</v>
      </c>
      <c r="D312" s="21" t="s">
        <v>4157</v>
      </c>
      <c r="E312" s="21" t="s">
        <v>115</v>
      </c>
      <c r="F312" s="21" t="s">
        <v>4864</v>
      </c>
      <c r="G312" s="21" t="s">
        <v>4309</v>
      </c>
      <c r="H312" s="21" t="s">
        <v>4310</v>
      </c>
      <c r="I312" s="21" t="s">
        <v>4161</v>
      </c>
      <c r="J312" s="21" t="s">
        <v>4162</v>
      </c>
      <c r="K312" s="21" t="s">
        <v>4163</v>
      </c>
      <c r="L312" s="23" t="s">
        <v>4164</v>
      </c>
      <c r="M312" s="23" t="s">
        <v>4165</v>
      </c>
      <c r="N312" s="23" t="s">
        <v>115</v>
      </c>
      <c r="O312" s="21" t="s">
        <v>212</v>
      </c>
      <c r="P312" s="21"/>
      <c r="Q312" s="21">
        <v>4473</v>
      </c>
      <c r="R312" s="21">
        <v>30440</v>
      </c>
      <c r="S312" s="21" t="s">
        <v>178</v>
      </c>
      <c r="T312" s="21"/>
      <c r="U312" s="21"/>
      <c r="V312" s="21"/>
      <c r="W312" s="21"/>
      <c r="X312" s="21"/>
      <c r="Y312" s="21"/>
      <c r="Z312" s="23" t="s">
        <v>4166</v>
      </c>
      <c r="AA312" s="21" t="s">
        <v>178</v>
      </c>
      <c r="AB312" s="21">
        <v>1</v>
      </c>
    </row>
    <row r="313" spans="1:28" ht="21.6" customHeight="1">
      <c r="A313" s="21">
        <v>3</v>
      </c>
      <c r="B313" s="21">
        <v>2025042042</v>
      </c>
      <c r="C313" s="21">
        <v>1</v>
      </c>
      <c r="D313" s="21" t="s">
        <v>4157</v>
      </c>
      <c r="E313" s="21" t="s">
        <v>115</v>
      </c>
      <c r="F313" s="21" t="s">
        <v>4865</v>
      </c>
      <c r="G313" s="21" t="s">
        <v>4652</v>
      </c>
      <c r="H313" s="21" t="s">
        <v>4202</v>
      </c>
      <c r="I313" s="21" t="s">
        <v>4174</v>
      </c>
      <c r="J313" s="21" t="s">
        <v>4175</v>
      </c>
      <c r="K313" s="21" t="s">
        <v>4163</v>
      </c>
      <c r="L313" s="23" t="s">
        <v>4176</v>
      </c>
      <c r="M313" s="23" t="s">
        <v>4177</v>
      </c>
      <c r="N313" s="23" t="s">
        <v>115</v>
      </c>
      <c r="O313" s="21" t="s">
        <v>4170</v>
      </c>
      <c r="P313" s="21"/>
      <c r="Q313" s="21">
        <v>81</v>
      </c>
      <c r="R313" s="21">
        <v>3142</v>
      </c>
      <c r="S313" s="21"/>
      <c r="T313" s="21"/>
      <c r="U313" s="21"/>
      <c r="V313" s="21"/>
      <c r="W313" s="21"/>
      <c r="X313" s="21"/>
      <c r="Y313" s="21"/>
      <c r="Z313" s="23" t="s">
        <v>4170</v>
      </c>
      <c r="AA313" s="21" t="s">
        <v>178</v>
      </c>
      <c r="AB313" s="21">
        <v>1</v>
      </c>
    </row>
    <row r="314" spans="1:28" ht="21.6" customHeight="1">
      <c r="A314" s="21">
        <v>4</v>
      </c>
      <c r="B314" s="21">
        <v>2025042033</v>
      </c>
      <c r="C314" s="21">
        <v>1</v>
      </c>
      <c r="D314" s="21" t="s">
        <v>4157</v>
      </c>
      <c r="E314" s="21" t="s">
        <v>115</v>
      </c>
      <c r="F314" s="21" t="s">
        <v>4865</v>
      </c>
      <c r="G314" s="21" t="s">
        <v>4178</v>
      </c>
      <c r="H314" s="21" t="s">
        <v>4179</v>
      </c>
      <c r="I314" s="21" t="s">
        <v>4180</v>
      </c>
      <c r="J314" s="21" t="s">
        <v>4175</v>
      </c>
      <c r="K314" s="21" t="s">
        <v>4163</v>
      </c>
      <c r="L314" s="23" t="s">
        <v>4181</v>
      </c>
      <c r="M314" s="23" t="s">
        <v>4182</v>
      </c>
      <c r="N314" s="23" t="s">
        <v>4866</v>
      </c>
      <c r="O314" s="21" t="s">
        <v>4170</v>
      </c>
      <c r="P314" s="21"/>
      <c r="Q314" s="21">
        <v>2133</v>
      </c>
      <c r="R314" s="21">
        <v>16657</v>
      </c>
      <c r="S314" s="21"/>
      <c r="T314" s="21"/>
      <c r="U314" s="21"/>
      <c r="V314" s="21"/>
      <c r="W314" s="21"/>
      <c r="X314" s="21"/>
      <c r="Y314" s="21"/>
      <c r="Z314" s="23" t="s">
        <v>4170</v>
      </c>
      <c r="AA314" s="21" t="s">
        <v>178</v>
      </c>
      <c r="AB314" s="21">
        <v>1</v>
      </c>
    </row>
    <row r="315" spans="1:28" ht="21.6" customHeight="1">
      <c r="A315" s="21">
        <v>5</v>
      </c>
      <c r="B315" s="21">
        <v>2025041713</v>
      </c>
      <c r="C315" s="21">
        <v>1</v>
      </c>
      <c r="D315" s="21" t="s">
        <v>4157</v>
      </c>
      <c r="E315" s="21" t="s">
        <v>115</v>
      </c>
      <c r="F315" s="21" t="s">
        <v>4867</v>
      </c>
      <c r="G315" s="21" t="s">
        <v>4672</v>
      </c>
      <c r="H315" s="21" t="s">
        <v>4868</v>
      </c>
      <c r="I315" s="21" t="s">
        <v>4186</v>
      </c>
      <c r="J315" s="21" t="s">
        <v>4175</v>
      </c>
      <c r="K315" s="21" t="s">
        <v>4163</v>
      </c>
      <c r="L315" s="23" t="s">
        <v>4187</v>
      </c>
      <c r="M315" s="23" t="s">
        <v>4188</v>
      </c>
      <c r="N315" s="23" t="s">
        <v>4189</v>
      </c>
      <c r="O315" s="21" t="s">
        <v>212</v>
      </c>
      <c r="P315" s="21"/>
      <c r="Q315" s="21">
        <v>26552</v>
      </c>
      <c r="R315" s="21">
        <v>60785</v>
      </c>
      <c r="S315" s="21" t="s">
        <v>178</v>
      </c>
      <c r="T315" s="21"/>
      <c r="U315" s="21"/>
      <c r="V315" s="21"/>
      <c r="W315" s="21"/>
      <c r="X315" s="21"/>
      <c r="Y315" s="21"/>
      <c r="Z315" s="23" t="s">
        <v>4166</v>
      </c>
      <c r="AA315" s="21" t="s">
        <v>178</v>
      </c>
      <c r="AB315" s="21">
        <v>1</v>
      </c>
    </row>
    <row r="316" spans="1:28" ht="21.6" customHeight="1">
      <c r="A316" s="21">
        <v>7</v>
      </c>
      <c r="B316" s="21">
        <v>2025042024</v>
      </c>
      <c r="C316" s="21">
        <v>1</v>
      </c>
      <c r="D316" s="21" t="s">
        <v>4157</v>
      </c>
      <c r="E316" s="21" t="s">
        <v>115</v>
      </c>
      <c r="F316" s="21" t="s">
        <v>4865</v>
      </c>
      <c r="G316" s="21" t="s">
        <v>4869</v>
      </c>
      <c r="H316" s="21" t="s">
        <v>4870</v>
      </c>
      <c r="I316" s="21" t="s">
        <v>4192</v>
      </c>
      <c r="J316" s="21" t="s">
        <v>4175</v>
      </c>
      <c r="K316" s="21" t="s">
        <v>4163</v>
      </c>
      <c r="L316" s="23" t="s">
        <v>4193</v>
      </c>
      <c r="M316" s="23" t="s">
        <v>4194</v>
      </c>
      <c r="N316" s="23" t="s">
        <v>4195</v>
      </c>
      <c r="O316" s="21" t="s">
        <v>4170</v>
      </c>
      <c r="P316" s="21"/>
      <c r="Q316" s="21">
        <v>0</v>
      </c>
      <c r="R316" s="21">
        <v>782</v>
      </c>
      <c r="S316" s="21"/>
      <c r="T316" s="21"/>
      <c r="U316" s="21"/>
      <c r="V316" s="21"/>
      <c r="W316" s="21"/>
      <c r="X316" s="21"/>
      <c r="Y316" s="21"/>
      <c r="Z316" s="23" t="s">
        <v>4170</v>
      </c>
      <c r="AA316" s="21" t="s">
        <v>178</v>
      </c>
      <c r="AB316" s="21">
        <v>1</v>
      </c>
    </row>
    <row r="317" spans="1:28" ht="21.6" customHeight="1">
      <c r="A317" s="21">
        <v>8</v>
      </c>
      <c r="B317" s="21">
        <v>2025042227</v>
      </c>
      <c r="C317" s="21">
        <v>1</v>
      </c>
      <c r="D317" s="21" t="s">
        <v>4157</v>
      </c>
      <c r="E317" s="21" t="s">
        <v>115</v>
      </c>
      <c r="F317" s="21" t="s">
        <v>4864</v>
      </c>
      <c r="G317" s="21" t="s">
        <v>4871</v>
      </c>
      <c r="H317" s="21" t="s">
        <v>4872</v>
      </c>
      <c r="I317" s="21" t="s">
        <v>4192</v>
      </c>
      <c r="J317" s="21" t="s">
        <v>4175</v>
      </c>
      <c r="K317" s="21" t="s">
        <v>4163</v>
      </c>
      <c r="L317" s="23" t="s">
        <v>4193</v>
      </c>
      <c r="M317" s="23" t="s">
        <v>4194</v>
      </c>
      <c r="N317" s="23" t="s">
        <v>4195</v>
      </c>
      <c r="O317" s="21" t="s">
        <v>4170</v>
      </c>
      <c r="P317" s="21"/>
      <c r="Q317" s="21">
        <v>43</v>
      </c>
      <c r="R317" s="21">
        <v>782</v>
      </c>
      <c r="S317" s="21"/>
      <c r="T317" s="21"/>
      <c r="U317" s="21"/>
      <c r="V317" s="21"/>
      <c r="W317" s="21"/>
      <c r="X317" s="21"/>
      <c r="Y317" s="21"/>
      <c r="Z317" s="23" t="s">
        <v>4170</v>
      </c>
      <c r="AA317" s="21" t="s">
        <v>178</v>
      </c>
      <c r="AB317" s="21">
        <v>1</v>
      </c>
    </row>
    <row r="318" spans="1:28" ht="21.6" customHeight="1">
      <c r="A318" s="21">
        <v>9</v>
      </c>
      <c r="B318" s="21">
        <v>2025042309</v>
      </c>
      <c r="C318" s="21">
        <v>1</v>
      </c>
      <c r="D318" s="21" t="s">
        <v>4157</v>
      </c>
      <c r="E318" s="21" t="s">
        <v>115</v>
      </c>
      <c r="F318" s="21" t="s">
        <v>4873</v>
      </c>
      <c r="G318" s="21" t="s">
        <v>4874</v>
      </c>
      <c r="H318" s="21" t="s">
        <v>4875</v>
      </c>
      <c r="I318" s="21" t="s">
        <v>4192</v>
      </c>
      <c r="J318" s="21" t="s">
        <v>4175</v>
      </c>
      <c r="K318" s="21" t="s">
        <v>4163</v>
      </c>
      <c r="L318" s="23" t="s">
        <v>4193</v>
      </c>
      <c r="M318" s="23" t="s">
        <v>4194</v>
      </c>
      <c r="N318" s="23" t="s">
        <v>4195</v>
      </c>
      <c r="O318" s="21" t="s">
        <v>4170</v>
      </c>
      <c r="P318" s="21"/>
      <c r="Q318" s="21">
        <v>128</v>
      </c>
      <c r="R318" s="21">
        <v>782</v>
      </c>
      <c r="S318" s="21"/>
      <c r="T318" s="21"/>
      <c r="U318" s="21"/>
      <c r="V318" s="21"/>
      <c r="W318" s="21"/>
      <c r="X318" s="21"/>
      <c r="Y318" s="21"/>
      <c r="Z318" s="23" t="s">
        <v>4170</v>
      </c>
      <c r="AA318" s="21" t="s">
        <v>178</v>
      </c>
      <c r="AB318" s="21">
        <v>1</v>
      </c>
    </row>
    <row r="319" spans="1:28" ht="21.6" customHeight="1">
      <c r="A319" s="21">
        <v>10</v>
      </c>
      <c r="B319" s="21">
        <v>2025042049</v>
      </c>
      <c r="C319" s="21">
        <v>1</v>
      </c>
      <c r="D319" s="21" t="s">
        <v>4157</v>
      </c>
      <c r="E319" s="21" t="s">
        <v>115</v>
      </c>
      <c r="F319" s="21" t="s">
        <v>4865</v>
      </c>
      <c r="G319" s="21" t="s">
        <v>4876</v>
      </c>
      <c r="H319" s="21" t="s">
        <v>4877</v>
      </c>
      <c r="I319" s="21" t="s">
        <v>4198</v>
      </c>
      <c r="J319" s="21" t="s">
        <v>4175</v>
      </c>
      <c r="K319" s="21" t="s">
        <v>4163</v>
      </c>
      <c r="L319" s="23" t="s">
        <v>4199</v>
      </c>
      <c r="M319" s="23" t="s">
        <v>4200</v>
      </c>
      <c r="N319" s="23" t="s">
        <v>115</v>
      </c>
      <c r="O319" s="21" t="s">
        <v>4170</v>
      </c>
      <c r="P319" s="21"/>
      <c r="Q319" s="21">
        <v>134</v>
      </c>
      <c r="R319" s="21">
        <v>6120</v>
      </c>
      <c r="S319" s="21"/>
      <c r="T319" s="21"/>
      <c r="U319" s="21"/>
      <c r="V319" s="21"/>
      <c r="W319" s="21"/>
      <c r="X319" s="21"/>
      <c r="Y319" s="21"/>
      <c r="Z319" s="23" t="s">
        <v>4170</v>
      </c>
      <c r="AA319" s="21" t="s">
        <v>178</v>
      </c>
      <c r="AB319" s="21">
        <v>1</v>
      </c>
    </row>
    <row r="320" spans="1:28" ht="21.6" customHeight="1">
      <c r="A320" s="21">
        <v>11</v>
      </c>
      <c r="B320" s="21">
        <v>2025042038</v>
      </c>
      <c r="C320" s="21">
        <v>1</v>
      </c>
      <c r="D320" s="21" t="s">
        <v>4157</v>
      </c>
      <c r="E320" s="21" t="s">
        <v>115</v>
      </c>
      <c r="F320" s="21" t="s">
        <v>4865</v>
      </c>
      <c r="G320" s="21" t="s">
        <v>4878</v>
      </c>
      <c r="H320" s="21" t="s">
        <v>4851</v>
      </c>
      <c r="I320" s="21" t="s">
        <v>4203</v>
      </c>
      <c r="J320" s="21" t="s">
        <v>4204</v>
      </c>
      <c r="K320" s="21" t="s">
        <v>4163</v>
      </c>
      <c r="L320" s="23" t="s">
        <v>4205</v>
      </c>
      <c r="M320" s="23" t="s">
        <v>4206</v>
      </c>
      <c r="N320" s="23" t="s">
        <v>4207</v>
      </c>
      <c r="O320" s="21" t="s">
        <v>4170</v>
      </c>
      <c r="P320" s="21"/>
      <c r="Q320" s="21">
        <v>330</v>
      </c>
      <c r="R320" s="21">
        <v>1545</v>
      </c>
      <c r="S320" s="21"/>
      <c r="T320" s="21"/>
      <c r="U320" s="21"/>
      <c r="V320" s="21"/>
      <c r="W320" s="21"/>
      <c r="X320" s="21"/>
      <c r="Y320" s="21"/>
      <c r="Z320" s="23" t="s">
        <v>4170</v>
      </c>
      <c r="AA320" s="21" t="s">
        <v>178</v>
      </c>
      <c r="AB320" s="21">
        <v>1</v>
      </c>
    </row>
    <row r="321" spans="1:28" ht="21.6" customHeight="1">
      <c r="A321" s="21">
        <v>12</v>
      </c>
      <c r="B321" s="21">
        <v>2025042051</v>
      </c>
      <c r="C321" s="21">
        <v>1</v>
      </c>
      <c r="D321" s="21" t="s">
        <v>4157</v>
      </c>
      <c r="E321" s="21" t="s">
        <v>115</v>
      </c>
      <c r="F321" s="21" t="s">
        <v>4865</v>
      </c>
      <c r="G321" s="21" t="s">
        <v>4879</v>
      </c>
      <c r="H321" s="21" t="s">
        <v>4880</v>
      </c>
      <c r="I321" s="21" t="s">
        <v>4209</v>
      </c>
      <c r="J321" s="21" t="s">
        <v>4204</v>
      </c>
      <c r="K321" s="21" t="s">
        <v>4163</v>
      </c>
      <c r="L321" s="23" t="s">
        <v>4210</v>
      </c>
      <c r="M321" s="23" t="s">
        <v>4211</v>
      </c>
      <c r="N321" s="23" t="s">
        <v>4195</v>
      </c>
      <c r="O321" s="21" t="s">
        <v>4170</v>
      </c>
      <c r="P321" s="21"/>
      <c r="Q321" s="21">
        <v>2438</v>
      </c>
      <c r="R321" s="21">
        <v>2881</v>
      </c>
      <c r="S321" s="21"/>
      <c r="T321" s="21"/>
      <c r="U321" s="21"/>
      <c r="V321" s="21"/>
      <c r="W321" s="21"/>
      <c r="X321" s="21"/>
      <c r="Y321" s="21"/>
      <c r="Z321" s="23" t="s">
        <v>4170</v>
      </c>
      <c r="AA321" s="21" t="s">
        <v>178</v>
      </c>
      <c r="AB321" s="21">
        <v>1</v>
      </c>
    </row>
    <row r="322" spans="1:28" ht="21.6" customHeight="1">
      <c r="A322" s="21">
        <v>13</v>
      </c>
      <c r="B322" s="21">
        <v>2025042256</v>
      </c>
      <c r="C322" s="21">
        <v>1</v>
      </c>
      <c r="D322" s="21" t="s">
        <v>4157</v>
      </c>
      <c r="E322" s="21" t="s">
        <v>115</v>
      </c>
      <c r="F322" s="21" t="s">
        <v>4864</v>
      </c>
      <c r="G322" s="21" t="s">
        <v>4159</v>
      </c>
      <c r="H322" s="21" t="s">
        <v>4160</v>
      </c>
      <c r="I322" s="21" t="s">
        <v>4214</v>
      </c>
      <c r="J322" s="21" t="s">
        <v>4204</v>
      </c>
      <c r="K322" s="21" t="s">
        <v>4163</v>
      </c>
      <c r="L322" s="23" t="s">
        <v>4215</v>
      </c>
      <c r="M322" s="23" t="s">
        <v>4216</v>
      </c>
      <c r="N322" s="23" t="s">
        <v>4217</v>
      </c>
      <c r="O322" s="21" t="s">
        <v>212</v>
      </c>
      <c r="P322" s="21"/>
      <c r="Q322" s="21">
        <v>1045</v>
      </c>
      <c r="R322" s="21">
        <v>50580</v>
      </c>
      <c r="S322" s="21" t="s">
        <v>178</v>
      </c>
      <c r="T322" s="21"/>
      <c r="U322" s="21"/>
      <c r="V322" s="21"/>
      <c r="W322" s="21"/>
      <c r="X322" s="21"/>
      <c r="Y322" s="21"/>
      <c r="Z322" s="23" t="s">
        <v>4166</v>
      </c>
      <c r="AA322" s="21" t="s">
        <v>178</v>
      </c>
      <c r="AB322" s="21">
        <v>1</v>
      </c>
    </row>
    <row r="323" spans="1:28" ht="21.6" customHeight="1">
      <c r="A323" s="21">
        <v>15</v>
      </c>
      <c r="B323" s="21">
        <v>2025042417</v>
      </c>
      <c r="C323" s="21">
        <v>1</v>
      </c>
      <c r="D323" s="21" t="s">
        <v>4157</v>
      </c>
      <c r="E323" s="21" t="s">
        <v>115</v>
      </c>
      <c r="F323" s="21" t="s">
        <v>4873</v>
      </c>
      <c r="G323" s="21" t="s">
        <v>4881</v>
      </c>
      <c r="H323" s="21" t="s">
        <v>4882</v>
      </c>
      <c r="I323" s="21" t="s">
        <v>4220</v>
      </c>
      <c r="J323" s="21" t="s">
        <v>4204</v>
      </c>
      <c r="K323" s="21" t="s">
        <v>4163</v>
      </c>
      <c r="L323" s="23" t="s">
        <v>4221</v>
      </c>
      <c r="M323" s="23" t="s">
        <v>4222</v>
      </c>
      <c r="N323" s="23"/>
      <c r="O323" s="21" t="s">
        <v>212</v>
      </c>
      <c r="P323" s="21"/>
      <c r="Q323" s="21">
        <v>346</v>
      </c>
      <c r="R323" s="21">
        <v>639</v>
      </c>
      <c r="S323" s="21" t="s">
        <v>178</v>
      </c>
      <c r="T323" s="21"/>
      <c r="U323" s="21"/>
      <c r="V323" s="21"/>
      <c r="W323" s="21"/>
      <c r="X323" s="21"/>
      <c r="Y323" s="21"/>
      <c r="Z323" s="23" t="s">
        <v>4166</v>
      </c>
      <c r="AA323" s="21" t="s">
        <v>178</v>
      </c>
      <c r="AB323" s="21">
        <v>1</v>
      </c>
    </row>
    <row r="324" spans="1:28" ht="21.6" customHeight="1">
      <c r="A324" s="21">
        <v>17</v>
      </c>
      <c r="B324" s="21">
        <v>2025042044</v>
      </c>
      <c r="C324" s="21">
        <v>1</v>
      </c>
      <c r="D324" s="21" t="s">
        <v>4157</v>
      </c>
      <c r="E324" s="21" t="s">
        <v>115</v>
      </c>
      <c r="F324" s="21" t="s">
        <v>4865</v>
      </c>
      <c r="G324" s="21" t="s">
        <v>4883</v>
      </c>
      <c r="H324" s="21" t="s">
        <v>4630</v>
      </c>
      <c r="I324" s="21" t="s">
        <v>4226</v>
      </c>
      <c r="J324" s="21" t="s">
        <v>4204</v>
      </c>
      <c r="K324" s="21" t="s">
        <v>4163</v>
      </c>
      <c r="L324" s="23" t="s">
        <v>4227</v>
      </c>
      <c r="M324" s="23" t="s">
        <v>4228</v>
      </c>
      <c r="N324" s="23" t="s">
        <v>4195</v>
      </c>
      <c r="O324" s="21" t="s">
        <v>4170</v>
      </c>
      <c r="P324" s="21"/>
      <c r="Q324" s="21">
        <v>463</v>
      </c>
      <c r="R324" s="21">
        <v>1379</v>
      </c>
      <c r="S324" s="21"/>
      <c r="T324" s="21"/>
      <c r="U324" s="21"/>
      <c r="V324" s="21"/>
      <c r="W324" s="21"/>
      <c r="X324" s="21"/>
      <c r="Y324" s="21"/>
      <c r="Z324" s="23" t="s">
        <v>4170</v>
      </c>
      <c r="AA324" s="21" t="s">
        <v>178</v>
      </c>
      <c r="AB324" s="21">
        <v>1</v>
      </c>
    </row>
    <row r="325" spans="1:28" ht="21.6" customHeight="1">
      <c r="A325" s="21">
        <v>20</v>
      </c>
      <c r="B325" s="21">
        <v>2025041715</v>
      </c>
      <c r="C325" s="21">
        <v>1</v>
      </c>
      <c r="D325" s="21" t="s">
        <v>4157</v>
      </c>
      <c r="E325" s="21" t="s">
        <v>115</v>
      </c>
      <c r="F325" s="21" t="s">
        <v>4867</v>
      </c>
      <c r="G325" s="21" t="s">
        <v>4672</v>
      </c>
      <c r="H325" s="21" t="s">
        <v>4868</v>
      </c>
      <c r="I325" s="21" t="s">
        <v>4239</v>
      </c>
      <c r="J325" s="21" t="s">
        <v>4233</v>
      </c>
      <c r="K325" s="21" t="s">
        <v>4163</v>
      </c>
      <c r="L325" s="23" t="s">
        <v>4187</v>
      </c>
      <c r="M325" s="23" t="s">
        <v>4188</v>
      </c>
      <c r="N325" s="23" t="s">
        <v>4240</v>
      </c>
      <c r="O325" s="21" t="s">
        <v>212</v>
      </c>
      <c r="P325" s="21"/>
      <c r="Q325" s="21"/>
      <c r="R325" s="21">
        <v>80095</v>
      </c>
      <c r="S325" s="21" t="s">
        <v>178</v>
      </c>
      <c r="T325" s="21"/>
      <c r="U325" s="21"/>
      <c r="V325" s="21"/>
      <c r="W325" s="21"/>
      <c r="X325" s="21"/>
      <c r="Y325" s="21"/>
      <c r="Z325" s="23" t="s">
        <v>4166</v>
      </c>
      <c r="AA325" s="21" t="s">
        <v>178</v>
      </c>
      <c r="AB325" s="21">
        <v>1</v>
      </c>
    </row>
    <row r="326" spans="1:28" ht="21.6" customHeight="1">
      <c r="A326" s="21">
        <v>24</v>
      </c>
      <c r="B326" s="21">
        <v>2025042043</v>
      </c>
      <c r="C326" s="21">
        <v>1</v>
      </c>
      <c r="D326" s="21" t="s">
        <v>4157</v>
      </c>
      <c r="E326" s="21" t="s">
        <v>115</v>
      </c>
      <c r="F326" s="21" t="s">
        <v>4865</v>
      </c>
      <c r="G326" s="21" t="s">
        <v>4319</v>
      </c>
      <c r="H326" s="21" t="s">
        <v>4884</v>
      </c>
      <c r="I326" s="21" t="s">
        <v>4243</v>
      </c>
      <c r="J326" s="21" t="s">
        <v>4233</v>
      </c>
      <c r="K326" s="21" t="s">
        <v>4163</v>
      </c>
      <c r="L326" s="23" t="s">
        <v>4244</v>
      </c>
      <c r="M326" s="23" t="s">
        <v>4245</v>
      </c>
      <c r="N326" s="23" t="s">
        <v>115</v>
      </c>
      <c r="O326" s="21" t="s">
        <v>4170</v>
      </c>
      <c r="P326" s="21"/>
      <c r="Q326" s="21"/>
      <c r="R326" s="21">
        <v>46868</v>
      </c>
      <c r="S326" s="21"/>
      <c r="T326" s="21"/>
      <c r="U326" s="21"/>
      <c r="V326" s="21"/>
      <c r="W326" s="21"/>
      <c r="X326" s="21"/>
      <c r="Y326" s="21"/>
      <c r="Z326" s="23" t="s">
        <v>4170</v>
      </c>
      <c r="AA326" s="21" t="s">
        <v>178</v>
      </c>
      <c r="AB326" s="21">
        <v>1</v>
      </c>
    </row>
    <row r="327" spans="1:28" ht="21.6" customHeight="1">
      <c r="A327" s="21">
        <v>27</v>
      </c>
      <c r="B327" s="21">
        <v>2025040738</v>
      </c>
      <c r="C327" s="21">
        <v>1</v>
      </c>
      <c r="D327" s="21" t="s">
        <v>4157</v>
      </c>
      <c r="E327" s="21" t="s">
        <v>115</v>
      </c>
      <c r="F327" s="21" t="s">
        <v>4885</v>
      </c>
      <c r="G327" s="21" t="s">
        <v>4776</v>
      </c>
      <c r="H327" s="21" t="s">
        <v>4777</v>
      </c>
      <c r="I327" s="21" t="s">
        <v>4249</v>
      </c>
      <c r="J327" s="21" t="s">
        <v>4233</v>
      </c>
      <c r="K327" s="21" t="s">
        <v>4163</v>
      </c>
      <c r="L327" s="23" t="s">
        <v>4250</v>
      </c>
      <c r="M327" s="23" t="s">
        <v>4251</v>
      </c>
      <c r="N327" s="23" t="s">
        <v>4252</v>
      </c>
      <c r="O327" s="21" t="s">
        <v>212</v>
      </c>
      <c r="P327" s="21"/>
      <c r="Q327" s="21"/>
      <c r="R327" s="21">
        <v>21849</v>
      </c>
      <c r="S327" s="21" t="s">
        <v>178</v>
      </c>
      <c r="T327" s="21"/>
      <c r="U327" s="21"/>
      <c r="V327" s="21"/>
      <c r="W327" s="21"/>
      <c r="X327" s="21"/>
      <c r="Y327" s="21"/>
      <c r="Z327" s="23" t="s">
        <v>4166</v>
      </c>
      <c r="AA327" s="21" t="s">
        <v>178</v>
      </c>
      <c r="AB327" s="21">
        <v>1</v>
      </c>
    </row>
    <row r="328" spans="1:28" ht="21.6" customHeight="1">
      <c r="A328" s="21">
        <v>31</v>
      </c>
      <c r="B328" s="21">
        <v>2025043257</v>
      </c>
      <c r="C328" s="21">
        <v>1</v>
      </c>
      <c r="D328" s="21" t="s">
        <v>4157</v>
      </c>
      <c r="E328" s="21" t="s">
        <v>115</v>
      </c>
      <c r="F328" s="21" t="s">
        <v>4886</v>
      </c>
      <c r="G328" s="21" t="s">
        <v>4887</v>
      </c>
      <c r="H328" s="21" t="s">
        <v>4888</v>
      </c>
      <c r="I328" s="21" t="s">
        <v>4889</v>
      </c>
      <c r="J328" s="21" t="s">
        <v>4233</v>
      </c>
      <c r="K328" s="21" t="s">
        <v>4163</v>
      </c>
      <c r="L328" s="23" t="s">
        <v>4610</v>
      </c>
      <c r="M328" s="23" t="s">
        <v>4890</v>
      </c>
      <c r="N328" s="23" t="s">
        <v>115</v>
      </c>
      <c r="O328" s="21" t="s">
        <v>212</v>
      </c>
      <c r="P328" s="21"/>
      <c r="Q328" s="21"/>
      <c r="R328" s="21">
        <v>25821</v>
      </c>
      <c r="S328" s="21"/>
      <c r="T328" s="21"/>
      <c r="U328" s="21"/>
      <c r="V328" s="21"/>
      <c r="W328" s="21"/>
      <c r="X328" s="21"/>
      <c r="Y328" s="21" t="s">
        <v>178</v>
      </c>
      <c r="Z328" s="23" t="s">
        <v>4891</v>
      </c>
      <c r="AA328" s="21" t="s">
        <v>178</v>
      </c>
      <c r="AB328" s="21">
        <v>1</v>
      </c>
    </row>
    <row r="329" spans="1:28" ht="21.6" customHeight="1">
      <c r="A329" s="21">
        <v>32</v>
      </c>
      <c r="B329" s="21">
        <v>2025040873</v>
      </c>
      <c r="C329" s="21">
        <v>1</v>
      </c>
      <c r="D329" s="21" t="s">
        <v>4157</v>
      </c>
      <c r="E329" s="21" t="s">
        <v>115</v>
      </c>
      <c r="F329" s="21" t="s">
        <v>4892</v>
      </c>
      <c r="G329" s="21" t="s">
        <v>4893</v>
      </c>
      <c r="H329" s="21" t="s">
        <v>4254</v>
      </c>
      <c r="I329" s="21" t="s">
        <v>4256</v>
      </c>
      <c r="J329" s="21" t="s">
        <v>4257</v>
      </c>
      <c r="K329" s="21" t="s">
        <v>4163</v>
      </c>
      <c r="L329" s="23" t="s">
        <v>4258</v>
      </c>
      <c r="M329" s="23" t="s">
        <v>4259</v>
      </c>
      <c r="N329" s="23" t="s">
        <v>115</v>
      </c>
      <c r="O329" s="21" t="s">
        <v>212</v>
      </c>
      <c r="P329" s="21"/>
      <c r="Q329" s="21"/>
      <c r="R329" s="21">
        <v>54475</v>
      </c>
      <c r="S329" s="21" t="s">
        <v>178</v>
      </c>
      <c r="T329" s="21"/>
      <c r="U329" s="21"/>
      <c r="V329" s="21"/>
      <c r="W329" s="21"/>
      <c r="X329" s="21"/>
      <c r="Y329" s="21"/>
      <c r="Z329" s="23" t="s">
        <v>4166</v>
      </c>
      <c r="AA329" s="21" t="s">
        <v>178</v>
      </c>
      <c r="AB329" s="21">
        <v>1</v>
      </c>
    </row>
    <row r="330" spans="1:28" ht="21.6" customHeight="1">
      <c r="A330" s="21">
        <v>34</v>
      </c>
      <c r="B330" s="21">
        <v>2025040876</v>
      </c>
      <c r="C330" s="21">
        <v>1</v>
      </c>
      <c r="D330" s="21" t="s">
        <v>4157</v>
      </c>
      <c r="E330" s="21" t="s">
        <v>115</v>
      </c>
      <c r="F330" s="21" t="s">
        <v>4892</v>
      </c>
      <c r="G330" s="21" t="s">
        <v>4894</v>
      </c>
      <c r="H330" s="21" t="s">
        <v>4895</v>
      </c>
      <c r="I330" s="21" t="s">
        <v>4262</v>
      </c>
      <c r="J330" s="21" t="s">
        <v>4257</v>
      </c>
      <c r="K330" s="21" t="s">
        <v>4163</v>
      </c>
      <c r="L330" s="23" t="s">
        <v>4263</v>
      </c>
      <c r="M330" s="23" t="s">
        <v>4264</v>
      </c>
      <c r="N330" s="23"/>
      <c r="O330" s="21" t="s">
        <v>4170</v>
      </c>
      <c r="P330" s="21"/>
      <c r="Q330" s="21"/>
      <c r="R330" s="21">
        <v>22400</v>
      </c>
      <c r="S330" s="21"/>
      <c r="T330" s="21"/>
      <c r="U330" s="21"/>
      <c r="V330" s="21"/>
      <c r="W330" s="21"/>
      <c r="X330" s="21"/>
      <c r="Y330" s="21"/>
      <c r="Z330" s="23" t="s">
        <v>4166</v>
      </c>
      <c r="AA330" s="21" t="s">
        <v>178</v>
      </c>
      <c r="AB330" s="21">
        <v>1</v>
      </c>
    </row>
    <row r="331" spans="1:28" ht="21.6" customHeight="1">
      <c r="A331" s="21">
        <v>35</v>
      </c>
      <c r="B331" s="21">
        <v>2025042018</v>
      </c>
      <c r="C331" s="21">
        <v>1</v>
      </c>
      <c r="D331" s="21" t="s">
        <v>4157</v>
      </c>
      <c r="E331" s="21" t="s">
        <v>115</v>
      </c>
      <c r="F331" s="21" t="s">
        <v>4865</v>
      </c>
      <c r="G331" s="21" t="s">
        <v>4224</v>
      </c>
      <c r="H331" s="21" t="s">
        <v>4225</v>
      </c>
      <c r="I331" s="21" t="s">
        <v>4267</v>
      </c>
      <c r="J331" s="21" t="s">
        <v>4268</v>
      </c>
      <c r="K331" s="21" t="s">
        <v>4163</v>
      </c>
      <c r="L331" s="23" t="s">
        <v>4269</v>
      </c>
      <c r="M331" s="23" t="s">
        <v>4270</v>
      </c>
      <c r="N331" s="23" t="s">
        <v>115</v>
      </c>
      <c r="O331" s="21" t="s">
        <v>4170</v>
      </c>
      <c r="P331" s="21"/>
      <c r="Q331" s="21">
        <v>11320</v>
      </c>
      <c r="R331" s="21">
        <v>150347</v>
      </c>
      <c r="S331" s="21"/>
      <c r="T331" s="21"/>
      <c r="U331" s="21"/>
      <c r="V331" s="21"/>
      <c r="W331" s="21"/>
      <c r="X331" s="21"/>
      <c r="Y331" s="21"/>
      <c r="Z331" s="23" t="s">
        <v>4170</v>
      </c>
      <c r="AA331" s="21" t="s">
        <v>178</v>
      </c>
      <c r="AB331" s="21">
        <v>1</v>
      </c>
    </row>
    <row r="332" spans="1:28" ht="21.6" customHeight="1">
      <c r="A332" s="21">
        <v>36</v>
      </c>
      <c r="B332" s="21">
        <v>2025040733</v>
      </c>
      <c r="C332" s="21">
        <v>1</v>
      </c>
      <c r="D332" s="21" t="s">
        <v>4157</v>
      </c>
      <c r="E332" s="21" t="s">
        <v>115</v>
      </c>
      <c r="F332" s="21" t="s">
        <v>4885</v>
      </c>
      <c r="G332" s="21" t="s">
        <v>4896</v>
      </c>
      <c r="H332" s="21" t="s">
        <v>4897</v>
      </c>
      <c r="I332" s="21" t="s">
        <v>4273</v>
      </c>
      <c r="J332" s="21" t="s">
        <v>4268</v>
      </c>
      <c r="K332" s="21" t="s">
        <v>4163</v>
      </c>
      <c r="L332" s="23" t="s">
        <v>4274</v>
      </c>
      <c r="M332" s="23" t="s">
        <v>4275</v>
      </c>
      <c r="N332" s="23" t="s">
        <v>4252</v>
      </c>
      <c r="O332" s="21" t="s">
        <v>212</v>
      </c>
      <c r="P332" s="21"/>
      <c r="Q332" s="21">
        <v>1793</v>
      </c>
      <c r="R332" s="21">
        <v>252393</v>
      </c>
      <c r="S332" s="21" t="s">
        <v>178</v>
      </c>
      <c r="T332" s="21"/>
      <c r="U332" s="21" t="s">
        <v>178</v>
      </c>
      <c r="V332" s="21"/>
      <c r="W332" s="21"/>
      <c r="X332" s="21"/>
      <c r="Y332" s="21"/>
      <c r="Z332" s="23" t="s">
        <v>4633</v>
      </c>
      <c r="AA332" s="21" t="s">
        <v>178</v>
      </c>
      <c r="AB332" s="21">
        <v>1</v>
      </c>
    </row>
    <row r="333" spans="1:28" ht="21.6" customHeight="1">
      <c r="A333" s="21">
        <v>38</v>
      </c>
      <c r="B333" s="21">
        <v>2025043465</v>
      </c>
      <c r="C333" s="21">
        <v>1</v>
      </c>
      <c r="D333" s="21" t="s">
        <v>4157</v>
      </c>
      <c r="E333" s="21" t="s">
        <v>115</v>
      </c>
      <c r="F333" s="21" t="s">
        <v>4898</v>
      </c>
      <c r="G333" s="21" t="s">
        <v>4354</v>
      </c>
      <c r="H333" s="21" t="s">
        <v>4411</v>
      </c>
      <c r="I333" s="21" t="s">
        <v>4273</v>
      </c>
      <c r="J333" s="21" t="s">
        <v>4268</v>
      </c>
      <c r="K333" s="21" t="s">
        <v>4163</v>
      </c>
      <c r="L333" s="23" t="s">
        <v>4274</v>
      </c>
      <c r="M333" s="23" t="s">
        <v>4275</v>
      </c>
      <c r="N333" s="23" t="s">
        <v>4252</v>
      </c>
      <c r="O333" s="21" t="s">
        <v>212</v>
      </c>
      <c r="P333" s="21"/>
      <c r="Q333" s="21">
        <v>1793</v>
      </c>
      <c r="R333" s="21">
        <v>252393</v>
      </c>
      <c r="S333" s="21" t="s">
        <v>178</v>
      </c>
      <c r="T333" s="21"/>
      <c r="U333" s="21" t="s">
        <v>178</v>
      </c>
      <c r="V333" s="21"/>
      <c r="W333" s="21"/>
      <c r="X333" s="21"/>
      <c r="Y333" s="21"/>
      <c r="Z333" s="23" t="s">
        <v>4899</v>
      </c>
      <c r="AA333" s="21" t="s">
        <v>178</v>
      </c>
      <c r="AB333" s="21">
        <v>1</v>
      </c>
    </row>
    <row r="334" spans="1:28" ht="21.6" customHeight="1">
      <c r="A334" s="21">
        <v>39</v>
      </c>
      <c r="B334" s="21">
        <v>2025043631</v>
      </c>
      <c r="C334" s="21">
        <v>1</v>
      </c>
      <c r="D334" s="21" t="s">
        <v>4157</v>
      </c>
      <c r="E334" s="21" t="s">
        <v>115</v>
      </c>
      <c r="F334" s="21" t="s">
        <v>4900</v>
      </c>
      <c r="G334" s="21" t="s">
        <v>4746</v>
      </c>
      <c r="H334" s="21" t="s">
        <v>4901</v>
      </c>
      <c r="I334" s="21" t="s">
        <v>4273</v>
      </c>
      <c r="J334" s="21" t="s">
        <v>4268</v>
      </c>
      <c r="K334" s="21" t="s">
        <v>4163</v>
      </c>
      <c r="L334" s="23" t="s">
        <v>4274</v>
      </c>
      <c r="M334" s="23" t="s">
        <v>4275</v>
      </c>
      <c r="N334" s="23" t="s">
        <v>4252</v>
      </c>
      <c r="O334" s="21" t="s">
        <v>158</v>
      </c>
      <c r="P334" s="21"/>
      <c r="Q334" s="21">
        <v>1793</v>
      </c>
      <c r="R334" s="21">
        <v>252393</v>
      </c>
      <c r="S334" s="21"/>
      <c r="T334" s="21"/>
      <c r="U334" s="21"/>
      <c r="V334" s="21"/>
      <c r="W334" s="21"/>
      <c r="X334" s="21"/>
      <c r="Y334" s="21"/>
      <c r="Z334" s="23" t="s">
        <v>4902</v>
      </c>
      <c r="AA334" s="21" t="s">
        <v>178</v>
      </c>
      <c r="AB334" s="21">
        <v>1</v>
      </c>
    </row>
    <row r="335" spans="1:28" ht="21.6" customHeight="1">
      <c r="A335" s="21">
        <v>40</v>
      </c>
      <c r="B335" s="21">
        <v>2025041717</v>
      </c>
      <c r="C335" s="21">
        <v>1</v>
      </c>
      <c r="D335" s="21" t="s">
        <v>4157</v>
      </c>
      <c r="E335" s="21" t="s">
        <v>115</v>
      </c>
      <c r="F335" s="21" t="s">
        <v>4867</v>
      </c>
      <c r="G335" s="21" t="s">
        <v>4793</v>
      </c>
      <c r="H335" s="21" t="s">
        <v>4582</v>
      </c>
      <c r="I335" s="21" t="s">
        <v>4277</v>
      </c>
      <c r="J335" s="21" t="s">
        <v>4278</v>
      </c>
      <c r="K335" s="21" t="s">
        <v>4163</v>
      </c>
      <c r="L335" s="23" t="s">
        <v>4187</v>
      </c>
      <c r="M335" s="23" t="s">
        <v>4188</v>
      </c>
      <c r="N335" s="23" t="s">
        <v>4279</v>
      </c>
      <c r="O335" s="21" t="s">
        <v>212</v>
      </c>
      <c r="P335" s="21"/>
      <c r="Q335" s="21"/>
      <c r="R335" s="21">
        <v>111270</v>
      </c>
      <c r="S335" s="21" t="s">
        <v>178</v>
      </c>
      <c r="T335" s="21"/>
      <c r="U335" s="21"/>
      <c r="V335" s="21"/>
      <c r="W335" s="21"/>
      <c r="X335" s="21"/>
      <c r="Y335" s="21"/>
      <c r="Z335" s="23" t="s">
        <v>4166</v>
      </c>
      <c r="AA335" s="21" t="s">
        <v>178</v>
      </c>
      <c r="AB335" s="21">
        <v>1</v>
      </c>
    </row>
    <row r="336" spans="1:28" ht="21.6" customHeight="1">
      <c r="A336" s="21">
        <v>42</v>
      </c>
      <c r="B336" s="21">
        <v>2025042054</v>
      </c>
      <c r="C336" s="21">
        <v>1</v>
      </c>
      <c r="D336" s="21" t="s">
        <v>4157</v>
      </c>
      <c r="E336" s="21" t="s">
        <v>115</v>
      </c>
      <c r="F336" s="21" t="s">
        <v>4865</v>
      </c>
      <c r="G336" s="21" t="s">
        <v>4903</v>
      </c>
      <c r="H336" s="21" t="s">
        <v>4904</v>
      </c>
      <c r="I336" s="21" t="s">
        <v>4280</v>
      </c>
      <c r="J336" s="21" t="s">
        <v>4281</v>
      </c>
      <c r="K336" s="21" t="s">
        <v>4163</v>
      </c>
      <c r="L336" s="23" t="s">
        <v>4282</v>
      </c>
      <c r="M336" s="23" t="s">
        <v>4283</v>
      </c>
      <c r="N336" s="23" t="s">
        <v>4284</v>
      </c>
      <c r="O336" s="21" t="s">
        <v>4170</v>
      </c>
      <c r="P336" s="21"/>
      <c r="Q336" s="21">
        <v>31454</v>
      </c>
      <c r="R336" s="21">
        <v>26449</v>
      </c>
      <c r="S336" s="21"/>
      <c r="T336" s="21"/>
      <c r="U336" s="21"/>
      <c r="V336" s="21"/>
      <c r="W336" s="21"/>
      <c r="X336" s="21"/>
      <c r="Y336" s="21"/>
      <c r="Z336" s="23" t="s">
        <v>4170</v>
      </c>
      <c r="AA336" s="21" t="s">
        <v>178</v>
      </c>
      <c r="AB336" s="21">
        <v>1</v>
      </c>
    </row>
    <row r="337" spans="1:28" ht="21.6" customHeight="1">
      <c r="A337" s="21">
        <v>43</v>
      </c>
      <c r="B337" s="21">
        <v>2025042053</v>
      </c>
      <c r="C337" s="21">
        <v>1</v>
      </c>
      <c r="D337" s="21" t="s">
        <v>4157</v>
      </c>
      <c r="E337" s="21" t="s">
        <v>115</v>
      </c>
      <c r="F337" s="21" t="s">
        <v>4865</v>
      </c>
      <c r="G337" s="21" t="s">
        <v>4880</v>
      </c>
      <c r="H337" s="21" t="s">
        <v>4631</v>
      </c>
      <c r="I337" s="21" t="s">
        <v>4287</v>
      </c>
      <c r="J337" s="21" t="s">
        <v>4281</v>
      </c>
      <c r="K337" s="21" t="s">
        <v>4163</v>
      </c>
      <c r="L337" s="23" t="s">
        <v>4288</v>
      </c>
      <c r="M337" s="23" t="s">
        <v>4289</v>
      </c>
      <c r="N337" s="23" t="s">
        <v>4290</v>
      </c>
      <c r="O337" s="21" t="s">
        <v>4170</v>
      </c>
      <c r="P337" s="21"/>
      <c r="Q337" s="21">
        <v>4731</v>
      </c>
      <c r="R337" s="21">
        <v>37175</v>
      </c>
      <c r="S337" s="21"/>
      <c r="T337" s="21"/>
      <c r="U337" s="21"/>
      <c r="V337" s="21"/>
      <c r="W337" s="21"/>
      <c r="X337" s="21"/>
      <c r="Y337" s="21"/>
      <c r="Z337" s="23" t="s">
        <v>4170</v>
      </c>
      <c r="AA337" s="21" t="s">
        <v>178</v>
      </c>
      <c r="AB337" s="21">
        <v>1</v>
      </c>
    </row>
    <row r="338" spans="1:28" ht="21.6" customHeight="1">
      <c r="A338" s="21">
        <v>44</v>
      </c>
      <c r="B338" s="21">
        <v>2025042020</v>
      </c>
      <c r="C338" s="21">
        <v>1</v>
      </c>
      <c r="D338" s="21" t="s">
        <v>4157</v>
      </c>
      <c r="E338" s="21" t="s">
        <v>115</v>
      </c>
      <c r="F338" s="21" t="s">
        <v>4865</v>
      </c>
      <c r="G338" s="21" t="s">
        <v>4219</v>
      </c>
      <c r="H338" s="21" t="s">
        <v>4905</v>
      </c>
      <c r="I338" s="21" t="s">
        <v>4293</v>
      </c>
      <c r="J338" s="21" t="s">
        <v>4281</v>
      </c>
      <c r="K338" s="21" t="s">
        <v>4163</v>
      </c>
      <c r="L338" s="23" t="s">
        <v>4294</v>
      </c>
      <c r="M338" s="23" t="s">
        <v>4295</v>
      </c>
      <c r="N338" s="23" t="s">
        <v>115</v>
      </c>
      <c r="O338" s="21" t="s">
        <v>4170</v>
      </c>
      <c r="P338" s="21"/>
      <c r="Q338" s="21">
        <v>14839</v>
      </c>
      <c r="R338" s="21">
        <v>21422</v>
      </c>
      <c r="S338" s="21"/>
      <c r="T338" s="21"/>
      <c r="U338" s="21"/>
      <c r="V338" s="21"/>
      <c r="W338" s="21"/>
      <c r="X338" s="21"/>
      <c r="Y338" s="21"/>
      <c r="Z338" s="23" t="s">
        <v>4170</v>
      </c>
      <c r="AA338" s="21" t="s">
        <v>178</v>
      </c>
      <c r="AB338" s="21">
        <v>1</v>
      </c>
    </row>
    <row r="339" spans="1:28" ht="21.6" customHeight="1">
      <c r="A339" s="21">
        <v>45</v>
      </c>
      <c r="B339" s="21">
        <v>2025043336</v>
      </c>
      <c r="C339" s="21">
        <v>1</v>
      </c>
      <c r="D339" s="21" t="s">
        <v>4157</v>
      </c>
      <c r="E339" s="21" t="s">
        <v>115</v>
      </c>
      <c r="F339" s="21" t="s">
        <v>4886</v>
      </c>
      <c r="G339" s="21" t="s">
        <v>4906</v>
      </c>
      <c r="H339" s="21" t="s">
        <v>4907</v>
      </c>
      <c r="I339" s="21" t="s">
        <v>4307</v>
      </c>
      <c r="J339" s="21" t="s">
        <v>4308</v>
      </c>
      <c r="K339" s="21" t="s">
        <v>4163</v>
      </c>
      <c r="L339" s="23" t="s">
        <v>4300</v>
      </c>
      <c r="M339" s="23" t="s">
        <v>4301</v>
      </c>
      <c r="N339" s="23" t="s">
        <v>4302</v>
      </c>
      <c r="O339" s="21" t="s">
        <v>212</v>
      </c>
      <c r="P339" s="21"/>
      <c r="Q339" s="21">
        <v>250</v>
      </c>
      <c r="R339" s="21">
        <v>10568</v>
      </c>
      <c r="S339" s="21" t="s">
        <v>178</v>
      </c>
      <c r="T339" s="21"/>
      <c r="U339" s="21"/>
      <c r="V339" s="21"/>
      <c r="W339" s="21"/>
      <c r="X339" s="21"/>
      <c r="Y339" s="21"/>
      <c r="Z339" s="23" t="s">
        <v>4166</v>
      </c>
      <c r="AA339" s="21" t="s">
        <v>178</v>
      </c>
      <c r="AB339" s="21">
        <v>1</v>
      </c>
    </row>
    <row r="340" spans="1:28" ht="21.6" customHeight="1">
      <c r="A340" s="21">
        <v>47</v>
      </c>
      <c r="B340" s="21">
        <v>2025042431</v>
      </c>
      <c r="C340" s="21">
        <v>1</v>
      </c>
      <c r="D340" s="21" t="s">
        <v>4157</v>
      </c>
      <c r="E340" s="21" t="s">
        <v>115</v>
      </c>
      <c r="F340" s="21" t="s">
        <v>4873</v>
      </c>
      <c r="G340" s="21" t="s">
        <v>4634</v>
      </c>
      <c r="H340" s="21" t="s">
        <v>4908</v>
      </c>
      <c r="I340" s="21" t="s">
        <v>4788</v>
      </c>
      <c r="J340" s="21" t="s">
        <v>4789</v>
      </c>
      <c r="K340" s="21" t="s">
        <v>4163</v>
      </c>
      <c r="L340" s="23" t="s">
        <v>4313</v>
      </c>
      <c r="M340" s="23" t="s">
        <v>4314</v>
      </c>
      <c r="N340" s="23"/>
      <c r="O340" s="21" t="s">
        <v>212</v>
      </c>
      <c r="P340" s="21"/>
      <c r="Q340" s="21"/>
      <c r="R340" s="21">
        <v>8543</v>
      </c>
      <c r="S340" s="21" t="s">
        <v>178</v>
      </c>
      <c r="T340" s="21"/>
      <c r="U340" s="21"/>
      <c r="V340" s="21"/>
      <c r="W340" s="21"/>
      <c r="X340" s="21"/>
      <c r="Y340" s="21"/>
      <c r="Z340" s="23" t="s">
        <v>4166</v>
      </c>
      <c r="AA340" s="21" t="s">
        <v>178</v>
      </c>
      <c r="AB340" s="21">
        <v>1</v>
      </c>
    </row>
    <row r="341" spans="1:28" ht="21.6" customHeight="1">
      <c r="A341" s="21">
        <v>49</v>
      </c>
      <c r="B341" s="21">
        <v>2025043326</v>
      </c>
      <c r="C341" s="21">
        <v>1</v>
      </c>
      <c r="D341" s="21" t="s">
        <v>4157</v>
      </c>
      <c r="E341" s="21" t="s">
        <v>115</v>
      </c>
      <c r="F341" s="21" t="s">
        <v>4886</v>
      </c>
      <c r="G341" s="21" t="s">
        <v>4614</v>
      </c>
      <c r="H341" s="21" t="s">
        <v>4909</v>
      </c>
      <c r="I341" s="21" t="s">
        <v>4315</v>
      </c>
      <c r="J341" s="21" t="s">
        <v>4316</v>
      </c>
      <c r="K341" s="21" t="s">
        <v>4163</v>
      </c>
      <c r="L341" s="23" t="s">
        <v>4300</v>
      </c>
      <c r="M341" s="23" t="s">
        <v>4301</v>
      </c>
      <c r="N341" s="23" t="s">
        <v>4317</v>
      </c>
      <c r="O341" s="21" t="s">
        <v>212</v>
      </c>
      <c r="P341" s="21"/>
      <c r="Q341" s="21"/>
      <c r="R341" s="21">
        <v>101049</v>
      </c>
      <c r="S341" s="21" t="s">
        <v>178</v>
      </c>
      <c r="T341" s="21"/>
      <c r="U341" s="21"/>
      <c r="V341" s="21"/>
      <c r="W341" s="21"/>
      <c r="X341" s="21"/>
      <c r="Y341" s="21"/>
      <c r="Z341" s="23" t="s">
        <v>4166</v>
      </c>
      <c r="AA341" s="21" t="s">
        <v>178</v>
      </c>
      <c r="AB341" s="21">
        <v>1</v>
      </c>
    </row>
    <row r="342" spans="1:28" ht="21.6" customHeight="1">
      <c r="A342" s="21">
        <v>51</v>
      </c>
      <c r="B342" s="21">
        <v>2025043329</v>
      </c>
      <c r="C342" s="21">
        <v>1</v>
      </c>
      <c r="D342" s="21" t="s">
        <v>4157</v>
      </c>
      <c r="E342" s="21" t="s">
        <v>115</v>
      </c>
      <c r="F342" s="21" t="s">
        <v>4886</v>
      </c>
      <c r="G342" s="21" t="s">
        <v>4906</v>
      </c>
      <c r="H342" s="21" t="s">
        <v>4907</v>
      </c>
      <c r="I342" s="21" t="s">
        <v>4320</v>
      </c>
      <c r="J342" s="21" t="s">
        <v>4316</v>
      </c>
      <c r="K342" s="21" t="s">
        <v>4163</v>
      </c>
      <c r="L342" s="23" t="s">
        <v>4300</v>
      </c>
      <c r="M342" s="23" t="s">
        <v>4301</v>
      </c>
      <c r="N342" s="23" t="s">
        <v>4321</v>
      </c>
      <c r="O342" s="21" t="s">
        <v>4170</v>
      </c>
      <c r="P342" s="21"/>
      <c r="Q342" s="21"/>
      <c r="R342" s="21">
        <v>48524</v>
      </c>
      <c r="S342" s="21"/>
      <c r="T342" s="21"/>
      <c r="U342" s="21"/>
      <c r="V342" s="21"/>
      <c r="W342" s="21"/>
      <c r="X342" s="21"/>
      <c r="Y342" s="21"/>
      <c r="Z342" s="23" t="s">
        <v>4166</v>
      </c>
      <c r="AA342" s="21" t="s">
        <v>178</v>
      </c>
      <c r="AB342" s="21">
        <v>1</v>
      </c>
    </row>
    <row r="343" spans="1:28" ht="21.6" customHeight="1">
      <c r="A343" s="21">
        <v>115</v>
      </c>
      <c r="B343" s="21">
        <v>2025041106</v>
      </c>
      <c r="C343" s="21">
        <v>1</v>
      </c>
      <c r="D343" s="21" t="s">
        <v>4157</v>
      </c>
      <c r="E343" s="21" t="s">
        <v>110</v>
      </c>
      <c r="F343" s="21" t="s">
        <v>4910</v>
      </c>
      <c r="G343" s="21" t="s">
        <v>4367</v>
      </c>
      <c r="H343" s="21" t="s">
        <v>4411</v>
      </c>
      <c r="I343" s="21" t="s">
        <v>4331</v>
      </c>
      <c r="J343" s="21" t="s">
        <v>4175</v>
      </c>
      <c r="K343" s="21" t="s">
        <v>4163</v>
      </c>
      <c r="L343" s="23" t="s">
        <v>4332</v>
      </c>
      <c r="M343" s="23" t="s">
        <v>4333</v>
      </c>
      <c r="N343" s="23" t="s">
        <v>4648</v>
      </c>
      <c r="O343" s="21" t="s">
        <v>158</v>
      </c>
      <c r="P343" s="21"/>
      <c r="Q343" s="21">
        <v>8264</v>
      </c>
      <c r="R343" s="21">
        <v>58127</v>
      </c>
      <c r="S343" s="21"/>
      <c r="T343" s="21"/>
      <c r="U343" s="21"/>
      <c r="V343" s="21"/>
      <c r="W343" s="21"/>
      <c r="X343" s="21"/>
      <c r="Y343" s="21"/>
      <c r="Z343" s="23" t="s">
        <v>4911</v>
      </c>
      <c r="AA343" s="21" t="s">
        <v>178</v>
      </c>
      <c r="AB343" s="21">
        <v>1</v>
      </c>
    </row>
    <row r="344" spans="1:28" ht="21.6" customHeight="1">
      <c r="A344" s="21">
        <v>116</v>
      </c>
      <c r="B344" s="21">
        <v>2025041294</v>
      </c>
      <c r="C344" s="21">
        <v>1</v>
      </c>
      <c r="D344" s="21" t="s">
        <v>4157</v>
      </c>
      <c r="E344" s="21" t="s">
        <v>110</v>
      </c>
      <c r="F344" s="21" t="s">
        <v>4912</v>
      </c>
      <c r="G344" s="21" t="s">
        <v>4348</v>
      </c>
      <c r="H344" s="21" t="s">
        <v>4230</v>
      </c>
      <c r="I344" s="21" t="s">
        <v>4331</v>
      </c>
      <c r="J344" s="21" t="s">
        <v>4175</v>
      </c>
      <c r="K344" s="21" t="s">
        <v>4163</v>
      </c>
      <c r="L344" s="23" t="s">
        <v>4332</v>
      </c>
      <c r="M344" s="23" t="s">
        <v>4333</v>
      </c>
      <c r="N344" s="23" t="s">
        <v>4648</v>
      </c>
      <c r="O344" s="21" t="s">
        <v>212</v>
      </c>
      <c r="P344" s="21"/>
      <c r="Q344" s="21">
        <v>8374</v>
      </c>
      <c r="R344" s="21">
        <v>60127</v>
      </c>
      <c r="S344" s="21" t="s">
        <v>178</v>
      </c>
      <c r="T344" s="21"/>
      <c r="U344" s="21"/>
      <c r="V344" s="21"/>
      <c r="W344" s="21"/>
      <c r="X344" s="21"/>
      <c r="Y344" s="21"/>
      <c r="Z344" s="23" t="s">
        <v>4677</v>
      </c>
      <c r="AA344" s="21" t="s">
        <v>178</v>
      </c>
      <c r="AB344" s="21">
        <v>1</v>
      </c>
    </row>
    <row r="345" spans="1:28" ht="21.6" customHeight="1">
      <c r="A345" s="21">
        <v>118</v>
      </c>
      <c r="B345" s="21">
        <v>2025041859</v>
      </c>
      <c r="C345" s="21">
        <v>1</v>
      </c>
      <c r="D345" s="21" t="s">
        <v>4157</v>
      </c>
      <c r="E345" s="21" t="s">
        <v>110</v>
      </c>
      <c r="F345" s="21" t="s">
        <v>4913</v>
      </c>
      <c r="G345" s="21" t="s">
        <v>4343</v>
      </c>
      <c r="H345" s="21" t="s">
        <v>4213</v>
      </c>
      <c r="I345" s="21" t="s">
        <v>4338</v>
      </c>
      <c r="J345" s="21" t="s">
        <v>4175</v>
      </c>
      <c r="K345" s="21" t="s">
        <v>4163</v>
      </c>
      <c r="L345" s="23" t="s">
        <v>4339</v>
      </c>
      <c r="M345" s="23" t="s">
        <v>4340</v>
      </c>
      <c r="N345" s="23" t="s">
        <v>4341</v>
      </c>
      <c r="O345" s="21" t="s">
        <v>212</v>
      </c>
      <c r="P345" s="21"/>
      <c r="Q345" s="21">
        <v>18172</v>
      </c>
      <c r="R345" s="21">
        <v>79569</v>
      </c>
      <c r="S345" s="21" t="s">
        <v>178</v>
      </c>
      <c r="T345" s="21"/>
      <c r="U345" s="21"/>
      <c r="V345" s="21"/>
      <c r="W345" s="21"/>
      <c r="X345" s="21"/>
      <c r="Y345" s="21"/>
      <c r="Z345" s="23" t="s">
        <v>4677</v>
      </c>
      <c r="AA345" s="21" t="s">
        <v>178</v>
      </c>
      <c r="AB345" s="21">
        <v>1</v>
      </c>
    </row>
    <row r="346" spans="1:28" ht="21.6" customHeight="1">
      <c r="A346" s="21">
        <v>120</v>
      </c>
      <c r="B346" s="21">
        <v>2025041368</v>
      </c>
      <c r="C346" s="21">
        <v>1</v>
      </c>
      <c r="D346" s="21" t="s">
        <v>4157</v>
      </c>
      <c r="E346" s="21" t="s">
        <v>110</v>
      </c>
      <c r="F346" s="21" t="s">
        <v>4912</v>
      </c>
      <c r="G346" s="21" t="s">
        <v>4230</v>
      </c>
      <c r="H346" s="21" t="s">
        <v>4184</v>
      </c>
      <c r="I346" s="21" t="s">
        <v>4345</v>
      </c>
      <c r="J346" s="21" t="s">
        <v>4175</v>
      </c>
      <c r="K346" s="21" t="s">
        <v>4163</v>
      </c>
      <c r="L346" s="23" t="s">
        <v>4346</v>
      </c>
      <c r="M346" s="23" t="s">
        <v>4347</v>
      </c>
      <c r="N346" s="23"/>
      <c r="O346" s="21" t="s">
        <v>212</v>
      </c>
      <c r="P346" s="21"/>
      <c r="Q346" s="21">
        <v>1850</v>
      </c>
      <c r="R346" s="21">
        <v>37000</v>
      </c>
      <c r="S346" s="21" t="s">
        <v>178</v>
      </c>
      <c r="T346" s="21"/>
      <c r="U346" s="21"/>
      <c r="V346" s="21"/>
      <c r="W346" s="21"/>
      <c r="X346" s="21"/>
      <c r="Y346" s="21"/>
      <c r="Z346" s="23" t="s">
        <v>4677</v>
      </c>
      <c r="AA346" s="21" t="s">
        <v>178</v>
      </c>
      <c r="AB346" s="21">
        <v>1</v>
      </c>
    </row>
    <row r="347" spans="1:28" ht="21.6" customHeight="1">
      <c r="A347" s="21">
        <v>122</v>
      </c>
      <c r="B347" s="21">
        <v>2025042009</v>
      </c>
      <c r="C347" s="21">
        <v>1</v>
      </c>
      <c r="D347" s="21" t="s">
        <v>4157</v>
      </c>
      <c r="E347" s="21" t="s">
        <v>110</v>
      </c>
      <c r="F347" s="21" t="s">
        <v>4865</v>
      </c>
      <c r="G347" s="21" t="s">
        <v>4260</v>
      </c>
      <c r="H347" s="21" t="s">
        <v>4343</v>
      </c>
      <c r="I347" s="21" t="s">
        <v>4350</v>
      </c>
      <c r="J347" s="21" t="s">
        <v>4175</v>
      </c>
      <c r="K347" s="21" t="s">
        <v>4163</v>
      </c>
      <c r="L347" s="23" t="s">
        <v>4351</v>
      </c>
      <c r="M347" s="23" t="s">
        <v>4352</v>
      </c>
      <c r="N347" s="23" t="s">
        <v>4353</v>
      </c>
      <c r="O347" s="21" t="s">
        <v>4170</v>
      </c>
      <c r="P347" s="21"/>
      <c r="Q347" s="21">
        <v>13874</v>
      </c>
      <c r="R347" s="21">
        <v>124688</v>
      </c>
      <c r="S347" s="21"/>
      <c r="T347" s="21"/>
      <c r="U347" s="21"/>
      <c r="V347" s="21"/>
      <c r="W347" s="21"/>
      <c r="X347" s="21"/>
      <c r="Y347" s="21"/>
      <c r="Z347" s="23" t="s">
        <v>4677</v>
      </c>
      <c r="AA347" s="21" t="s">
        <v>178</v>
      </c>
      <c r="AB347" s="21">
        <v>1</v>
      </c>
    </row>
    <row r="348" spans="1:28" ht="21.6" customHeight="1">
      <c r="A348" s="21">
        <v>124</v>
      </c>
      <c r="B348" s="21">
        <v>2025043398</v>
      </c>
      <c r="C348" s="21">
        <v>1</v>
      </c>
      <c r="D348" s="21" t="s">
        <v>4157</v>
      </c>
      <c r="E348" s="21" t="s">
        <v>110</v>
      </c>
      <c r="F348" s="21" t="s">
        <v>4898</v>
      </c>
      <c r="G348" s="21" t="s">
        <v>4366</v>
      </c>
      <c r="H348" s="21" t="s">
        <v>4367</v>
      </c>
      <c r="I348" s="21" t="s">
        <v>4350</v>
      </c>
      <c r="J348" s="21" t="s">
        <v>4175</v>
      </c>
      <c r="K348" s="21" t="s">
        <v>4163</v>
      </c>
      <c r="L348" s="23" t="s">
        <v>4351</v>
      </c>
      <c r="M348" s="23" t="s">
        <v>4352</v>
      </c>
      <c r="N348" s="23" t="s">
        <v>4353</v>
      </c>
      <c r="O348" s="21" t="s">
        <v>158</v>
      </c>
      <c r="P348" s="21"/>
      <c r="Q348" s="21">
        <v>13874</v>
      </c>
      <c r="R348" s="21">
        <v>124688</v>
      </c>
      <c r="S348" s="21"/>
      <c r="T348" s="21"/>
      <c r="U348" s="21"/>
      <c r="V348" s="21"/>
      <c r="W348" s="21"/>
      <c r="X348" s="21"/>
      <c r="Y348" s="21"/>
      <c r="Z348" s="23" t="s">
        <v>4914</v>
      </c>
      <c r="AA348" s="21" t="s">
        <v>178</v>
      </c>
      <c r="AB348" s="21">
        <v>1</v>
      </c>
    </row>
    <row r="349" spans="1:28" ht="21.6" customHeight="1">
      <c r="A349" s="21">
        <v>125</v>
      </c>
      <c r="B349" s="21">
        <v>2025043590</v>
      </c>
      <c r="C349" s="21">
        <v>1</v>
      </c>
      <c r="D349" s="21" t="s">
        <v>4157</v>
      </c>
      <c r="E349" s="21" t="s">
        <v>110</v>
      </c>
      <c r="F349" s="21" t="s">
        <v>4915</v>
      </c>
      <c r="G349" s="21" t="s">
        <v>4366</v>
      </c>
      <c r="H349" s="21" t="s">
        <v>4367</v>
      </c>
      <c r="I349" s="21" t="s">
        <v>4350</v>
      </c>
      <c r="J349" s="21" t="s">
        <v>4175</v>
      </c>
      <c r="K349" s="21" t="s">
        <v>4163</v>
      </c>
      <c r="L349" s="23" t="s">
        <v>4351</v>
      </c>
      <c r="M349" s="23" t="s">
        <v>4352</v>
      </c>
      <c r="N349" s="23" t="s">
        <v>4353</v>
      </c>
      <c r="O349" s="21" t="s">
        <v>212</v>
      </c>
      <c r="P349" s="21"/>
      <c r="Q349" s="21">
        <v>13874</v>
      </c>
      <c r="R349" s="21">
        <v>124688</v>
      </c>
      <c r="S349" s="21"/>
      <c r="T349" s="21"/>
      <c r="U349" s="21" t="s">
        <v>178</v>
      </c>
      <c r="V349" s="21"/>
      <c r="W349" s="21"/>
      <c r="X349" s="21"/>
      <c r="Y349" s="21" t="s">
        <v>178</v>
      </c>
      <c r="Z349" s="23" t="s">
        <v>4916</v>
      </c>
      <c r="AA349" s="21" t="s">
        <v>178</v>
      </c>
      <c r="AB349" s="21">
        <v>1</v>
      </c>
    </row>
    <row r="350" spans="1:28" ht="21.6" customHeight="1">
      <c r="A350" s="21">
        <v>130</v>
      </c>
      <c r="B350" s="21">
        <v>2025042370</v>
      </c>
      <c r="C350" s="21">
        <v>1</v>
      </c>
      <c r="D350" s="21" t="s">
        <v>4157</v>
      </c>
      <c r="E350" s="21" t="s">
        <v>110</v>
      </c>
      <c r="F350" s="21" t="s">
        <v>4873</v>
      </c>
      <c r="G350" s="21" t="s">
        <v>4213</v>
      </c>
      <c r="H350" s="21" t="s">
        <v>4361</v>
      </c>
      <c r="I350" s="21" t="s">
        <v>4917</v>
      </c>
      <c r="J350" s="21" t="s">
        <v>4175</v>
      </c>
      <c r="K350" s="21" t="s">
        <v>4163</v>
      </c>
      <c r="L350" s="23" t="s">
        <v>4357</v>
      </c>
      <c r="M350" s="23" t="s">
        <v>4918</v>
      </c>
      <c r="N350" s="23" t="s">
        <v>4919</v>
      </c>
      <c r="O350" s="21" t="s">
        <v>4170</v>
      </c>
      <c r="P350" s="21"/>
      <c r="Q350" s="21">
        <v>24799</v>
      </c>
      <c r="R350" s="21">
        <v>21009</v>
      </c>
      <c r="S350" s="21"/>
      <c r="T350" s="21"/>
      <c r="U350" s="21"/>
      <c r="V350" s="21"/>
      <c r="W350" s="21"/>
      <c r="X350" s="21"/>
      <c r="Y350" s="21"/>
      <c r="Z350" s="23" t="s">
        <v>4677</v>
      </c>
      <c r="AA350" s="21" t="s">
        <v>178</v>
      </c>
      <c r="AB350" s="21">
        <v>1</v>
      </c>
    </row>
    <row r="351" spans="1:28" ht="21.6" customHeight="1">
      <c r="A351" s="21">
        <v>132</v>
      </c>
      <c r="B351" s="21">
        <v>2025041177</v>
      </c>
      <c r="C351" s="21">
        <v>1</v>
      </c>
      <c r="D351" s="21" t="s">
        <v>4157</v>
      </c>
      <c r="E351" s="21" t="s">
        <v>110</v>
      </c>
      <c r="F351" s="21" t="s">
        <v>4910</v>
      </c>
      <c r="G351" s="21" t="s">
        <v>4348</v>
      </c>
      <c r="H351" s="21" t="s">
        <v>4366</v>
      </c>
      <c r="I351" s="21" t="s">
        <v>4656</v>
      </c>
      <c r="J351" s="21" t="s">
        <v>4175</v>
      </c>
      <c r="K351" s="21" t="s">
        <v>4163</v>
      </c>
      <c r="L351" s="23" t="s">
        <v>4357</v>
      </c>
      <c r="M351" s="23" t="s">
        <v>4657</v>
      </c>
      <c r="N351" s="23" t="s">
        <v>4658</v>
      </c>
      <c r="O351" s="21" t="s">
        <v>158</v>
      </c>
      <c r="P351" s="21"/>
      <c r="Q351" s="21">
        <v>11614</v>
      </c>
      <c r="R351" s="21">
        <v>15496</v>
      </c>
      <c r="S351" s="21"/>
      <c r="T351" s="21"/>
      <c r="U351" s="21"/>
      <c r="V351" s="21"/>
      <c r="W351" s="21"/>
      <c r="X351" s="21"/>
      <c r="Y351" s="21"/>
      <c r="Z351" s="23" t="s">
        <v>4920</v>
      </c>
      <c r="AA351" s="21" t="s">
        <v>178</v>
      </c>
      <c r="AB351" s="21">
        <v>1</v>
      </c>
    </row>
    <row r="352" spans="1:28" ht="21.6" customHeight="1">
      <c r="A352" s="21">
        <v>139</v>
      </c>
      <c r="B352" s="21">
        <v>2025040649</v>
      </c>
      <c r="C352" s="21">
        <v>1</v>
      </c>
      <c r="D352" s="21" t="s">
        <v>4157</v>
      </c>
      <c r="E352" s="21" t="s">
        <v>110</v>
      </c>
      <c r="F352" s="21" t="s">
        <v>4885</v>
      </c>
      <c r="G352" s="21" t="s">
        <v>4343</v>
      </c>
      <c r="H352" s="21" t="s">
        <v>4213</v>
      </c>
      <c r="I352" s="21" t="s">
        <v>4362</v>
      </c>
      <c r="J352" s="21" t="s">
        <v>4204</v>
      </c>
      <c r="K352" s="21" t="s">
        <v>4163</v>
      </c>
      <c r="L352" s="23" t="s">
        <v>4363</v>
      </c>
      <c r="M352" s="23" t="s">
        <v>4364</v>
      </c>
      <c r="N352" s="23" t="s">
        <v>4365</v>
      </c>
      <c r="O352" s="21" t="s">
        <v>212</v>
      </c>
      <c r="P352" s="21">
        <v>5840</v>
      </c>
      <c r="Q352" s="21">
        <v>13201</v>
      </c>
      <c r="R352" s="21">
        <v>17666</v>
      </c>
      <c r="S352" s="21" t="s">
        <v>178</v>
      </c>
      <c r="T352" s="21"/>
      <c r="U352" s="21"/>
      <c r="V352" s="21"/>
      <c r="W352" s="21"/>
      <c r="X352" s="21"/>
      <c r="Y352" s="21"/>
      <c r="Z352" s="23" t="s">
        <v>4677</v>
      </c>
      <c r="AA352" s="21" t="s">
        <v>178</v>
      </c>
      <c r="AB352" s="21">
        <v>1</v>
      </c>
    </row>
    <row r="353" spans="1:28" ht="21.6" customHeight="1">
      <c r="A353" s="21">
        <v>141</v>
      </c>
      <c r="B353" s="21">
        <v>2025040647</v>
      </c>
      <c r="C353" s="21">
        <v>1</v>
      </c>
      <c r="D353" s="21" t="s">
        <v>4157</v>
      </c>
      <c r="E353" s="21" t="s">
        <v>110</v>
      </c>
      <c r="F353" s="21" t="s">
        <v>4885</v>
      </c>
      <c r="G353" s="21" t="s">
        <v>4260</v>
      </c>
      <c r="H353" s="21" t="s">
        <v>4343</v>
      </c>
      <c r="I353" s="21" t="s">
        <v>4664</v>
      </c>
      <c r="J353" s="21" t="s">
        <v>4204</v>
      </c>
      <c r="K353" s="21" t="s">
        <v>4163</v>
      </c>
      <c r="L353" s="23" t="s">
        <v>4363</v>
      </c>
      <c r="M353" s="23" t="s">
        <v>4665</v>
      </c>
      <c r="N353" s="23" t="s">
        <v>4666</v>
      </c>
      <c r="O353" s="21" t="s">
        <v>212</v>
      </c>
      <c r="P353" s="21">
        <v>408</v>
      </c>
      <c r="Q353" s="21">
        <v>613</v>
      </c>
      <c r="R353" s="21">
        <v>3482</v>
      </c>
      <c r="S353" s="21" t="s">
        <v>178</v>
      </c>
      <c r="T353" s="21"/>
      <c r="U353" s="21"/>
      <c r="V353" s="21"/>
      <c r="W353" s="21"/>
      <c r="X353" s="21"/>
      <c r="Y353" s="21"/>
      <c r="Z353" s="23" t="s">
        <v>4677</v>
      </c>
      <c r="AA353" s="21" t="s">
        <v>178</v>
      </c>
      <c r="AB353" s="21">
        <v>1</v>
      </c>
    </row>
    <row r="354" spans="1:28" ht="21.6" customHeight="1">
      <c r="A354" s="21">
        <v>143</v>
      </c>
      <c r="B354" s="21">
        <v>2025041620</v>
      </c>
      <c r="C354" s="21">
        <v>1</v>
      </c>
      <c r="D354" s="21" t="s">
        <v>4157</v>
      </c>
      <c r="E354" s="21" t="s">
        <v>110</v>
      </c>
      <c r="F354" s="21" t="s">
        <v>4867</v>
      </c>
      <c r="G354" s="21" t="s">
        <v>4330</v>
      </c>
      <c r="H354" s="21" t="s">
        <v>4260</v>
      </c>
      <c r="I354" s="21" t="s">
        <v>4670</v>
      </c>
      <c r="J354" s="21" t="s">
        <v>4204</v>
      </c>
      <c r="K354" s="21" t="s">
        <v>4163</v>
      </c>
      <c r="L354" s="23" t="s">
        <v>4324</v>
      </c>
      <c r="M354" s="23" t="s">
        <v>4325</v>
      </c>
      <c r="N354" s="23" t="s">
        <v>4477</v>
      </c>
      <c r="O354" s="21" t="s">
        <v>212</v>
      </c>
      <c r="P354" s="21"/>
      <c r="Q354" s="21">
        <v>300</v>
      </c>
      <c r="R354" s="21">
        <v>4500</v>
      </c>
      <c r="S354" s="21" t="s">
        <v>178</v>
      </c>
      <c r="T354" s="21"/>
      <c r="U354" s="21"/>
      <c r="V354" s="21"/>
      <c r="W354" s="21"/>
      <c r="X354" s="21"/>
      <c r="Y354" s="21"/>
      <c r="Z354" s="23" t="s">
        <v>4677</v>
      </c>
      <c r="AA354" s="21" t="s">
        <v>178</v>
      </c>
      <c r="AB354" s="21">
        <v>1</v>
      </c>
    </row>
    <row r="355" spans="1:28" ht="21.6" customHeight="1">
      <c r="A355" s="21">
        <v>145</v>
      </c>
      <c r="B355" s="21">
        <v>2025042096</v>
      </c>
      <c r="C355" s="21">
        <v>1</v>
      </c>
      <c r="D355" s="21" t="s">
        <v>4157</v>
      </c>
      <c r="E355" s="21" t="s">
        <v>110</v>
      </c>
      <c r="F355" s="21" t="s">
        <v>4865</v>
      </c>
      <c r="G355" s="21" t="s">
        <v>4348</v>
      </c>
      <c r="H355" s="21" t="s">
        <v>4367</v>
      </c>
      <c r="I355" s="21" t="s">
        <v>4921</v>
      </c>
      <c r="J355" s="21" t="s">
        <v>4204</v>
      </c>
      <c r="K355" s="21" t="s">
        <v>4163</v>
      </c>
      <c r="L355" s="23" t="s">
        <v>4363</v>
      </c>
      <c r="M355" s="23" t="s">
        <v>4922</v>
      </c>
      <c r="N355" s="23" t="s">
        <v>4923</v>
      </c>
      <c r="O355" s="21" t="s">
        <v>212</v>
      </c>
      <c r="P355" s="21">
        <v>0</v>
      </c>
      <c r="Q355" s="21">
        <v>1</v>
      </c>
      <c r="R355" s="21">
        <v>13</v>
      </c>
      <c r="S355" s="21"/>
      <c r="T355" s="21"/>
      <c r="U355" s="21"/>
      <c r="V355" s="21"/>
      <c r="W355" s="21"/>
      <c r="X355" s="21"/>
      <c r="Y355" s="21" t="s">
        <v>178</v>
      </c>
      <c r="Z355" s="23" t="s">
        <v>4471</v>
      </c>
      <c r="AA355" s="21" t="s">
        <v>178</v>
      </c>
      <c r="AB355" s="21">
        <v>1</v>
      </c>
    </row>
    <row r="356" spans="1:28" ht="21.6" customHeight="1">
      <c r="A356" s="21">
        <v>146</v>
      </c>
      <c r="B356" s="21">
        <v>2025043248</v>
      </c>
      <c r="C356" s="21">
        <v>1</v>
      </c>
      <c r="D356" s="21" t="s">
        <v>4157</v>
      </c>
      <c r="E356" s="21" t="s">
        <v>110</v>
      </c>
      <c r="F356" s="21" t="s">
        <v>4886</v>
      </c>
      <c r="G356" s="21" t="s">
        <v>4260</v>
      </c>
      <c r="H356" s="21" t="s">
        <v>4213</v>
      </c>
      <c r="I356" s="21" t="s">
        <v>4921</v>
      </c>
      <c r="J356" s="21" t="s">
        <v>4204</v>
      </c>
      <c r="K356" s="21" t="s">
        <v>4163</v>
      </c>
      <c r="L356" s="23" t="s">
        <v>4363</v>
      </c>
      <c r="M356" s="23" t="s">
        <v>4922</v>
      </c>
      <c r="N356" s="23" t="s">
        <v>4923</v>
      </c>
      <c r="O356" s="21" t="s">
        <v>212</v>
      </c>
      <c r="P356" s="21"/>
      <c r="Q356" s="21">
        <v>0</v>
      </c>
      <c r="R356" s="21">
        <v>0</v>
      </c>
      <c r="S356" s="21"/>
      <c r="T356" s="21"/>
      <c r="U356" s="21"/>
      <c r="V356" s="21"/>
      <c r="W356" s="21"/>
      <c r="X356" s="21"/>
      <c r="Y356" s="21" t="s">
        <v>178</v>
      </c>
      <c r="Z356" s="23" t="s">
        <v>4924</v>
      </c>
      <c r="AA356" s="21" t="s">
        <v>178</v>
      </c>
      <c r="AB356" s="21">
        <v>1</v>
      </c>
    </row>
    <row r="357" spans="1:28" ht="21.6" customHeight="1">
      <c r="A357" s="21">
        <v>147</v>
      </c>
      <c r="B357" s="21">
        <v>2025040758</v>
      </c>
      <c r="C357" s="21">
        <v>1</v>
      </c>
      <c r="D357" s="21" t="s">
        <v>4157</v>
      </c>
      <c r="E357" s="21" t="s">
        <v>110</v>
      </c>
      <c r="F357" s="21" t="s">
        <v>4885</v>
      </c>
      <c r="G357" s="21" t="s">
        <v>4184</v>
      </c>
      <c r="H357" s="21" t="s">
        <v>4691</v>
      </c>
      <c r="I357" s="21" t="s">
        <v>4925</v>
      </c>
      <c r="J357" s="21" t="s">
        <v>4233</v>
      </c>
      <c r="K357" s="21" t="s">
        <v>4163</v>
      </c>
      <c r="L357" s="23" t="s">
        <v>4234</v>
      </c>
      <c r="M357" s="23" t="s">
        <v>4926</v>
      </c>
      <c r="N357" s="23" t="s">
        <v>4927</v>
      </c>
      <c r="O357" s="21" t="s">
        <v>212</v>
      </c>
      <c r="P357" s="21"/>
      <c r="Q357" s="21"/>
      <c r="R357" s="21">
        <v>57483</v>
      </c>
      <c r="S357" s="21"/>
      <c r="T357" s="21"/>
      <c r="U357" s="21" t="s">
        <v>178</v>
      </c>
      <c r="V357" s="21"/>
      <c r="W357" s="21"/>
      <c r="X357" s="21"/>
      <c r="Y357" s="21"/>
      <c r="Z357" s="23" t="s">
        <v>4342</v>
      </c>
      <c r="AA357" s="21" t="s">
        <v>178</v>
      </c>
      <c r="AB357" s="21">
        <v>1</v>
      </c>
    </row>
    <row r="358" spans="1:28" ht="21.6" customHeight="1">
      <c r="A358" s="21">
        <v>148</v>
      </c>
      <c r="B358" s="21">
        <v>2025041546</v>
      </c>
      <c r="C358" s="21">
        <v>1</v>
      </c>
      <c r="D358" s="21" t="s">
        <v>4157</v>
      </c>
      <c r="E358" s="21" t="s">
        <v>110</v>
      </c>
      <c r="F358" s="21" t="s">
        <v>4928</v>
      </c>
      <c r="G358" s="21" t="s">
        <v>4366</v>
      </c>
      <c r="H358" s="21" t="s">
        <v>4643</v>
      </c>
      <c r="I358" s="21" t="s">
        <v>4925</v>
      </c>
      <c r="J358" s="21" t="s">
        <v>4233</v>
      </c>
      <c r="K358" s="21" t="s">
        <v>4163</v>
      </c>
      <c r="L358" s="23" t="s">
        <v>4234</v>
      </c>
      <c r="M358" s="23" t="s">
        <v>4926</v>
      </c>
      <c r="N358" s="23" t="s">
        <v>4927</v>
      </c>
      <c r="O358" s="21" t="s">
        <v>158</v>
      </c>
      <c r="P358" s="21"/>
      <c r="Q358" s="21"/>
      <c r="R358" s="21">
        <v>57483</v>
      </c>
      <c r="S358" s="21"/>
      <c r="T358" s="21"/>
      <c r="U358" s="21"/>
      <c r="V358" s="21"/>
      <c r="W358" s="21"/>
      <c r="X358" s="21"/>
      <c r="Y358" s="21"/>
      <c r="Z358" s="23" t="s">
        <v>4929</v>
      </c>
      <c r="AA358" s="21" t="s">
        <v>178</v>
      </c>
      <c r="AB358" s="21">
        <v>1</v>
      </c>
    </row>
    <row r="359" spans="1:28" ht="21.6" customHeight="1">
      <c r="A359" s="21">
        <v>149</v>
      </c>
      <c r="B359" s="21">
        <v>2025041977</v>
      </c>
      <c r="C359" s="21">
        <v>1</v>
      </c>
      <c r="D359" s="21" t="s">
        <v>4157</v>
      </c>
      <c r="E359" s="21" t="s">
        <v>110</v>
      </c>
      <c r="F359" s="21" t="s">
        <v>4913</v>
      </c>
      <c r="G359" s="21" t="s">
        <v>4405</v>
      </c>
      <c r="H359" s="21" t="s">
        <v>4576</v>
      </c>
      <c r="I359" s="21" t="s">
        <v>4925</v>
      </c>
      <c r="J359" s="21" t="s">
        <v>4233</v>
      </c>
      <c r="K359" s="21" t="s">
        <v>4163</v>
      </c>
      <c r="L359" s="23" t="s">
        <v>4234</v>
      </c>
      <c r="M359" s="23" t="s">
        <v>4926</v>
      </c>
      <c r="N359" s="23" t="s">
        <v>4927</v>
      </c>
      <c r="O359" s="21" t="s">
        <v>212</v>
      </c>
      <c r="P359" s="21"/>
      <c r="Q359" s="21"/>
      <c r="R359" s="21">
        <v>57483</v>
      </c>
      <c r="S359" s="21"/>
      <c r="T359" s="21"/>
      <c r="U359" s="21"/>
      <c r="V359" s="21"/>
      <c r="W359" s="21"/>
      <c r="X359" s="21"/>
      <c r="Y359" s="21" t="s">
        <v>178</v>
      </c>
      <c r="Z359" s="23" t="s">
        <v>4930</v>
      </c>
      <c r="AA359" s="21" t="s">
        <v>178</v>
      </c>
      <c r="AB359" s="21">
        <v>1</v>
      </c>
    </row>
    <row r="360" spans="1:28" ht="21.6" customHeight="1">
      <c r="A360" s="21">
        <v>150</v>
      </c>
      <c r="B360" s="21">
        <v>2025041465</v>
      </c>
      <c r="C360" s="21">
        <v>1</v>
      </c>
      <c r="D360" s="21" t="s">
        <v>4157</v>
      </c>
      <c r="E360" s="21" t="s">
        <v>110</v>
      </c>
      <c r="F360" s="21" t="s">
        <v>4928</v>
      </c>
      <c r="G360" s="21" t="s">
        <v>4330</v>
      </c>
      <c r="H360" s="21" t="s">
        <v>4931</v>
      </c>
      <c r="I360" s="21" t="s">
        <v>4377</v>
      </c>
      <c r="J360" s="21" t="s">
        <v>4233</v>
      </c>
      <c r="K360" s="21" t="s">
        <v>4163</v>
      </c>
      <c r="L360" s="23" t="s">
        <v>4378</v>
      </c>
      <c r="M360" s="23" t="s">
        <v>4379</v>
      </c>
      <c r="N360" s="23" t="s">
        <v>4380</v>
      </c>
      <c r="O360" s="21" t="s">
        <v>212</v>
      </c>
      <c r="P360" s="21"/>
      <c r="Q360" s="21"/>
      <c r="R360" s="21">
        <v>379298</v>
      </c>
      <c r="S360" s="21" t="s">
        <v>178</v>
      </c>
      <c r="T360" s="21"/>
      <c r="U360" s="21"/>
      <c r="V360" s="21"/>
      <c r="W360" s="21"/>
      <c r="X360" s="21"/>
      <c r="Y360" s="21"/>
      <c r="Z360" s="23" t="s">
        <v>4677</v>
      </c>
      <c r="AA360" s="21" t="s">
        <v>178</v>
      </c>
      <c r="AB360" s="21">
        <v>1</v>
      </c>
    </row>
    <row r="361" spans="1:28" ht="21.6" customHeight="1">
      <c r="A361" s="21">
        <v>152</v>
      </c>
      <c r="B361" s="21">
        <v>2025041978</v>
      </c>
      <c r="C361" s="21">
        <v>1</v>
      </c>
      <c r="D361" s="21" t="s">
        <v>4157</v>
      </c>
      <c r="E361" s="21" t="s">
        <v>110</v>
      </c>
      <c r="F361" s="21" t="s">
        <v>4913</v>
      </c>
      <c r="G361" s="21" t="s">
        <v>4576</v>
      </c>
      <c r="H361" s="21" t="s">
        <v>4737</v>
      </c>
      <c r="I361" s="21" t="s">
        <v>4377</v>
      </c>
      <c r="J361" s="21" t="s">
        <v>4233</v>
      </c>
      <c r="K361" s="21" t="s">
        <v>4163</v>
      </c>
      <c r="L361" s="23" t="s">
        <v>4378</v>
      </c>
      <c r="M361" s="23" t="s">
        <v>4379</v>
      </c>
      <c r="N361" s="23" t="s">
        <v>4380</v>
      </c>
      <c r="O361" s="21" t="s">
        <v>212</v>
      </c>
      <c r="P361" s="21"/>
      <c r="Q361" s="21"/>
      <c r="R361" s="21">
        <v>379298</v>
      </c>
      <c r="S361" s="21"/>
      <c r="T361" s="21"/>
      <c r="U361" s="21"/>
      <c r="V361" s="21"/>
      <c r="W361" s="21"/>
      <c r="X361" s="21"/>
      <c r="Y361" s="21" t="s">
        <v>178</v>
      </c>
      <c r="Z361" s="23" t="s">
        <v>4932</v>
      </c>
      <c r="AA361" s="21" t="s">
        <v>178</v>
      </c>
      <c r="AB361" s="21">
        <v>1</v>
      </c>
    </row>
    <row r="362" spans="1:28" ht="21.6" customHeight="1">
      <c r="A362" s="21">
        <v>153</v>
      </c>
      <c r="B362" s="21">
        <v>2025042135</v>
      </c>
      <c r="C362" s="21">
        <v>1</v>
      </c>
      <c r="D362" s="21" t="s">
        <v>4157</v>
      </c>
      <c r="E362" s="21" t="s">
        <v>110</v>
      </c>
      <c r="F362" s="21" t="s">
        <v>4864</v>
      </c>
      <c r="G362" s="21" t="s">
        <v>4330</v>
      </c>
      <c r="H362" s="21" t="s">
        <v>4933</v>
      </c>
      <c r="I362" s="21" t="s">
        <v>4377</v>
      </c>
      <c r="J362" s="21" t="s">
        <v>4233</v>
      </c>
      <c r="K362" s="21" t="s">
        <v>4163</v>
      </c>
      <c r="L362" s="23" t="s">
        <v>4378</v>
      </c>
      <c r="M362" s="23" t="s">
        <v>4379</v>
      </c>
      <c r="N362" s="23" t="s">
        <v>4380</v>
      </c>
      <c r="O362" s="21" t="s">
        <v>212</v>
      </c>
      <c r="P362" s="21"/>
      <c r="Q362" s="21"/>
      <c r="R362" s="21">
        <v>379298</v>
      </c>
      <c r="S362" s="21"/>
      <c r="T362" s="21"/>
      <c r="U362" s="21"/>
      <c r="V362" s="21"/>
      <c r="W362" s="21"/>
      <c r="X362" s="21"/>
      <c r="Y362" s="21" t="s">
        <v>178</v>
      </c>
      <c r="Z362" s="23" t="s">
        <v>4934</v>
      </c>
      <c r="AA362" s="21" t="s">
        <v>178</v>
      </c>
      <c r="AB362" s="21">
        <v>1</v>
      </c>
    </row>
    <row r="363" spans="1:28" ht="21.6" customHeight="1">
      <c r="A363" s="21">
        <v>154</v>
      </c>
      <c r="B363" s="21">
        <v>2025041473</v>
      </c>
      <c r="C363" s="21">
        <v>1</v>
      </c>
      <c r="D363" s="21" t="s">
        <v>4157</v>
      </c>
      <c r="E363" s="21" t="s">
        <v>110</v>
      </c>
      <c r="F363" s="21" t="s">
        <v>4928</v>
      </c>
      <c r="G363" s="21" t="s">
        <v>4212</v>
      </c>
      <c r="H363" s="21" t="s">
        <v>4213</v>
      </c>
      <c r="I363" s="21" t="s">
        <v>4384</v>
      </c>
      <c r="J363" s="21" t="s">
        <v>4233</v>
      </c>
      <c r="K363" s="21" t="s">
        <v>4163</v>
      </c>
      <c r="L363" s="23" t="s">
        <v>4378</v>
      </c>
      <c r="M363" s="23" t="s">
        <v>4385</v>
      </c>
      <c r="N363" s="23" t="s">
        <v>4386</v>
      </c>
      <c r="O363" s="21" t="s">
        <v>212</v>
      </c>
      <c r="P363" s="21"/>
      <c r="Q363" s="21"/>
      <c r="R363" s="21">
        <v>162858</v>
      </c>
      <c r="S363" s="21" t="s">
        <v>178</v>
      </c>
      <c r="T363" s="21"/>
      <c r="U363" s="21"/>
      <c r="V363" s="21"/>
      <c r="W363" s="21"/>
      <c r="X363" s="21"/>
      <c r="Y363" s="21"/>
      <c r="Z363" s="23" t="s">
        <v>4677</v>
      </c>
      <c r="AA363" s="21" t="s">
        <v>178</v>
      </c>
      <c r="AB363" s="21">
        <v>1</v>
      </c>
    </row>
    <row r="364" spans="1:28" ht="21.6" customHeight="1">
      <c r="A364" s="21">
        <v>156</v>
      </c>
      <c r="B364" s="21">
        <v>2025043203</v>
      </c>
      <c r="C364" s="21">
        <v>1</v>
      </c>
      <c r="D364" s="21" t="s">
        <v>4157</v>
      </c>
      <c r="E364" s="21" t="s">
        <v>110</v>
      </c>
      <c r="F364" s="21" t="s">
        <v>4935</v>
      </c>
      <c r="G364" s="21" t="s">
        <v>4230</v>
      </c>
      <c r="H364" s="21" t="s">
        <v>4184</v>
      </c>
      <c r="I364" s="21" t="s">
        <v>4388</v>
      </c>
      <c r="J364" s="21" t="s">
        <v>4233</v>
      </c>
      <c r="K364" s="21" t="s">
        <v>4163</v>
      </c>
      <c r="L364" s="23" t="s">
        <v>4389</v>
      </c>
      <c r="M364" s="23" t="s">
        <v>4390</v>
      </c>
      <c r="N364" s="23"/>
      <c r="O364" s="21" t="s">
        <v>212</v>
      </c>
      <c r="P364" s="21"/>
      <c r="Q364" s="21"/>
      <c r="R364" s="21">
        <v>309739</v>
      </c>
      <c r="S364" s="21" t="s">
        <v>178</v>
      </c>
      <c r="T364" s="21"/>
      <c r="U364" s="21"/>
      <c r="V364" s="21"/>
      <c r="W364" s="21"/>
      <c r="X364" s="21"/>
      <c r="Y364" s="21"/>
      <c r="Z364" s="23" t="s">
        <v>4802</v>
      </c>
      <c r="AA364" s="21" t="s">
        <v>178</v>
      </c>
      <c r="AB364" s="21">
        <v>1</v>
      </c>
    </row>
    <row r="365" spans="1:28" ht="21.6" customHeight="1">
      <c r="A365" s="21">
        <v>158</v>
      </c>
      <c r="B365" s="21">
        <v>2025043230</v>
      </c>
      <c r="C365" s="21">
        <v>1</v>
      </c>
      <c r="D365" s="21" t="s">
        <v>4157</v>
      </c>
      <c r="E365" s="21" t="s">
        <v>110</v>
      </c>
      <c r="F365" s="21" t="s">
        <v>4935</v>
      </c>
      <c r="G365" s="21" t="s">
        <v>4366</v>
      </c>
      <c r="H365" s="21" t="s">
        <v>4406</v>
      </c>
      <c r="I365" s="21" t="s">
        <v>4388</v>
      </c>
      <c r="J365" s="21" t="s">
        <v>4233</v>
      </c>
      <c r="K365" s="21" t="s">
        <v>4163</v>
      </c>
      <c r="L365" s="23" t="s">
        <v>4389</v>
      </c>
      <c r="M365" s="23" t="s">
        <v>4390</v>
      </c>
      <c r="N365" s="23"/>
      <c r="O365" s="21" t="s">
        <v>212</v>
      </c>
      <c r="P365" s="21"/>
      <c r="Q365" s="21"/>
      <c r="R365" s="21">
        <v>309739</v>
      </c>
      <c r="S365" s="21"/>
      <c r="T365" s="21"/>
      <c r="U365" s="21"/>
      <c r="V365" s="21"/>
      <c r="W365" s="21"/>
      <c r="X365" s="21"/>
      <c r="Y365" s="21" t="s">
        <v>178</v>
      </c>
      <c r="Z365" s="23" t="s">
        <v>4498</v>
      </c>
      <c r="AA365" s="21" t="s">
        <v>178</v>
      </c>
      <c r="AB365" s="21">
        <v>1</v>
      </c>
    </row>
    <row r="366" spans="1:28" ht="21.6" customHeight="1">
      <c r="A366" s="21">
        <v>161</v>
      </c>
      <c r="B366" s="21">
        <v>2025043338</v>
      </c>
      <c r="C366" s="21">
        <v>1</v>
      </c>
      <c r="D366" s="21" t="s">
        <v>4157</v>
      </c>
      <c r="E366" s="21" t="s">
        <v>110</v>
      </c>
      <c r="F366" s="21" t="s">
        <v>4886</v>
      </c>
      <c r="G366" s="21" t="s">
        <v>4406</v>
      </c>
      <c r="H366" s="21" t="s">
        <v>4767</v>
      </c>
      <c r="I366" s="21" t="s">
        <v>4393</v>
      </c>
      <c r="J366" s="21" t="s">
        <v>4233</v>
      </c>
      <c r="K366" s="21" t="s">
        <v>4163</v>
      </c>
      <c r="L366" s="23" t="s">
        <v>4394</v>
      </c>
      <c r="M366" s="23" t="s">
        <v>4395</v>
      </c>
      <c r="N366" s="23"/>
      <c r="O366" s="21" t="s">
        <v>4170</v>
      </c>
      <c r="P366" s="21"/>
      <c r="Q366" s="21"/>
      <c r="R366" s="21">
        <v>84000</v>
      </c>
      <c r="S366" s="21"/>
      <c r="T366" s="21"/>
      <c r="U366" s="21"/>
      <c r="V366" s="21"/>
      <c r="W366" s="21"/>
      <c r="X366" s="21"/>
      <c r="Y366" s="21"/>
      <c r="Z366" s="23" t="s">
        <v>4677</v>
      </c>
      <c r="AA366" s="21" t="s">
        <v>178</v>
      </c>
      <c r="AB366" s="21">
        <v>1</v>
      </c>
    </row>
    <row r="367" spans="1:28" ht="21.6" customHeight="1">
      <c r="A367" s="21">
        <v>164</v>
      </c>
      <c r="B367" s="21">
        <v>2025042991</v>
      </c>
      <c r="C367" s="21">
        <v>1</v>
      </c>
      <c r="D367" s="21" t="s">
        <v>4157</v>
      </c>
      <c r="E367" s="21" t="s">
        <v>110</v>
      </c>
      <c r="F367" s="21" t="s">
        <v>4936</v>
      </c>
      <c r="G367" s="21" t="s">
        <v>4184</v>
      </c>
      <c r="H367" s="21" t="s">
        <v>4185</v>
      </c>
      <c r="I367" s="21" t="s">
        <v>4398</v>
      </c>
      <c r="J367" s="21" t="s">
        <v>4233</v>
      </c>
      <c r="K367" s="21" t="s">
        <v>4163</v>
      </c>
      <c r="L367" s="23" t="s">
        <v>4234</v>
      </c>
      <c r="M367" s="23" t="s">
        <v>4399</v>
      </c>
      <c r="N367" s="23" t="s">
        <v>4400</v>
      </c>
      <c r="O367" s="21" t="s">
        <v>158</v>
      </c>
      <c r="P367" s="21"/>
      <c r="Q367" s="21"/>
      <c r="R367" s="21">
        <v>63602</v>
      </c>
      <c r="S367" s="21"/>
      <c r="T367" s="21"/>
      <c r="U367" s="21"/>
      <c r="V367" s="21"/>
      <c r="W367" s="21"/>
      <c r="X367" s="21"/>
      <c r="Y367" s="21"/>
      <c r="Z367" s="23" t="s">
        <v>4937</v>
      </c>
      <c r="AA367" s="21" t="s">
        <v>178</v>
      </c>
      <c r="AB367" s="21">
        <v>1</v>
      </c>
    </row>
    <row r="368" spans="1:28" ht="21.6" customHeight="1">
      <c r="A368" s="21">
        <v>165</v>
      </c>
      <c r="B368" s="21">
        <v>2025043153</v>
      </c>
      <c r="C368" s="21">
        <v>1</v>
      </c>
      <c r="D368" s="21" t="s">
        <v>4157</v>
      </c>
      <c r="E368" s="21" t="s">
        <v>110</v>
      </c>
      <c r="F368" s="21" t="s">
        <v>4935</v>
      </c>
      <c r="G368" s="21" t="s">
        <v>4361</v>
      </c>
      <c r="H368" s="21" t="s">
        <v>4337</v>
      </c>
      <c r="I368" s="21" t="s">
        <v>4398</v>
      </c>
      <c r="J368" s="21" t="s">
        <v>4233</v>
      </c>
      <c r="K368" s="21" t="s">
        <v>4163</v>
      </c>
      <c r="L368" s="23" t="s">
        <v>4234</v>
      </c>
      <c r="M368" s="23" t="s">
        <v>4399</v>
      </c>
      <c r="N368" s="23" t="s">
        <v>4400</v>
      </c>
      <c r="O368" s="21" t="s">
        <v>212</v>
      </c>
      <c r="P368" s="21"/>
      <c r="Q368" s="21"/>
      <c r="R368" s="21">
        <v>63602</v>
      </c>
      <c r="S368" s="21"/>
      <c r="T368" s="21"/>
      <c r="U368" s="21"/>
      <c r="V368" s="21"/>
      <c r="W368" s="21"/>
      <c r="X368" s="21"/>
      <c r="Y368" s="21" t="s">
        <v>178</v>
      </c>
      <c r="Z368" s="23" t="s">
        <v>4938</v>
      </c>
      <c r="AA368" s="21" t="s">
        <v>178</v>
      </c>
      <c r="AB368" s="21">
        <v>1</v>
      </c>
    </row>
    <row r="369" spans="1:28" ht="21.6" customHeight="1">
      <c r="A369" s="21">
        <v>166</v>
      </c>
      <c r="B369" s="21">
        <v>2025043199</v>
      </c>
      <c r="C369" s="21">
        <v>1</v>
      </c>
      <c r="D369" s="21" t="s">
        <v>4157</v>
      </c>
      <c r="E369" s="21" t="s">
        <v>110</v>
      </c>
      <c r="F369" s="21" t="s">
        <v>4886</v>
      </c>
      <c r="G369" s="21" t="s">
        <v>4184</v>
      </c>
      <c r="H369" s="21" t="s">
        <v>4599</v>
      </c>
      <c r="I369" s="21" t="s">
        <v>4398</v>
      </c>
      <c r="J369" s="21" t="s">
        <v>4233</v>
      </c>
      <c r="K369" s="21" t="s">
        <v>4163</v>
      </c>
      <c r="L369" s="23" t="s">
        <v>4234</v>
      </c>
      <c r="M369" s="23" t="s">
        <v>4399</v>
      </c>
      <c r="N369" s="23" t="s">
        <v>4400</v>
      </c>
      <c r="O369" s="21" t="s">
        <v>158</v>
      </c>
      <c r="P369" s="21"/>
      <c r="Q369" s="21"/>
      <c r="R369" s="21">
        <v>63602</v>
      </c>
      <c r="S369" s="21"/>
      <c r="T369" s="21"/>
      <c r="U369" s="21"/>
      <c r="V369" s="21"/>
      <c r="W369" s="21"/>
      <c r="X369" s="21"/>
      <c r="Y369" s="21"/>
      <c r="Z369" s="23" t="s">
        <v>4939</v>
      </c>
      <c r="AA369" s="21" t="s">
        <v>178</v>
      </c>
      <c r="AB369" s="21">
        <v>1</v>
      </c>
    </row>
    <row r="370" spans="1:28" ht="21.6" customHeight="1">
      <c r="A370" s="21">
        <v>167</v>
      </c>
      <c r="B370" s="21">
        <v>2025040978</v>
      </c>
      <c r="C370" s="21">
        <v>1</v>
      </c>
      <c r="D370" s="21" t="s">
        <v>4157</v>
      </c>
      <c r="E370" s="21" t="s">
        <v>110</v>
      </c>
      <c r="F370" s="21" t="s">
        <v>4892</v>
      </c>
      <c r="G370" s="21" t="s">
        <v>4367</v>
      </c>
      <c r="H370" s="21" t="s">
        <v>4406</v>
      </c>
      <c r="I370" s="21" t="s">
        <v>4402</v>
      </c>
      <c r="J370" s="21" t="s">
        <v>4233</v>
      </c>
      <c r="K370" s="21" t="s">
        <v>4163</v>
      </c>
      <c r="L370" s="23" t="s">
        <v>4250</v>
      </c>
      <c r="M370" s="23" t="s">
        <v>4403</v>
      </c>
      <c r="N370" s="23" t="s">
        <v>4404</v>
      </c>
      <c r="O370" s="21" t="s">
        <v>212</v>
      </c>
      <c r="P370" s="21"/>
      <c r="Q370" s="21"/>
      <c r="R370" s="21">
        <v>39640</v>
      </c>
      <c r="S370" s="21" t="s">
        <v>178</v>
      </c>
      <c r="T370" s="21"/>
      <c r="U370" s="21"/>
      <c r="V370" s="21"/>
      <c r="W370" s="21"/>
      <c r="X370" s="21"/>
      <c r="Y370" s="21"/>
      <c r="Z370" s="23" t="s">
        <v>4677</v>
      </c>
      <c r="AA370" s="21" t="s">
        <v>178</v>
      </c>
      <c r="AB370" s="21">
        <v>1</v>
      </c>
    </row>
    <row r="371" spans="1:28" ht="21.6" customHeight="1">
      <c r="A371" s="21">
        <v>169</v>
      </c>
      <c r="B371" s="21">
        <v>2025040688</v>
      </c>
      <c r="C371" s="21">
        <v>1</v>
      </c>
      <c r="D371" s="21" t="s">
        <v>4157</v>
      </c>
      <c r="E371" s="21" t="s">
        <v>110</v>
      </c>
      <c r="F371" s="21" t="s">
        <v>4885</v>
      </c>
      <c r="G371" s="21" t="s">
        <v>4361</v>
      </c>
      <c r="H371" s="21" t="s">
        <v>4381</v>
      </c>
      <c r="I371" s="21" t="s">
        <v>4408</v>
      </c>
      <c r="J371" s="21" t="s">
        <v>4233</v>
      </c>
      <c r="K371" s="21" t="s">
        <v>4163</v>
      </c>
      <c r="L371" s="23" t="s">
        <v>4250</v>
      </c>
      <c r="M371" s="23" t="s">
        <v>4409</v>
      </c>
      <c r="N371" s="23" t="s">
        <v>4410</v>
      </c>
      <c r="O371" s="21" t="s">
        <v>212</v>
      </c>
      <c r="P371" s="21"/>
      <c r="Q371" s="21"/>
      <c r="R371" s="21">
        <v>68670</v>
      </c>
      <c r="S371" s="21" t="s">
        <v>178</v>
      </c>
      <c r="T371" s="21"/>
      <c r="U371" s="21"/>
      <c r="V371" s="21"/>
      <c r="W371" s="21"/>
      <c r="X371" s="21"/>
      <c r="Y371" s="21"/>
      <c r="Z371" s="23" t="s">
        <v>4677</v>
      </c>
      <c r="AA371" s="21" t="s">
        <v>178</v>
      </c>
      <c r="AB371" s="21">
        <v>1</v>
      </c>
    </row>
    <row r="372" spans="1:28" ht="21.6" customHeight="1">
      <c r="A372" s="21">
        <v>171</v>
      </c>
      <c r="B372" s="21">
        <v>2025040913</v>
      </c>
      <c r="C372" s="21">
        <v>1</v>
      </c>
      <c r="D372" s="21" t="s">
        <v>4157</v>
      </c>
      <c r="E372" s="21" t="s">
        <v>110</v>
      </c>
      <c r="F372" s="21" t="s">
        <v>4892</v>
      </c>
      <c r="G372" s="21" t="s">
        <v>4260</v>
      </c>
      <c r="H372" s="21" t="s">
        <v>4213</v>
      </c>
      <c r="I372" s="21" t="s">
        <v>4413</v>
      </c>
      <c r="J372" s="21" t="s">
        <v>4257</v>
      </c>
      <c r="K372" s="21" t="s">
        <v>4163</v>
      </c>
      <c r="L372" s="23" t="s">
        <v>4414</v>
      </c>
      <c r="M372" s="23" t="s">
        <v>4415</v>
      </c>
      <c r="N372" s="23" t="s">
        <v>4416</v>
      </c>
      <c r="O372" s="21" t="s">
        <v>212</v>
      </c>
      <c r="P372" s="21"/>
      <c r="Q372" s="21"/>
      <c r="R372" s="21">
        <v>118585</v>
      </c>
      <c r="S372" s="21"/>
      <c r="T372" s="21"/>
      <c r="U372" s="21" t="s">
        <v>178</v>
      </c>
      <c r="V372" s="21"/>
      <c r="W372" s="21"/>
      <c r="X372" s="21"/>
      <c r="Y372" s="21" t="s">
        <v>178</v>
      </c>
      <c r="Z372" s="23" t="s">
        <v>4940</v>
      </c>
      <c r="AA372" s="21" t="s">
        <v>178</v>
      </c>
      <c r="AB372" s="21">
        <v>1</v>
      </c>
    </row>
    <row r="373" spans="1:28" ht="21.6" customHeight="1">
      <c r="A373" s="21">
        <v>172</v>
      </c>
      <c r="B373" s="21">
        <v>2025040934</v>
      </c>
      <c r="C373" s="21">
        <v>1</v>
      </c>
      <c r="D373" s="21" t="s">
        <v>4157</v>
      </c>
      <c r="E373" s="21" t="s">
        <v>110</v>
      </c>
      <c r="F373" s="21" t="s">
        <v>4892</v>
      </c>
      <c r="G373" s="21" t="s">
        <v>4625</v>
      </c>
      <c r="H373" s="21" t="s">
        <v>4736</v>
      </c>
      <c r="I373" s="21" t="s">
        <v>4413</v>
      </c>
      <c r="J373" s="21" t="s">
        <v>4257</v>
      </c>
      <c r="K373" s="21" t="s">
        <v>4163</v>
      </c>
      <c r="L373" s="23" t="s">
        <v>4414</v>
      </c>
      <c r="M373" s="23" t="s">
        <v>4415</v>
      </c>
      <c r="N373" s="23" t="s">
        <v>4416</v>
      </c>
      <c r="O373" s="21" t="s">
        <v>212</v>
      </c>
      <c r="P373" s="21"/>
      <c r="Q373" s="21"/>
      <c r="R373" s="21">
        <v>127834</v>
      </c>
      <c r="S373" s="21" t="s">
        <v>178</v>
      </c>
      <c r="T373" s="21"/>
      <c r="U373" s="21"/>
      <c r="V373" s="21"/>
      <c r="W373" s="21"/>
      <c r="X373" s="21"/>
      <c r="Y373" s="21"/>
      <c r="Z373" s="23" t="s">
        <v>4677</v>
      </c>
      <c r="AA373" s="21" t="s">
        <v>178</v>
      </c>
      <c r="AB373" s="21">
        <v>1</v>
      </c>
    </row>
    <row r="374" spans="1:28" ht="21.6" customHeight="1">
      <c r="A374" s="21">
        <v>174</v>
      </c>
      <c r="B374" s="21">
        <v>2025042791</v>
      </c>
      <c r="C374" s="21">
        <v>1</v>
      </c>
      <c r="D374" s="21" t="s">
        <v>4157</v>
      </c>
      <c r="E374" s="21" t="s">
        <v>110</v>
      </c>
      <c r="F374" s="21" t="s">
        <v>4941</v>
      </c>
      <c r="G374" s="21" t="s">
        <v>4361</v>
      </c>
      <c r="H374" s="21" t="s">
        <v>4337</v>
      </c>
      <c r="I374" s="21" t="s">
        <v>4413</v>
      </c>
      <c r="J374" s="21" t="s">
        <v>4257</v>
      </c>
      <c r="K374" s="21" t="s">
        <v>4163</v>
      </c>
      <c r="L374" s="23" t="s">
        <v>4414</v>
      </c>
      <c r="M374" s="23" t="s">
        <v>4415</v>
      </c>
      <c r="N374" s="23" t="s">
        <v>4416</v>
      </c>
      <c r="O374" s="21" t="s">
        <v>158</v>
      </c>
      <c r="P374" s="21"/>
      <c r="Q374" s="21"/>
      <c r="R374" s="21">
        <v>127834</v>
      </c>
      <c r="S374" s="21"/>
      <c r="T374" s="21"/>
      <c r="U374" s="21"/>
      <c r="V374" s="21"/>
      <c r="W374" s="21"/>
      <c r="X374" s="21"/>
      <c r="Y374" s="21"/>
      <c r="Z374" s="23" t="s">
        <v>4942</v>
      </c>
      <c r="AA374" s="21" t="s">
        <v>178</v>
      </c>
      <c r="AB374" s="21">
        <v>1</v>
      </c>
    </row>
    <row r="375" spans="1:28" ht="21.6" customHeight="1">
      <c r="A375" s="21">
        <v>175</v>
      </c>
      <c r="B375" s="21">
        <v>2025040937</v>
      </c>
      <c r="C375" s="21">
        <v>1</v>
      </c>
      <c r="D375" s="21" t="s">
        <v>4157</v>
      </c>
      <c r="E375" s="21" t="s">
        <v>110</v>
      </c>
      <c r="F375" s="21" t="s">
        <v>4892</v>
      </c>
      <c r="G375" s="21" t="s">
        <v>4736</v>
      </c>
      <c r="H375" s="21" t="s">
        <v>4691</v>
      </c>
      <c r="I375" s="21" t="s">
        <v>4420</v>
      </c>
      <c r="J375" s="21" t="s">
        <v>4257</v>
      </c>
      <c r="K375" s="21" t="s">
        <v>4163</v>
      </c>
      <c r="L375" s="23" t="s">
        <v>4414</v>
      </c>
      <c r="M375" s="23" t="s">
        <v>4421</v>
      </c>
      <c r="N375" s="23" t="s">
        <v>4422</v>
      </c>
      <c r="O375" s="21" t="s">
        <v>212</v>
      </c>
      <c r="P375" s="21"/>
      <c r="Q375" s="21"/>
      <c r="R375" s="21">
        <v>111197</v>
      </c>
      <c r="S375" s="21" t="s">
        <v>178</v>
      </c>
      <c r="T375" s="21"/>
      <c r="U375" s="21"/>
      <c r="V375" s="21"/>
      <c r="W375" s="21"/>
      <c r="X375" s="21"/>
      <c r="Y375" s="21"/>
      <c r="Z375" s="23" t="s">
        <v>4677</v>
      </c>
      <c r="AA375" s="21" t="s">
        <v>178</v>
      </c>
      <c r="AB375" s="21">
        <v>1</v>
      </c>
    </row>
    <row r="376" spans="1:28" ht="21.6" customHeight="1">
      <c r="A376" s="21">
        <v>177</v>
      </c>
      <c r="B376" s="21">
        <v>2025042146</v>
      </c>
      <c r="C376" s="21">
        <v>1</v>
      </c>
      <c r="D376" s="21" t="s">
        <v>4157</v>
      </c>
      <c r="E376" s="21" t="s">
        <v>110</v>
      </c>
      <c r="F376" s="21" t="s">
        <v>4864</v>
      </c>
      <c r="G376" s="21" t="s">
        <v>4260</v>
      </c>
      <c r="H376" s="21" t="s">
        <v>4213</v>
      </c>
      <c r="I376" s="21" t="s">
        <v>4420</v>
      </c>
      <c r="J376" s="21" t="s">
        <v>4257</v>
      </c>
      <c r="K376" s="21" t="s">
        <v>4163</v>
      </c>
      <c r="L376" s="23" t="s">
        <v>4414</v>
      </c>
      <c r="M376" s="23" t="s">
        <v>4421</v>
      </c>
      <c r="N376" s="23" t="s">
        <v>4422</v>
      </c>
      <c r="O376" s="21" t="s">
        <v>212</v>
      </c>
      <c r="P376" s="21"/>
      <c r="Q376" s="21"/>
      <c r="R376" s="21">
        <v>111197</v>
      </c>
      <c r="S376" s="21"/>
      <c r="T376" s="21"/>
      <c r="U376" s="21"/>
      <c r="V376" s="21"/>
      <c r="W376" s="21"/>
      <c r="X376" s="21"/>
      <c r="Y376" s="21" t="s">
        <v>178</v>
      </c>
      <c r="Z376" s="23" t="s">
        <v>4943</v>
      </c>
      <c r="AA376" s="21" t="s">
        <v>178</v>
      </c>
      <c r="AB376" s="21">
        <v>1</v>
      </c>
    </row>
    <row r="377" spans="1:28" ht="21.6" customHeight="1">
      <c r="A377" s="21">
        <v>178</v>
      </c>
      <c r="B377" s="21">
        <v>2025041622</v>
      </c>
      <c r="C377" s="21">
        <v>1</v>
      </c>
      <c r="D377" s="21" t="s">
        <v>4157</v>
      </c>
      <c r="E377" s="21" t="s">
        <v>110</v>
      </c>
      <c r="F377" s="21" t="s">
        <v>4867</v>
      </c>
      <c r="G377" s="21" t="s">
        <v>4260</v>
      </c>
      <c r="H377" s="21" t="s">
        <v>4343</v>
      </c>
      <c r="I377" s="21" t="s">
        <v>4427</v>
      </c>
      <c r="J377" s="21" t="s">
        <v>4257</v>
      </c>
      <c r="K377" s="21" t="s">
        <v>4163</v>
      </c>
      <c r="L377" s="23" t="s">
        <v>4428</v>
      </c>
      <c r="M377" s="23" t="s">
        <v>4429</v>
      </c>
      <c r="N377" s="23"/>
      <c r="O377" s="21" t="s">
        <v>212</v>
      </c>
      <c r="P377" s="21"/>
      <c r="Q377" s="21"/>
      <c r="R377" s="21">
        <v>38000</v>
      </c>
      <c r="S377" s="21" t="s">
        <v>178</v>
      </c>
      <c r="T377" s="21"/>
      <c r="U377" s="21"/>
      <c r="V377" s="21"/>
      <c r="W377" s="21"/>
      <c r="X377" s="21"/>
      <c r="Y377" s="21"/>
      <c r="Z377" s="23" t="s">
        <v>4677</v>
      </c>
      <c r="AA377" s="21" t="s">
        <v>178</v>
      </c>
      <c r="AB377" s="21">
        <v>1</v>
      </c>
    </row>
    <row r="378" spans="1:28" ht="21.6" customHeight="1">
      <c r="A378" s="21">
        <v>180</v>
      </c>
      <c r="B378" s="21">
        <v>2025042264</v>
      </c>
      <c r="C378" s="21">
        <v>1</v>
      </c>
      <c r="D378" s="21" t="s">
        <v>4157</v>
      </c>
      <c r="E378" s="21" t="s">
        <v>110</v>
      </c>
      <c r="F378" s="21" t="s">
        <v>4864</v>
      </c>
      <c r="G378" s="21" t="s">
        <v>4230</v>
      </c>
      <c r="H378" s="21" t="s">
        <v>4184</v>
      </c>
      <c r="I378" s="21" t="s">
        <v>4437</v>
      </c>
      <c r="J378" s="21" t="s">
        <v>4257</v>
      </c>
      <c r="K378" s="21" t="s">
        <v>4163</v>
      </c>
      <c r="L378" s="23" t="s">
        <v>4357</v>
      </c>
      <c r="M378" s="23" t="s">
        <v>4438</v>
      </c>
      <c r="N378" s="23" t="s">
        <v>4439</v>
      </c>
      <c r="O378" s="21" t="s">
        <v>4170</v>
      </c>
      <c r="P378" s="21"/>
      <c r="Q378" s="21"/>
      <c r="R378" s="21">
        <v>21368</v>
      </c>
      <c r="S378" s="21"/>
      <c r="T378" s="21"/>
      <c r="U378" s="21"/>
      <c r="V378" s="21"/>
      <c r="W378" s="21"/>
      <c r="X378" s="21"/>
      <c r="Y378" s="21"/>
      <c r="Z378" s="23" t="s">
        <v>4677</v>
      </c>
      <c r="AA378" s="21" t="s">
        <v>178</v>
      </c>
      <c r="AB378" s="21">
        <v>1</v>
      </c>
    </row>
    <row r="379" spans="1:28" ht="21.6" customHeight="1">
      <c r="A379" s="21">
        <v>184</v>
      </c>
      <c r="B379" s="21">
        <v>2025040193</v>
      </c>
      <c r="C379" s="21">
        <v>1</v>
      </c>
      <c r="D379" s="21" t="s">
        <v>4157</v>
      </c>
      <c r="E379" s="21" t="s">
        <v>110</v>
      </c>
      <c r="F379" s="21" t="s">
        <v>4944</v>
      </c>
      <c r="G379" s="21" t="s">
        <v>4406</v>
      </c>
      <c r="H379" s="21" t="s">
        <v>4411</v>
      </c>
      <c r="I379" s="21" t="s">
        <v>4441</v>
      </c>
      <c r="J379" s="21" t="s">
        <v>4257</v>
      </c>
      <c r="K379" s="21" t="s">
        <v>4163</v>
      </c>
      <c r="L379" s="23" t="s">
        <v>4442</v>
      </c>
      <c r="M379" s="23" t="s">
        <v>4443</v>
      </c>
      <c r="N379" s="23" t="s">
        <v>4444</v>
      </c>
      <c r="O379" s="21" t="s">
        <v>212</v>
      </c>
      <c r="P379" s="21"/>
      <c r="Q379" s="21"/>
      <c r="R379" s="21">
        <v>156633</v>
      </c>
      <c r="S379" s="21"/>
      <c r="T379" s="21"/>
      <c r="U379" s="21" t="s">
        <v>178</v>
      </c>
      <c r="V379" s="21"/>
      <c r="W379" s="21"/>
      <c r="X379" s="21"/>
      <c r="Y379" s="21"/>
      <c r="Z379" s="23" t="s">
        <v>4342</v>
      </c>
      <c r="AA379" s="21" t="s">
        <v>178</v>
      </c>
      <c r="AB379" s="21">
        <v>1</v>
      </c>
    </row>
    <row r="380" spans="1:28" ht="21.6" customHeight="1">
      <c r="A380" s="21">
        <v>187</v>
      </c>
      <c r="B380" s="21">
        <v>2025040194</v>
      </c>
      <c r="C380" s="21">
        <v>1</v>
      </c>
      <c r="D380" s="21" t="s">
        <v>4157</v>
      </c>
      <c r="E380" s="21" t="s">
        <v>110</v>
      </c>
      <c r="F380" s="21" t="s">
        <v>4944</v>
      </c>
      <c r="G380" s="21" t="s">
        <v>4411</v>
      </c>
      <c r="H380" s="21" t="s">
        <v>4412</v>
      </c>
      <c r="I380" s="21" t="s">
        <v>4694</v>
      </c>
      <c r="J380" s="21" t="s">
        <v>4257</v>
      </c>
      <c r="K380" s="21" t="s">
        <v>4163</v>
      </c>
      <c r="L380" s="23" t="s">
        <v>4442</v>
      </c>
      <c r="M380" s="23" t="s">
        <v>4695</v>
      </c>
      <c r="N380" s="23" t="s">
        <v>4696</v>
      </c>
      <c r="O380" s="21" t="s">
        <v>212</v>
      </c>
      <c r="P380" s="21"/>
      <c r="Q380" s="21"/>
      <c r="R380" s="21">
        <v>133537</v>
      </c>
      <c r="S380" s="21"/>
      <c r="T380" s="21"/>
      <c r="U380" s="21" t="s">
        <v>178</v>
      </c>
      <c r="V380" s="21"/>
      <c r="W380" s="21"/>
      <c r="X380" s="21"/>
      <c r="Y380" s="21"/>
      <c r="Z380" s="23" t="s">
        <v>4342</v>
      </c>
      <c r="AA380" s="21" t="s">
        <v>178</v>
      </c>
      <c r="AB380" s="21">
        <v>1</v>
      </c>
    </row>
    <row r="381" spans="1:28" ht="21.6" customHeight="1">
      <c r="A381" s="21">
        <v>188</v>
      </c>
      <c r="B381" s="21">
        <v>2025042984</v>
      </c>
      <c r="C381" s="21">
        <v>1</v>
      </c>
      <c r="D381" s="21" t="s">
        <v>4157</v>
      </c>
      <c r="E381" s="21" t="s">
        <v>110</v>
      </c>
      <c r="F381" s="21" t="s">
        <v>4936</v>
      </c>
      <c r="G381" s="21" t="s">
        <v>4945</v>
      </c>
      <c r="H381" s="21" t="s">
        <v>4266</v>
      </c>
      <c r="I381" s="21" t="s">
        <v>4694</v>
      </c>
      <c r="J381" s="21" t="s">
        <v>4257</v>
      </c>
      <c r="K381" s="21" t="s">
        <v>4163</v>
      </c>
      <c r="L381" s="23" t="s">
        <v>4442</v>
      </c>
      <c r="M381" s="23" t="s">
        <v>4695</v>
      </c>
      <c r="N381" s="23" t="s">
        <v>4696</v>
      </c>
      <c r="O381" s="21" t="s">
        <v>158</v>
      </c>
      <c r="P381" s="21"/>
      <c r="Q381" s="21"/>
      <c r="R381" s="21">
        <v>133537</v>
      </c>
      <c r="S381" s="21"/>
      <c r="T381" s="21"/>
      <c r="U381" s="21"/>
      <c r="V381" s="21"/>
      <c r="W381" s="21"/>
      <c r="X381" s="21"/>
      <c r="Y381" s="21"/>
      <c r="Z381" s="23" t="s">
        <v>4446</v>
      </c>
      <c r="AA381" s="21" t="s">
        <v>178</v>
      </c>
      <c r="AB381" s="21">
        <v>1</v>
      </c>
    </row>
    <row r="382" spans="1:28" ht="21.6" customHeight="1">
      <c r="A382" s="21">
        <v>189</v>
      </c>
      <c r="B382" s="21">
        <v>2025043205</v>
      </c>
      <c r="C382" s="21">
        <v>1</v>
      </c>
      <c r="D382" s="21" t="s">
        <v>4157</v>
      </c>
      <c r="E382" s="21" t="s">
        <v>110</v>
      </c>
      <c r="F382" s="21" t="s">
        <v>4935</v>
      </c>
      <c r="G382" s="21" t="s">
        <v>4184</v>
      </c>
      <c r="H382" s="21" t="s">
        <v>4407</v>
      </c>
      <c r="I382" s="21" t="s">
        <v>4450</v>
      </c>
      <c r="J382" s="21" t="s">
        <v>4451</v>
      </c>
      <c r="K382" s="21" t="s">
        <v>4163</v>
      </c>
      <c r="L382" s="23" t="s">
        <v>4452</v>
      </c>
      <c r="M382" s="23" t="s">
        <v>4390</v>
      </c>
      <c r="N382" s="23" t="s">
        <v>4422</v>
      </c>
      <c r="O382" s="21" t="s">
        <v>212</v>
      </c>
      <c r="P382" s="21"/>
      <c r="Q382" s="21"/>
      <c r="R382" s="21">
        <v>71224</v>
      </c>
      <c r="S382" s="21" t="s">
        <v>178</v>
      </c>
      <c r="T382" s="21"/>
      <c r="U382" s="21"/>
      <c r="V382" s="21"/>
      <c r="W382" s="21"/>
      <c r="X382" s="21"/>
      <c r="Y382" s="21"/>
      <c r="Z382" s="23" t="s">
        <v>4802</v>
      </c>
      <c r="AA382" s="21" t="s">
        <v>178</v>
      </c>
      <c r="AB382" s="21">
        <v>1</v>
      </c>
    </row>
    <row r="383" spans="1:28" ht="21.6" customHeight="1">
      <c r="A383" s="21">
        <v>191</v>
      </c>
      <c r="B383" s="21">
        <v>2025040950</v>
      </c>
      <c r="C383" s="21">
        <v>1</v>
      </c>
      <c r="D383" s="21" t="s">
        <v>4157</v>
      </c>
      <c r="E383" s="21" t="s">
        <v>110</v>
      </c>
      <c r="F383" s="21" t="s">
        <v>4910</v>
      </c>
      <c r="G383" s="21" t="s">
        <v>4411</v>
      </c>
      <c r="H383" s="21" t="s">
        <v>4445</v>
      </c>
      <c r="I383" s="21" t="s">
        <v>4821</v>
      </c>
      <c r="J383" s="21" t="s">
        <v>4268</v>
      </c>
      <c r="K383" s="21" t="s">
        <v>4163</v>
      </c>
      <c r="L383" s="23" t="s">
        <v>4822</v>
      </c>
      <c r="M383" s="23" t="s">
        <v>4823</v>
      </c>
      <c r="N383" s="23" t="s">
        <v>4824</v>
      </c>
      <c r="O383" s="21" t="s">
        <v>158</v>
      </c>
      <c r="P383" s="21"/>
      <c r="Q383" s="21">
        <v>716</v>
      </c>
      <c r="R383" s="21">
        <v>2928</v>
      </c>
      <c r="S383" s="21"/>
      <c r="T383" s="21"/>
      <c r="U383" s="21"/>
      <c r="V383" s="21"/>
      <c r="W383" s="21"/>
      <c r="X383" s="21"/>
      <c r="Y383" s="21"/>
      <c r="Z383" s="23" t="s">
        <v>4946</v>
      </c>
      <c r="AA383" s="21" t="s">
        <v>178</v>
      </c>
      <c r="AB383" s="21">
        <v>1</v>
      </c>
    </row>
    <row r="384" spans="1:28" ht="21.6" customHeight="1">
      <c r="A384" s="21">
        <v>192</v>
      </c>
      <c r="B384" s="21">
        <v>2025040759</v>
      </c>
      <c r="C384" s="21">
        <v>1</v>
      </c>
      <c r="D384" s="21" t="s">
        <v>4157</v>
      </c>
      <c r="E384" s="21" t="s">
        <v>110</v>
      </c>
      <c r="F384" s="21" t="s">
        <v>4885</v>
      </c>
      <c r="G384" s="21" t="s">
        <v>4691</v>
      </c>
      <c r="H384" s="21" t="s">
        <v>4407</v>
      </c>
      <c r="I384" s="21" t="s">
        <v>4835</v>
      </c>
      <c r="J384" s="21" t="s">
        <v>4268</v>
      </c>
      <c r="K384" s="21" t="s">
        <v>4163</v>
      </c>
      <c r="L384" s="23" t="s">
        <v>4234</v>
      </c>
      <c r="M384" s="23" t="s">
        <v>4836</v>
      </c>
      <c r="N384" s="23" t="s">
        <v>4837</v>
      </c>
      <c r="O384" s="21" t="s">
        <v>212</v>
      </c>
      <c r="P384" s="21"/>
      <c r="Q384" s="21">
        <v>1111</v>
      </c>
      <c r="R384" s="21">
        <v>46827</v>
      </c>
      <c r="S384" s="21"/>
      <c r="T384" s="21"/>
      <c r="U384" s="21" t="s">
        <v>178</v>
      </c>
      <c r="V384" s="21"/>
      <c r="W384" s="21"/>
      <c r="X384" s="21"/>
      <c r="Y384" s="21"/>
      <c r="Z384" s="23" t="s">
        <v>4342</v>
      </c>
      <c r="AA384" s="21" t="s">
        <v>178</v>
      </c>
      <c r="AB384" s="21">
        <v>1</v>
      </c>
    </row>
    <row r="385" spans="1:28" ht="21.6" customHeight="1">
      <c r="A385" s="21">
        <v>193</v>
      </c>
      <c r="B385" s="21">
        <v>2025041853</v>
      </c>
      <c r="C385" s="21">
        <v>1</v>
      </c>
      <c r="D385" s="21" t="s">
        <v>4157</v>
      </c>
      <c r="E385" s="21" t="s">
        <v>110</v>
      </c>
      <c r="F385" s="21" t="s">
        <v>4913</v>
      </c>
      <c r="G385" s="21" t="s">
        <v>4330</v>
      </c>
      <c r="H385" s="21" t="s">
        <v>4260</v>
      </c>
      <c r="I385" s="21" t="s">
        <v>4462</v>
      </c>
      <c r="J385" s="21" t="s">
        <v>4268</v>
      </c>
      <c r="K385" s="21" t="s">
        <v>4163</v>
      </c>
      <c r="L385" s="23" t="s">
        <v>4463</v>
      </c>
      <c r="M385" s="23" t="s">
        <v>4464</v>
      </c>
      <c r="N385" s="23" t="s">
        <v>4465</v>
      </c>
      <c r="O385" s="21" t="s">
        <v>212</v>
      </c>
      <c r="P385" s="21">
        <v>1572</v>
      </c>
      <c r="Q385" s="21">
        <v>4125</v>
      </c>
      <c r="R385" s="21">
        <v>28026</v>
      </c>
      <c r="S385" s="21" t="s">
        <v>178</v>
      </c>
      <c r="T385" s="21"/>
      <c r="U385" s="21"/>
      <c r="V385" s="21"/>
      <c r="W385" s="21"/>
      <c r="X385" s="21"/>
      <c r="Y385" s="21"/>
      <c r="Z385" s="23" t="s">
        <v>4677</v>
      </c>
      <c r="AA385" s="21" t="s">
        <v>178</v>
      </c>
      <c r="AB385" s="21">
        <v>1</v>
      </c>
    </row>
    <row r="386" spans="1:28" ht="21.6" customHeight="1">
      <c r="A386" s="21">
        <v>195</v>
      </c>
      <c r="B386" s="21">
        <v>2025042268</v>
      </c>
      <c r="C386" s="21">
        <v>1</v>
      </c>
      <c r="D386" s="21" t="s">
        <v>4157</v>
      </c>
      <c r="E386" s="21" t="s">
        <v>110</v>
      </c>
      <c r="F386" s="21" t="s">
        <v>4864</v>
      </c>
      <c r="G386" s="21" t="s">
        <v>4407</v>
      </c>
      <c r="H386" s="21" t="s">
        <v>4366</v>
      </c>
      <c r="I386" s="21" t="s">
        <v>4947</v>
      </c>
      <c r="J386" s="21" t="s">
        <v>4268</v>
      </c>
      <c r="K386" s="21" t="s">
        <v>4163</v>
      </c>
      <c r="L386" s="23" t="s">
        <v>4357</v>
      </c>
      <c r="M386" s="23" t="s">
        <v>4948</v>
      </c>
      <c r="N386" s="23" t="s">
        <v>4949</v>
      </c>
      <c r="O386" s="21" t="s">
        <v>4170</v>
      </c>
      <c r="P386" s="21"/>
      <c r="Q386" s="21">
        <v>11800</v>
      </c>
      <c r="R386" s="21">
        <v>17627</v>
      </c>
      <c r="S386" s="21"/>
      <c r="T386" s="21"/>
      <c r="U386" s="21"/>
      <c r="V386" s="21"/>
      <c r="W386" s="21"/>
      <c r="X386" s="21"/>
      <c r="Y386" s="21"/>
      <c r="Z386" s="23" t="s">
        <v>4677</v>
      </c>
      <c r="AA386" s="21" t="s">
        <v>178</v>
      </c>
      <c r="AB386" s="21">
        <v>1</v>
      </c>
    </row>
    <row r="387" spans="1:28" ht="21.6" customHeight="1">
      <c r="A387" s="21">
        <v>197</v>
      </c>
      <c r="B387" s="21">
        <v>2025043250</v>
      </c>
      <c r="C387" s="21">
        <v>1</v>
      </c>
      <c r="D387" s="21" t="s">
        <v>4157</v>
      </c>
      <c r="E387" s="21" t="s">
        <v>110</v>
      </c>
      <c r="F387" s="21" t="s">
        <v>4886</v>
      </c>
      <c r="G387" s="21" t="s">
        <v>4361</v>
      </c>
      <c r="H387" s="21" t="s">
        <v>4381</v>
      </c>
      <c r="I387" s="21" t="s">
        <v>4467</v>
      </c>
      <c r="J387" s="21" t="s">
        <v>4268</v>
      </c>
      <c r="K387" s="21" t="s">
        <v>4163</v>
      </c>
      <c r="L387" s="23" t="s">
        <v>4468</v>
      </c>
      <c r="M387" s="23" t="s">
        <v>4469</v>
      </c>
      <c r="N387" s="23" t="s">
        <v>4470</v>
      </c>
      <c r="O387" s="21" t="s">
        <v>4170</v>
      </c>
      <c r="P387" s="21"/>
      <c r="Q387" s="21">
        <v>21091</v>
      </c>
      <c r="R387" s="21">
        <v>25860</v>
      </c>
      <c r="S387" s="21"/>
      <c r="T387" s="21"/>
      <c r="U387" s="21"/>
      <c r="V387" s="21"/>
      <c r="W387" s="21"/>
      <c r="X387" s="21"/>
      <c r="Y387" s="21"/>
      <c r="Z387" s="23" t="s">
        <v>4677</v>
      </c>
      <c r="AA387" s="21" t="s">
        <v>178</v>
      </c>
      <c r="AB387" s="21">
        <v>1</v>
      </c>
    </row>
    <row r="388" spans="1:28" ht="21.6" customHeight="1">
      <c r="A388" s="21">
        <v>200</v>
      </c>
      <c r="B388" s="21">
        <v>2025040687</v>
      </c>
      <c r="C388" s="21">
        <v>1</v>
      </c>
      <c r="D388" s="21" t="s">
        <v>4157</v>
      </c>
      <c r="E388" s="21" t="s">
        <v>110</v>
      </c>
      <c r="F388" s="21" t="s">
        <v>4885</v>
      </c>
      <c r="G388" s="21" t="s">
        <v>4213</v>
      </c>
      <c r="H388" s="21" t="s">
        <v>4361</v>
      </c>
      <c r="I388" s="21" t="s">
        <v>4475</v>
      </c>
      <c r="J388" s="21" t="s">
        <v>4278</v>
      </c>
      <c r="K388" s="21" t="s">
        <v>4163</v>
      </c>
      <c r="L388" s="23" t="s">
        <v>4250</v>
      </c>
      <c r="M388" s="23" t="s">
        <v>4476</v>
      </c>
      <c r="N388" s="23" t="s">
        <v>4477</v>
      </c>
      <c r="O388" s="21" t="s">
        <v>4170</v>
      </c>
      <c r="P388" s="21"/>
      <c r="Q388" s="21"/>
      <c r="R388" s="21">
        <v>28444</v>
      </c>
      <c r="S388" s="21"/>
      <c r="T388" s="21"/>
      <c r="U388" s="21"/>
      <c r="V388" s="21"/>
      <c r="W388" s="21"/>
      <c r="X388" s="21"/>
      <c r="Y388" s="21"/>
      <c r="Z388" s="23" t="s">
        <v>4677</v>
      </c>
      <c r="AA388" s="21" t="s">
        <v>178</v>
      </c>
      <c r="AB388" s="21">
        <v>1</v>
      </c>
    </row>
    <row r="389" spans="1:28" ht="21.6" customHeight="1">
      <c r="A389" s="21">
        <v>202</v>
      </c>
      <c r="B389" s="21">
        <v>2025042103</v>
      </c>
      <c r="C389" s="21">
        <v>1</v>
      </c>
      <c r="D389" s="21" t="s">
        <v>4157</v>
      </c>
      <c r="E389" s="21" t="s">
        <v>110</v>
      </c>
      <c r="F389" s="21" t="s">
        <v>4864</v>
      </c>
      <c r="G389" s="21" t="s">
        <v>4381</v>
      </c>
      <c r="H389" s="21" t="s">
        <v>4950</v>
      </c>
      <c r="I389" s="21" t="s">
        <v>4475</v>
      </c>
      <c r="J389" s="21" t="s">
        <v>4278</v>
      </c>
      <c r="K389" s="21" t="s">
        <v>4163</v>
      </c>
      <c r="L389" s="23" t="s">
        <v>4250</v>
      </c>
      <c r="M389" s="23" t="s">
        <v>4476</v>
      </c>
      <c r="N389" s="23" t="s">
        <v>4477</v>
      </c>
      <c r="O389" s="21" t="s">
        <v>158</v>
      </c>
      <c r="P389" s="21"/>
      <c r="Q389" s="21"/>
      <c r="R389" s="21">
        <v>29518</v>
      </c>
      <c r="S389" s="21"/>
      <c r="T389" s="21"/>
      <c r="U389" s="21"/>
      <c r="V389" s="21"/>
      <c r="W389" s="21"/>
      <c r="X389" s="21"/>
      <c r="Y389" s="21"/>
      <c r="Z389" s="23" t="s">
        <v>4951</v>
      </c>
      <c r="AA389" s="21" t="s">
        <v>178</v>
      </c>
      <c r="AB389" s="21">
        <v>1</v>
      </c>
    </row>
    <row r="390" spans="1:28" ht="21.6" customHeight="1">
      <c r="A390" s="21">
        <v>203</v>
      </c>
      <c r="B390" s="21">
        <v>2025043675</v>
      </c>
      <c r="C390" s="21">
        <v>1</v>
      </c>
      <c r="D390" s="21" t="s">
        <v>4157</v>
      </c>
      <c r="E390" s="21" t="s">
        <v>110</v>
      </c>
      <c r="F390" s="21" t="s">
        <v>4900</v>
      </c>
      <c r="G390" s="21" t="s">
        <v>4260</v>
      </c>
      <c r="H390" s="21" t="s">
        <v>4322</v>
      </c>
      <c r="I390" s="21" t="s">
        <v>4475</v>
      </c>
      <c r="J390" s="21" t="s">
        <v>4278</v>
      </c>
      <c r="K390" s="21" t="s">
        <v>4163</v>
      </c>
      <c r="L390" s="23" t="s">
        <v>4250</v>
      </c>
      <c r="M390" s="23" t="s">
        <v>4476</v>
      </c>
      <c r="N390" s="23" t="s">
        <v>4477</v>
      </c>
      <c r="O390" s="21" t="s">
        <v>212</v>
      </c>
      <c r="P390" s="21"/>
      <c r="Q390" s="21"/>
      <c r="R390" s="21">
        <v>28444</v>
      </c>
      <c r="S390" s="21"/>
      <c r="T390" s="21" t="s">
        <v>178</v>
      </c>
      <c r="U390" s="21"/>
      <c r="V390" s="21"/>
      <c r="W390" s="21"/>
      <c r="X390" s="21"/>
      <c r="Y390" s="21"/>
      <c r="Z390" s="23" t="s">
        <v>4952</v>
      </c>
      <c r="AA390" s="21" t="s">
        <v>178</v>
      </c>
      <c r="AB390" s="21">
        <v>1</v>
      </c>
    </row>
    <row r="391" spans="1:28" ht="21.6" customHeight="1">
      <c r="A391" s="21">
        <v>206</v>
      </c>
      <c r="B391" s="21">
        <v>2025040533</v>
      </c>
      <c r="C391" s="21">
        <v>1</v>
      </c>
      <c r="D391" s="21" t="s">
        <v>4157</v>
      </c>
      <c r="E391" s="21" t="s">
        <v>110</v>
      </c>
      <c r="F391" s="21" t="s">
        <v>4953</v>
      </c>
      <c r="G391" s="21" t="s">
        <v>4406</v>
      </c>
      <c r="H391" s="21" t="s">
        <v>4642</v>
      </c>
      <c r="I391" s="21" t="s">
        <v>4482</v>
      </c>
      <c r="J391" s="21" t="s">
        <v>4278</v>
      </c>
      <c r="K391" s="21" t="s">
        <v>4163</v>
      </c>
      <c r="L391" s="23" t="s">
        <v>4483</v>
      </c>
      <c r="M391" s="23" t="s">
        <v>4484</v>
      </c>
      <c r="N391" s="23" t="s">
        <v>4485</v>
      </c>
      <c r="O391" s="21" t="s">
        <v>158</v>
      </c>
      <c r="P391" s="21"/>
      <c r="Q391" s="21"/>
      <c r="R391" s="21">
        <v>262465</v>
      </c>
      <c r="S391" s="21"/>
      <c r="T391" s="21"/>
      <c r="U391" s="21"/>
      <c r="V391" s="21"/>
      <c r="W391" s="21"/>
      <c r="X391" s="21"/>
      <c r="Y391" s="21"/>
      <c r="Z391" s="23" t="s">
        <v>4938</v>
      </c>
      <c r="AA391" s="21" t="s">
        <v>178</v>
      </c>
      <c r="AB391" s="21">
        <v>1</v>
      </c>
    </row>
    <row r="392" spans="1:28" ht="21.6" customHeight="1">
      <c r="A392" s="21">
        <v>211</v>
      </c>
      <c r="B392" s="21">
        <v>2025041477</v>
      </c>
      <c r="C392" s="21">
        <v>1</v>
      </c>
      <c r="D392" s="21" t="s">
        <v>4157</v>
      </c>
      <c r="E392" s="21" t="s">
        <v>110</v>
      </c>
      <c r="F392" s="21" t="s">
        <v>4928</v>
      </c>
      <c r="G392" s="21" t="s">
        <v>4901</v>
      </c>
      <c r="H392" s="21" t="s">
        <v>4954</v>
      </c>
      <c r="I392" s="21" t="s">
        <v>4491</v>
      </c>
      <c r="J392" s="21" t="s">
        <v>4278</v>
      </c>
      <c r="K392" s="21" t="s">
        <v>4163</v>
      </c>
      <c r="L392" s="23" t="s">
        <v>4378</v>
      </c>
      <c r="M392" s="23" t="s">
        <v>4492</v>
      </c>
      <c r="N392" s="23" t="s">
        <v>4493</v>
      </c>
      <c r="O392" s="21" t="s">
        <v>212</v>
      </c>
      <c r="P392" s="21"/>
      <c r="Q392" s="21"/>
      <c r="R392" s="21">
        <v>10962</v>
      </c>
      <c r="S392" s="21" t="s">
        <v>178</v>
      </c>
      <c r="T392" s="21"/>
      <c r="U392" s="21"/>
      <c r="V392" s="21"/>
      <c r="W392" s="21"/>
      <c r="X392" s="21"/>
      <c r="Y392" s="21"/>
      <c r="Z392" s="23" t="s">
        <v>4677</v>
      </c>
      <c r="AA392" s="21" t="s">
        <v>178</v>
      </c>
      <c r="AB392" s="21">
        <v>1</v>
      </c>
    </row>
    <row r="393" spans="1:28" ht="21.6" customHeight="1">
      <c r="A393" s="21">
        <v>213</v>
      </c>
      <c r="B393" s="21">
        <v>2025041467</v>
      </c>
      <c r="C393" s="21">
        <v>1</v>
      </c>
      <c r="D393" s="21" t="s">
        <v>4157</v>
      </c>
      <c r="E393" s="21" t="s">
        <v>110</v>
      </c>
      <c r="F393" s="21" t="s">
        <v>4928</v>
      </c>
      <c r="G393" s="21" t="s">
        <v>4931</v>
      </c>
      <c r="H393" s="21" t="s">
        <v>4743</v>
      </c>
      <c r="I393" s="21" t="s">
        <v>4494</v>
      </c>
      <c r="J393" s="21" t="s">
        <v>4278</v>
      </c>
      <c r="K393" s="21" t="s">
        <v>4163</v>
      </c>
      <c r="L393" s="23" t="s">
        <v>4378</v>
      </c>
      <c r="M393" s="23" t="s">
        <v>4495</v>
      </c>
      <c r="N393" s="23" t="s">
        <v>4359</v>
      </c>
      <c r="O393" s="21" t="s">
        <v>212</v>
      </c>
      <c r="P393" s="21"/>
      <c r="Q393" s="21"/>
      <c r="R393" s="21">
        <v>136188</v>
      </c>
      <c r="S393" s="21" t="s">
        <v>178</v>
      </c>
      <c r="T393" s="21"/>
      <c r="U393" s="21"/>
      <c r="V393" s="21"/>
      <c r="W393" s="21"/>
      <c r="X393" s="21"/>
      <c r="Y393" s="21"/>
      <c r="Z393" s="23" t="s">
        <v>4677</v>
      </c>
      <c r="AA393" s="21" t="s">
        <v>178</v>
      </c>
      <c r="AB393" s="21">
        <v>1</v>
      </c>
    </row>
    <row r="394" spans="1:28" ht="21.6" customHeight="1">
      <c r="A394" s="21">
        <v>215</v>
      </c>
      <c r="B394" s="21">
        <v>2025041471</v>
      </c>
      <c r="C394" s="21">
        <v>1</v>
      </c>
      <c r="D394" s="21" t="s">
        <v>4157</v>
      </c>
      <c r="E394" s="21" t="s">
        <v>110</v>
      </c>
      <c r="F394" s="21" t="s">
        <v>4928</v>
      </c>
      <c r="G394" s="21" t="s">
        <v>4343</v>
      </c>
      <c r="H394" s="21" t="s">
        <v>4212</v>
      </c>
      <c r="I394" s="21" t="s">
        <v>4499</v>
      </c>
      <c r="J394" s="21" t="s">
        <v>4278</v>
      </c>
      <c r="K394" s="21" t="s">
        <v>4163</v>
      </c>
      <c r="L394" s="23" t="s">
        <v>4378</v>
      </c>
      <c r="M394" s="23" t="s">
        <v>4500</v>
      </c>
      <c r="N394" s="23" t="s">
        <v>4501</v>
      </c>
      <c r="O394" s="21" t="s">
        <v>212</v>
      </c>
      <c r="P394" s="21"/>
      <c r="Q394" s="21"/>
      <c r="R394" s="21">
        <v>230580</v>
      </c>
      <c r="S394" s="21" t="s">
        <v>178</v>
      </c>
      <c r="T394" s="21"/>
      <c r="U394" s="21"/>
      <c r="V394" s="21"/>
      <c r="W394" s="21"/>
      <c r="X394" s="21"/>
      <c r="Y394" s="21"/>
      <c r="Z394" s="23" t="s">
        <v>4677</v>
      </c>
      <c r="AA394" s="21" t="s">
        <v>178</v>
      </c>
      <c r="AB394" s="21">
        <v>1</v>
      </c>
    </row>
    <row r="395" spans="1:28" ht="21.6" customHeight="1">
      <c r="A395" s="21">
        <v>217</v>
      </c>
      <c r="B395" s="21">
        <v>2025041475</v>
      </c>
      <c r="C395" s="21">
        <v>1</v>
      </c>
      <c r="D395" s="21" t="s">
        <v>4157</v>
      </c>
      <c r="E395" s="21" t="s">
        <v>110</v>
      </c>
      <c r="F395" s="21" t="s">
        <v>4928</v>
      </c>
      <c r="G395" s="21" t="s">
        <v>4322</v>
      </c>
      <c r="H395" s="21" t="s">
        <v>4901</v>
      </c>
      <c r="I395" s="21" t="s">
        <v>4502</v>
      </c>
      <c r="J395" s="21" t="s">
        <v>4278</v>
      </c>
      <c r="K395" s="21" t="s">
        <v>4163</v>
      </c>
      <c r="L395" s="23" t="s">
        <v>4378</v>
      </c>
      <c r="M395" s="23" t="s">
        <v>4503</v>
      </c>
      <c r="N395" s="23" t="s">
        <v>4504</v>
      </c>
      <c r="O395" s="21" t="s">
        <v>212</v>
      </c>
      <c r="P395" s="21"/>
      <c r="Q395" s="21"/>
      <c r="R395" s="21">
        <v>109838</v>
      </c>
      <c r="S395" s="21" t="s">
        <v>178</v>
      </c>
      <c r="T395" s="21"/>
      <c r="U395" s="21"/>
      <c r="V395" s="21"/>
      <c r="W395" s="21"/>
      <c r="X395" s="21"/>
      <c r="Y395" s="21"/>
      <c r="Z395" s="23" t="s">
        <v>4677</v>
      </c>
      <c r="AA395" s="21" t="s">
        <v>178</v>
      </c>
      <c r="AB395" s="21">
        <v>1</v>
      </c>
    </row>
    <row r="396" spans="1:28" ht="21.6" customHeight="1">
      <c r="A396" s="21">
        <v>221</v>
      </c>
      <c r="B396" s="21">
        <v>2025042849</v>
      </c>
      <c r="C396" s="21">
        <v>1</v>
      </c>
      <c r="D396" s="21" t="s">
        <v>4157</v>
      </c>
      <c r="E396" s="21" t="s">
        <v>110</v>
      </c>
      <c r="F396" s="21" t="s">
        <v>4941</v>
      </c>
      <c r="G396" s="21" t="s">
        <v>4411</v>
      </c>
      <c r="H396" s="21" t="s">
        <v>4955</v>
      </c>
      <c r="I396" s="21" t="s">
        <v>4506</v>
      </c>
      <c r="J396" s="21" t="s">
        <v>4278</v>
      </c>
      <c r="K396" s="21" t="s">
        <v>4163</v>
      </c>
      <c r="L396" s="23" t="s">
        <v>4442</v>
      </c>
      <c r="M396" s="23" t="s">
        <v>4507</v>
      </c>
      <c r="N396" s="23" t="s">
        <v>4489</v>
      </c>
      <c r="O396" s="21" t="s">
        <v>158</v>
      </c>
      <c r="P396" s="21"/>
      <c r="Q396" s="21"/>
      <c r="R396" s="21">
        <v>165427</v>
      </c>
      <c r="S396" s="21"/>
      <c r="T396" s="21"/>
      <c r="U396" s="21"/>
      <c r="V396" s="21"/>
      <c r="W396" s="21"/>
      <c r="X396" s="21"/>
      <c r="Y396" s="21"/>
      <c r="Z396" s="23" t="s">
        <v>4956</v>
      </c>
      <c r="AA396" s="21" t="s">
        <v>178</v>
      </c>
      <c r="AB396" s="21">
        <v>1</v>
      </c>
    </row>
    <row r="397" spans="1:28" ht="21.6" customHeight="1">
      <c r="A397" s="21">
        <v>224</v>
      </c>
      <c r="B397" s="21">
        <v>2025040773</v>
      </c>
      <c r="C397" s="21">
        <v>1</v>
      </c>
      <c r="D397" s="21" t="s">
        <v>4157</v>
      </c>
      <c r="E397" s="21" t="s">
        <v>110</v>
      </c>
      <c r="F397" s="21" t="s">
        <v>4885</v>
      </c>
      <c r="G397" s="21" t="s">
        <v>4238</v>
      </c>
      <c r="H397" s="21" t="s">
        <v>4829</v>
      </c>
      <c r="I397" s="21" t="s">
        <v>4511</v>
      </c>
      <c r="J397" s="21" t="s">
        <v>4278</v>
      </c>
      <c r="K397" s="21" t="s">
        <v>4163</v>
      </c>
      <c r="L397" s="23" t="s">
        <v>4442</v>
      </c>
      <c r="M397" s="23" t="s">
        <v>4512</v>
      </c>
      <c r="N397" s="23" t="s">
        <v>4513</v>
      </c>
      <c r="O397" s="21" t="s">
        <v>212</v>
      </c>
      <c r="P397" s="21"/>
      <c r="Q397" s="21"/>
      <c r="R397" s="21">
        <v>302594</v>
      </c>
      <c r="S397" s="21"/>
      <c r="T397" s="21"/>
      <c r="U397" s="21" t="s">
        <v>178</v>
      </c>
      <c r="V397" s="21"/>
      <c r="W397" s="21"/>
      <c r="X397" s="21"/>
      <c r="Y397" s="21" t="s">
        <v>178</v>
      </c>
      <c r="Z397" s="23" t="s">
        <v>4957</v>
      </c>
      <c r="AA397" s="21" t="s">
        <v>178</v>
      </c>
      <c r="AB397" s="21">
        <v>1</v>
      </c>
    </row>
    <row r="398" spans="1:28" ht="21.6" customHeight="1">
      <c r="A398" s="21">
        <v>225</v>
      </c>
      <c r="B398" s="21">
        <v>2025043030</v>
      </c>
      <c r="C398" s="21">
        <v>1</v>
      </c>
      <c r="D398" s="21" t="s">
        <v>4157</v>
      </c>
      <c r="E398" s="21" t="s">
        <v>110</v>
      </c>
      <c r="F398" s="21" t="s">
        <v>4936</v>
      </c>
      <c r="G398" s="21" t="s">
        <v>4260</v>
      </c>
      <c r="H398" s="21" t="s">
        <v>4751</v>
      </c>
      <c r="I398" s="21" t="s">
        <v>4511</v>
      </c>
      <c r="J398" s="21" t="s">
        <v>4278</v>
      </c>
      <c r="K398" s="21" t="s">
        <v>4163</v>
      </c>
      <c r="L398" s="23" t="s">
        <v>4442</v>
      </c>
      <c r="M398" s="23" t="s">
        <v>4512</v>
      </c>
      <c r="N398" s="23" t="s">
        <v>4513</v>
      </c>
      <c r="O398" s="21" t="s">
        <v>158</v>
      </c>
      <c r="P398" s="21"/>
      <c r="Q398" s="21"/>
      <c r="R398" s="21">
        <v>302594</v>
      </c>
      <c r="S398" s="21"/>
      <c r="T398" s="21"/>
      <c r="U398" s="21"/>
      <c r="V398" s="21"/>
      <c r="W398" s="21"/>
      <c r="X398" s="21"/>
      <c r="Y398" s="21"/>
      <c r="Z398" s="23" t="s">
        <v>4958</v>
      </c>
      <c r="AA398" s="21" t="s">
        <v>178</v>
      </c>
      <c r="AB398" s="21">
        <v>1</v>
      </c>
    </row>
    <row r="399" spans="1:28" ht="21.6" customHeight="1">
      <c r="A399" s="21">
        <v>226</v>
      </c>
      <c r="B399" s="21">
        <v>2025041469</v>
      </c>
      <c r="C399" s="21">
        <v>1</v>
      </c>
      <c r="D399" s="21" t="s">
        <v>4157</v>
      </c>
      <c r="E399" s="21" t="s">
        <v>110</v>
      </c>
      <c r="F399" s="21" t="s">
        <v>4928</v>
      </c>
      <c r="G399" s="21" t="s">
        <v>4743</v>
      </c>
      <c r="H399" s="21" t="s">
        <v>4343</v>
      </c>
      <c r="I399" s="21" t="s">
        <v>4515</v>
      </c>
      <c r="J399" s="21" t="s">
        <v>4278</v>
      </c>
      <c r="K399" s="21" t="s">
        <v>4163</v>
      </c>
      <c r="L399" s="23" t="s">
        <v>4378</v>
      </c>
      <c r="M399" s="23" t="s">
        <v>4516</v>
      </c>
      <c r="N399" s="23" t="s">
        <v>4474</v>
      </c>
      <c r="O399" s="21" t="s">
        <v>212</v>
      </c>
      <c r="P399" s="21"/>
      <c r="Q399" s="21"/>
      <c r="R399" s="21">
        <v>178665</v>
      </c>
      <c r="S399" s="21" t="s">
        <v>178</v>
      </c>
      <c r="T399" s="21"/>
      <c r="U399" s="21"/>
      <c r="V399" s="21"/>
      <c r="W399" s="21"/>
      <c r="X399" s="21"/>
      <c r="Y399" s="21"/>
      <c r="Z399" s="23" t="s">
        <v>4677</v>
      </c>
      <c r="AA399" s="21" t="s">
        <v>178</v>
      </c>
      <c r="AB399" s="21">
        <v>1</v>
      </c>
    </row>
    <row r="400" spans="1:28" ht="21.6" customHeight="1">
      <c r="A400" s="21">
        <v>228</v>
      </c>
      <c r="B400" s="21">
        <v>2025040787</v>
      </c>
      <c r="C400" s="21">
        <v>1</v>
      </c>
      <c r="D400" s="21" t="s">
        <v>4157</v>
      </c>
      <c r="E400" s="21" t="s">
        <v>110</v>
      </c>
      <c r="F400" s="21" t="s">
        <v>4885</v>
      </c>
      <c r="G400" s="21" t="s">
        <v>4405</v>
      </c>
      <c r="H400" s="21" t="s">
        <v>4576</v>
      </c>
      <c r="I400" s="21" t="s">
        <v>4517</v>
      </c>
      <c r="J400" s="21" t="s">
        <v>4278</v>
      </c>
      <c r="K400" s="21" t="s">
        <v>4163</v>
      </c>
      <c r="L400" s="23" t="s">
        <v>4518</v>
      </c>
      <c r="M400" s="23" t="s">
        <v>4519</v>
      </c>
      <c r="N400" s="23"/>
      <c r="O400" s="21" t="s">
        <v>212</v>
      </c>
      <c r="P400" s="21"/>
      <c r="Q400" s="21"/>
      <c r="R400" s="21">
        <v>113516</v>
      </c>
      <c r="S400" s="21"/>
      <c r="T400" s="21"/>
      <c r="U400" s="21" t="s">
        <v>178</v>
      </c>
      <c r="V400" s="21"/>
      <c r="W400" s="21"/>
      <c r="X400" s="21"/>
      <c r="Y400" s="21"/>
      <c r="Z400" s="23" t="s">
        <v>4342</v>
      </c>
      <c r="AA400" s="21" t="s">
        <v>178</v>
      </c>
      <c r="AB400" s="21">
        <v>1</v>
      </c>
    </row>
    <row r="401" spans="1:28" ht="21.6" customHeight="1">
      <c r="A401" s="21">
        <v>229</v>
      </c>
      <c r="B401" s="21">
        <v>2025040945</v>
      </c>
      <c r="C401" s="21">
        <v>1</v>
      </c>
      <c r="D401" s="21" t="s">
        <v>4157</v>
      </c>
      <c r="E401" s="21" t="s">
        <v>110</v>
      </c>
      <c r="F401" s="21" t="s">
        <v>4892</v>
      </c>
      <c r="G401" s="21" t="s">
        <v>4691</v>
      </c>
      <c r="H401" s="21" t="s">
        <v>4238</v>
      </c>
      <c r="I401" s="21" t="s">
        <v>4517</v>
      </c>
      <c r="J401" s="21" t="s">
        <v>4278</v>
      </c>
      <c r="K401" s="21" t="s">
        <v>4163</v>
      </c>
      <c r="L401" s="23" t="s">
        <v>4518</v>
      </c>
      <c r="M401" s="23" t="s">
        <v>4519</v>
      </c>
      <c r="N401" s="23"/>
      <c r="O401" s="21" t="s">
        <v>212</v>
      </c>
      <c r="P401" s="21"/>
      <c r="Q401" s="21"/>
      <c r="R401" s="21">
        <v>117570</v>
      </c>
      <c r="S401" s="21" t="s">
        <v>178</v>
      </c>
      <c r="T401" s="21"/>
      <c r="U401" s="21"/>
      <c r="V401" s="21"/>
      <c r="W401" s="21"/>
      <c r="X401" s="21"/>
      <c r="Y401" s="21"/>
      <c r="Z401" s="23" t="s">
        <v>4677</v>
      </c>
      <c r="AA401" s="21" t="s">
        <v>178</v>
      </c>
      <c r="AB401" s="21">
        <v>1</v>
      </c>
    </row>
    <row r="402" spans="1:28" ht="21.6" customHeight="1">
      <c r="A402" s="21">
        <v>231</v>
      </c>
      <c r="B402" s="21">
        <v>2025041855</v>
      </c>
      <c r="C402" s="21">
        <v>1</v>
      </c>
      <c r="D402" s="21" t="s">
        <v>4157</v>
      </c>
      <c r="E402" s="21" t="s">
        <v>110</v>
      </c>
      <c r="F402" s="21" t="s">
        <v>4913</v>
      </c>
      <c r="G402" s="21" t="s">
        <v>4260</v>
      </c>
      <c r="H402" s="21" t="s">
        <v>4343</v>
      </c>
      <c r="I402" s="21" t="s">
        <v>4520</v>
      </c>
      <c r="J402" s="21" t="s">
        <v>4278</v>
      </c>
      <c r="K402" s="21" t="s">
        <v>4163</v>
      </c>
      <c r="L402" s="23" t="s">
        <v>4521</v>
      </c>
      <c r="M402" s="23" t="s">
        <v>4522</v>
      </c>
      <c r="N402" s="23"/>
      <c r="O402" s="21" t="s">
        <v>212</v>
      </c>
      <c r="P402" s="21"/>
      <c r="Q402" s="21"/>
      <c r="R402" s="21">
        <v>68203</v>
      </c>
      <c r="S402" s="21" t="s">
        <v>178</v>
      </c>
      <c r="T402" s="21"/>
      <c r="U402" s="21"/>
      <c r="V402" s="21"/>
      <c r="W402" s="21"/>
      <c r="X402" s="21"/>
      <c r="Y402" s="21"/>
      <c r="Z402" s="23" t="s">
        <v>4677</v>
      </c>
      <c r="AA402" s="21" t="s">
        <v>178</v>
      </c>
      <c r="AB402" s="21">
        <v>1</v>
      </c>
    </row>
    <row r="403" spans="1:28" ht="21.6" customHeight="1">
      <c r="A403" s="21">
        <v>233</v>
      </c>
      <c r="B403" s="21">
        <v>2025043577</v>
      </c>
      <c r="C403" s="21">
        <v>1</v>
      </c>
      <c r="D403" s="21" t="s">
        <v>4157</v>
      </c>
      <c r="E403" s="21" t="s">
        <v>110</v>
      </c>
      <c r="F403" s="21" t="s">
        <v>4915</v>
      </c>
      <c r="G403" s="21" t="s">
        <v>4230</v>
      </c>
      <c r="H403" s="21" t="s">
        <v>4407</v>
      </c>
      <c r="I403" s="21" t="s">
        <v>4959</v>
      </c>
      <c r="J403" s="21" t="s">
        <v>4281</v>
      </c>
      <c r="K403" s="21" t="s">
        <v>4163</v>
      </c>
      <c r="L403" s="23" t="s">
        <v>4960</v>
      </c>
      <c r="M403" s="23" t="s">
        <v>4961</v>
      </c>
      <c r="N403" s="23" t="s">
        <v>4477</v>
      </c>
      <c r="O403" s="21" t="s">
        <v>212</v>
      </c>
      <c r="P403" s="21"/>
      <c r="Q403" s="21">
        <v>0</v>
      </c>
      <c r="R403" s="21">
        <v>0</v>
      </c>
      <c r="S403" s="21"/>
      <c r="T403" s="21"/>
      <c r="U403" s="21"/>
      <c r="V403" s="21"/>
      <c r="W403" s="21"/>
      <c r="X403" s="21"/>
      <c r="Y403" s="21" t="s">
        <v>178</v>
      </c>
      <c r="Z403" s="23" t="s">
        <v>4962</v>
      </c>
      <c r="AA403" s="21" t="s">
        <v>178</v>
      </c>
      <c r="AB403" s="21">
        <v>1</v>
      </c>
    </row>
    <row r="404" spans="1:28" ht="21.6" customHeight="1">
      <c r="A404" s="21">
        <v>234</v>
      </c>
      <c r="B404" s="21">
        <v>2025041544</v>
      </c>
      <c r="C404" s="21">
        <v>1</v>
      </c>
      <c r="D404" s="21" t="s">
        <v>4157</v>
      </c>
      <c r="E404" s="21" t="s">
        <v>110</v>
      </c>
      <c r="F404" s="21" t="s">
        <v>4928</v>
      </c>
      <c r="G404" s="21" t="s">
        <v>4184</v>
      </c>
      <c r="H404" s="21" t="s">
        <v>4309</v>
      </c>
      <c r="I404" s="21" t="s">
        <v>4713</v>
      </c>
      <c r="J404" s="21" t="s">
        <v>4714</v>
      </c>
      <c r="K404" s="21" t="s">
        <v>4163</v>
      </c>
      <c r="L404" s="23" t="s">
        <v>4234</v>
      </c>
      <c r="M404" s="23" t="s">
        <v>4715</v>
      </c>
      <c r="N404" s="23" t="s">
        <v>4716</v>
      </c>
      <c r="O404" s="21" t="s">
        <v>212</v>
      </c>
      <c r="P404" s="21"/>
      <c r="Q404" s="21">
        <v>1744</v>
      </c>
      <c r="R404" s="21">
        <v>114280</v>
      </c>
      <c r="S404" s="21"/>
      <c r="T404" s="21"/>
      <c r="U404" s="21" t="s">
        <v>178</v>
      </c>
      <c r="V404" s="21"/>
      <c r="W404" s="21"/>
      <c r="X404" s="21"/>
      <c r="Y404" s="21"/>
      <c r="Z404" s="23" t="s">
        <v>4342</v>
      </c>
      <c r="AA404" s="21" t="s">
        <v>178</v>
      </c>
      <c r="AB404" s="21">
        <v>1</v>
      </c>
    </row>
    <row r="405" spans="1:28" ht="21.6" customHeight="1">
      <c r="A405" s="21">
        <v>235</v>
      </c>
      <c r="B405" s="21">
        <v>2025043210</v>
      </c>
      <c r="C405" s="21">
        <v>1</v>
      </c>
      <c r="D405" s="21" t="s">
        <v>4157</v>
      </c>
      <c r="E405" s="21" t="s">
        <v>110</v>
      </c>
      <c r="F405" s="21" t="s">
        <v>4915</v>
      </c>
      <c r="G405" s="21" t="s">
        <v>4330</v>
      </c>
      <c r="H405" s="21" t="s">
        <v>4963</v>
      </c>
      <c r="I405" s="21" t="s">
        <v>4718</v>
      </c>
      <c r="J405" s="21" t="s">
        <v>4714</v>
      </c>
      <c r="K405" s="21" t="s">
        <v>4163</v>
      </c>
      <c r="L405" s="23" t="s">
        <v>4719</v>
      </c>
      <c r="M405" s="23" t="s">
        <v>4964</v>
      </c>
      <c r="N405" s="23" t="s">
        <v>4477</v>
      </c>
      <c r="O405" s="21" t="s">
        <v>158</v>
      </c>
      <c r="P405" s="21"/>
      <c r="Q405" s="21">
        <v>4969</v>
      </c>
      <c r="R405" s="21">
        <v>1676</v>
      </c>
      <c r="S405" s="21"/>
      <c r="T405" s="21"/>
      <c r="U405" s="21"/>
      <c r="V405" s="21"/>
      <c r="W405" s="21"/>
      <c r="X405" s="21"/>
      <c r="Y405" s="21"/>
      <c r="Z405" s="23" t="s">
        <v>4965</v>
      </c>
      <c r="AA405" s="21" t="s">
        <v>178</v>
      </c>
      <c r="AB405" s="21">
        <v>1</v>
      </c>
    </row>
    <row r="406" spans="1:28" ht="21.6" customHeight="1">
      <c r="A406" s="21">
        <v>252</v>
      </c>
      <c r="B406" s="21">
        <v>2025041545</v>
      </c>
      <c r="C406" s="21">
        <v>1</v>
      </c>
      <c r="D406" s="21" t="s">
        <v>4157</v>
      </c>
      <c r="E406" s="21" t="s">
        <v>110</v>
      </c>
      <c r="F406" s="21" t="s">
        <v>4928</v>
      </c>
      <c r="G406" s="21" t="s">
        <v>4407</v>
      </c>
      <c r="H406" s="21" t="s">
        <v>4366</v>
      </c>
      <c r="I406" s="21" t="s">
        <v>4727</v>
      </c>
      <c r="J406" s="21" t="s">
        <v>4524</v>
      </c>
      <c r="K406" s="21" t="s">
        <v>4163</v>
      </c>
      <c r="L406" s="23" t="s">
        <v>4234</v>
      </c>
      <c r="M406" s="23" t="s">
        <v>4528</v>
      </c>
      <c r="N406" s="23" t="s">
        <v>4728</v>
      </c>
      <c r="O406" s="21" t="s">
        <v>212</v>
      </c>
      <c r="P406" s="21"/>
      <c r="Q406" s="21"/>
      <c r="R406" s="21">
        <v>967870</v>
      </c>
      <c r="S406" s="21"/>
      <c r="T406" s="21"/>
      <c r="U406" s="21"/>
      <c r="V406" s="21"/>
      <c r="W406" s="21"/>
      <c r="X406" s="21"/>
      <c r="Y406" s="21" t="s">
        <v>178</v>
      </c>
      <c r="Z406" s="23" t="s">
        <v>4446</v>
      </c>
      <c r="AA406" s="21" t="s">
        <v>178</v>
      </c>
      <c r="AB406" s="21">
        <v>1</v>
      </c>
    </row>
    <row r="407" spans="1:28" ht="21.6" customHeight="1">
      <c r="A407" s="21">
        <v>253</v>
      </c>
      <c r="B407" s="21">
        <v>2025043623</v>
      </c>
      <c r="C407" s="21">
        <v>1</v>
      </c>
      <c r="D407" s="21" t="s">
        <v>4157</v>
      </c>
      <c r="E407" s="21" t="s">
        <v>110</v>
      </c>
      <c r="F407" s="21" t="s">
        <v>4915</v>
      </c>
      <c r="G407" s="21" t="s">
        <v>4411</v>
      </c>
      <c r="H407" s="21" t="s">
        <v>4966</v>
      </c>
      <c r="I407" s="21" t="s">
        <v>4727</v>
      </c>
      <c r="J407" s="21" t="s">
        <v>4524</v>
      </c>
      <c r="K407" s="21" t="s">
        <v>4163</v>
      </c>
      <c r="L407" s="23" t="s">
        <v>4234</v>
      </c>
      <c r="M407" s="23" t="s">
        <v>4528</v>
      </c>
      <c r="N407" s="23" t="s">
        <v>4728</v>
      </c>
      <c r="O407" s="21" t="s">
        <v>158</v>
      </c>
      <c r="P407" s="21"/>
      <c r="Q407" s="21"/>
      <c r="R407" s="21">
        <v>967870</v>
      </c>
      <c r="S407" s="21"/>
      <c r="T407" s="21"/>
      <c r="U407" s="21"/>
      <c r="V407" s="21"/>
      <c r="W407" s="21"/>
      <c r="X407" s="21"/>
      <c r="Y407" s="21"/>
      <c r="Z407" s="23" t="s">
        <v>4446</v>
      </c>
      <c r="AA407" s="21" t="s">
        <v>178</v>
      </c>
      <c r="AB407" s="21">
        <v>1</v>
      </c>
    </row>
    <row r="408" spans="1:28" ht="21.6" customHeight="1">
      <c r="A408" s="21">
        <v>254</v>
      </c>
      <c r="B408" s="21">
        <v>2025041678</v>
      </c>
      <c r="C408" s="21">
        <v>1</v>
      </c>
      <c r="D408" s="21" t="s">
        <v>4157</v>
      </c>
      <c r="E408" s="21" t="s">
        <v>110</v>
      </c>
      <c r="F408" s="21" t="s">
        <v>4867</v>
      </c>
      <c r="G408" s="21" t="s">
        <v>4230</v>
      </c>
      <c r="H408" s="21" t="s">
        <v>4184</v>
      </c>
      <c r="I408" s="21" t="s">
        <v>4538</v>
      </c>
      <c r="J408" s="21" t="s">
        <v>4308</v>
      </c>
      <c r="K408" s="21" t="s">
        <v>4163</v>
      </c>
      <c r="L408" s="23" t="s">
        <v>4539</v>
      </c>
      <c r="M408" s="23" t="s">
        <v>4540</v>
      </c>
      <c r="N408" s="23" t="s">
        <v>4489</v>
      </c>
      <c r="O408" s="21" t="s">
        <v>212</v>
      </c>
      <c r="P408" s="21"/>
      <c r="Q408" s="21">
        <v>2358</v>
      </c>
      <c r="R408" s="21">
        <v>949</v>
      </c>
      <c r="S408" s="21" t="s">
        <v>178</v>
      </c>
      <c r="T408" s="21"/>
      <c r="U408" s="21"/>
      <c r="V408" s="21"/>
      <c r="W408" s="21"/>
      <c r="X408" s="21"/>
      <c r="Y408" s="21"/>
      <c r="Z408" s="23" t="s">
        <v>4677</v>
      </c>
      <c r="AA408" s="21" t="s">
        <v>178</v>
      </c>
      <c r="AB408" s="21">
        <v>1</v>
      </c>
    </row>
    <row r="409" spans="1:28" ht="21.6" customHeight="1">
      <c r="A409" s="21">
        <v>256</v>
      </c>
      <c r="B409" s="21">
        <v>2025043305</v>
      </c>
      <c r="C409" s="21">
        <v>1</v>
      </c>
      <c r="D409" s="21" t="s">
        <v>4157</v>
      </c>
      <c r="E409" s="21" t="s">
        <v>110</v>
      </c>
      <c r="F409" s="21" t="s">
        <v>4886</v>
      </c>
      <c r="G409" s="21" t="s">
        <v>4348</v>
      </c>
      <c r="H409" s="21" t="s">
        <v>4184</v>
      </c>
      <c r="I409" s="21" t="s">
        <v>4538</v>
      </c>
      <c r="J409" s="21" t="s">
        <v>4308</v>
      </c>
      <c r="K409" s="21" t="s">
        <v>4163</v>
      </c>
      <c r="L409" s="23" t="s">
        <v>4539</v>
      </c>
      <c r="M409" s="23" t="s">
        <v>4540</v>
      </c>
      <c r="N409" s="23" t="s">
        <v>4489</v>
      </c>
      <c r="O409" s="21" t="s">
        <v>212</v>
      </c>
      <c r="P409" s="21"/>
      <c r="Q409" s="21">
        <v>2358</v>
      </c>
      <c r="R409" s="21">
        <v>949</v>
      </c>
      <c r="S409" s="21"/>
      <c r="T409" s="21"/>
      <c r="U409" s="21"/>
      <c r="V409" s="21"/>
      <c r="W409" s="21"/>
      <c r="X409" s="21"/>
      <c r="Y409" s="21" t="s">
        <v>178</v>
      </c>
      <c r="Z409" s="23" t="s">
        <v>4967</v>
      </c>
      <c r="AA409" s="21" t="s">
        <v>178</v>
      </c>
      <c r="AB409" s="21">
        <v>1</v>
      </c>
    </row>
    <row r="410" spans="1:28" ht="21.6" customHeight="1">
      <c r="A410" s="21">
        <v>257</v>
      </c>
      <c r="B410" s="21">
        <v>2025042012</v>
      </c>
      <c r="C410" s="21">
        <v>1</v>
      </c>
      <c r="D410" s="21" t="s">
        <v>4157</v>
      </c>
      <c r="E410" s="21" t="s">
        <v>110</v>
      </c>
      <c r="F410" s="21" t="s">
        <v>4865</v>
      </c>
      <c r="G410" s="21" t="s">
        <v>4963</v>
      </c>
      <c r="H410" s="21" t="s">
        <v>4968</v>
      </c>
      <c r="I410" s="21" t="s">
        <v>4548</v>
      </c>
      <c r="J410" s="21" t="s">
        <v>679</v>
      </c>
      <c r="K410" s="21" t="s">
        <v>4163</v>
      </c>
      <c r="L410" s="23" t="s">
        <v>4234</v>
      </c>
      <c r="M410" s="23" t="s">
        <v>4528</v>
      </c>
      <c r="N410" s="23" t="s">
        <v>4549</v>
      </c>
      <c r="O410" s="21" t="s">
        <v>212</v>
      </c>
      <c r="P410" s="21"/>
      <c r="Q410" s="21"/>
      <c r="R410" s="21">
        <v>65950</v>
      </c>
      <c r="S410" s="21"/>
      <c r="T410" s="21"/>
      <c r="U410" s="21"/>
      <c r="V410" s="21"/>
      <c r="W410" s="21"/>
      <c r="X410" s="21"/>
      <c r="Y410" s="21" t="s">
        <v>178</v>
      </c>
      <c r="Z410" s="23" t="s">
        <v>4498</v>
      </c>
      <c r="AA410" s="21" t="s">
        <v>178</v>
      </c>
      <c r="AB410" s="21">
        <v>1</v>
      </c>
    </row>
    <row r="411" spans="1:28" ht="21.6" customHeight="1">
      <c r="A411" s="21">
        <v>258</v>
      </c>
      <c r="B411" s="21">
        <v>2025043054</v>
      </c>
      <c r="C411" s="21">
        <v>1</v>
      </c>
      <c r="D411" s="21" t="s">
        <v>4157</v>
      </c>
      <c r="E411" s="21" t="s">
        <v>110</v>
      </c>
      <c r="F411" s="21" t="s">
        <v>4936</v>
      </c>
      <c r="G411" s="21" t="s">
        <v>4774</v>
      </c>
      <c r="H411" s="21" t="s">
        <v>4601</v>
      </c>
      <c r="I411" s="21" t="s">
        <v>4551</v>
      </c>
      <c r="J411" s="21" t="s">
        <v>679</v>
      </c>
      <c r="K411" s="21" t="s">
        <v>4163</v>
      </c>
      <c r="L411" s="23" t="s">
        <v>4234</v>
      </c>
      <c r="M411" s="23" t="s">
        <v>4528</v>
      </c>
      <c r="N411" s="23" t="s">
        <v>4552</v>
      </c>
      <c r="O411" s="21" t="s">
        <v>158</v>
      </c>
      <c r="P411" s="21"/>
      <c r="Q411" s="21"/>
      <c r="R411" s="21">
        <v>241659</v>
      </c>
      <c r="S411" s="21"/>
      <c r="T411" s="21"/>
      <c r="U411" s="21"/>
      <c r="V411" s="21"/>
      <c r="W411" s="21"/>
      <c r="X411" s="21"/>
      <c r="Y411" s="21"/>
      <c r="Z411" s="23" t="s">
        <v>4969</v>
      </c>
      <c r="AA411" s="21" t="s">
        <v>178</v>
      </c>
      <c r="AB411" s="21">
        <v>1</v>
      </c>
    </row>
    <row r="412" spans="1:28" ht="21.6" customHeight="1">
      <c r="A412" s="21">
        <v>259</v>
      </c>
      <c r="B412" s="21">
        <v>2025043121</v>
      </c>
      <c r="C412" s="21">
        <v>1</v>
      </c>
      <c r="D412" s="21" t="s">
        <v>4157</v>
      </c>
      <c r="E412" s="21" t="s">
        <v>110</v>
      </c>
      <c r="F412" s="21" t="s">
        <v>4935</v>
      </c>
      <c r="G412" s="21" t="s">
        <v>4330</v>
      </c>
      <c r="H412" s="21" t="s">
        <v>4343</v>
      </c>
      <c r="I412" s="21" t="s">
        <v>4551</v>
      </c>
      <c r="J412" s="21" t="s">
        <v>679</v>
      </c>
      <c r="K412" s="21" t="s">
        <v>4163</v>
      </c>
      <c r="L412" s="23" t="s">
        <v>4234</v>
      </c>
      <c r="M412" s="23" t="s">
        <v>4528</v>
      </c>
      <c r="N412" s="23" t="s">
        <v>4552</v>
      </c>
      <c r="O412" s="21" t="s">
        <v>212</v>
      </c>
      <c r="P412" s="21"/>
      <c r="Q412" s="21"/>
      <c r="R412" s="21">
        <v>241659</v>
      </c>
      <c r="S412" s="21"/>
      <c r="T412" s="21"/>
      <c r="U412" s="21"/>
      <c r="V412" s="21"/>
      <c r="W412" s="21"/>
      <c r="X412" s="21"/>
      <c r="Y412" s="21" t="s">
        <v>178</v>
      </c>
      <c r="Z412" s="23" t="s">
        <v>4970</v>
      </c>
      <c r="AA412" s="21" t="s">
        <v>178</v>
      </c>
      <c r="AB412" s="21">
        <v>1</v>
      </c>
    </row>
    <row r="413" spans="1:28" ht="21.6" customHeight="1">
      <c r="A413" s="21">
        <v>260</v>
      </c>
      <c r="B413" s="21">
        <v>2025043207</v>
      </c>
      <c r="C413" s="21">
        <v>1</v>
      </c>
      <c r="D413" s="21" t="s">
        <v>4157</v>
      </c>
      <c r="E413" s="21" t="s">
        <v>110</v>
      </c>
      <c r="F413" s="21" t="s">
        <v>4935</v>
      </c>
      <c r="G413" s="21" t="s">
        <v>4407</v>
      </c>
      <c r="H413" s="21" t="s">
        <v>4366</v>
      </c>
      <c r="I413" s="21" t="s">
        <v>4553</v>
      </c>
      <c r="J413" s="21" t="s">
        <v>679</v>
      </c>
      <c r="K413" s="21" t="s">
        <v>4163</v>
      </c>
      <c r="L413" s="23" t="s">
        <v>4452</v>
      </c>
      <c r="M413" s="23" t="s">
        <v>4390</v>
      </c>
      <c r="N413" s="23" t="s">
        <v>4422</v>
      </c>
      <c r="O413" s="21" t="s">
        <v>212</v>
      </c>
      <c r="P413" s="21"/>
      <c r="Q413" s="21"/>
      <c r="R413" s="21">
        <v>50314</v>
      </c>
      <c r="S413" s="21" t="s">
        <v>178</v>
      </c>
      <c r="T413" s="21"/>
      <c r="U413" s="21"/>
      <c r="V413" s="21"/>
      <c r="W413" s="21"/>
      <c r="X413" s="21"/>
      <c r="Y413" s="21"/>
      <c r="Z413" s="23" t="s">
        <v>4802</v>
      </c>
      <c r="AA413" s="21" t="s">
        <v>178</v>
      </c>
      <c r="AB413" s="21">
        <v>1</v>
      </c>
    </row>
    <row r="414" spans="1:28" ht="21.6" customHeight="1">
      <c r="A414" s="21">
        <v>264</v>
      </c>
      <c r="B414" s="21">
        <v>2025042811</v>
      </c>
      <c r="C414" s="21">
        <v>1</v>
      </c>
      <c r="D414" s="21" t="s">
        <v>4157</v>
      </c>
      <c r="E414" s="21" t="s">
        <v>110</v>
      </c>
      <c r="F414" s="21" t="s">
        <v>4941</v>
      </c>
      <c r="G414" s="21" t="s">
        <v>4348</v>
      </c>
      <c r="H414" s="21" t="s">
        <v>4971</v>
      </c>
      <c r="I414" s="21" t="s">
        <v>4738</v>
      </c>
      <c r="J414" s="21" t="s">
        <v>4739</v>
      </c>
      <c r="K414" s="21" t="s">
        <v>4163</v>
      </c>
      <c r="L414" s="23" t="s">
        <v>4740</v>
      </c>
      <c r="M414" s="23" t="s">
        <v>4741</v>
      </c>
      <c r="N414" s="23" t="s">
        <v>4742</v>
      </c>
      <c r="O414" s="21" t="s">
        <v>212</v>
      </c>
      <c r="P414" s="21"/>
      <c r="Q414" s="21">
        <v>1553</v>
      </c>
      <c r="R414" s="21">
        <v>123366</v>
      </c>
      <c r="S414" s="21"/>
      <c r="T414" s="21"/>
      <c r="U414" s="21"/>
      <c r="V414" s="21"/>
      <c r="W414" s="21"/>
      <c r="X414" s="21"/>
      <c r="Y414" s="21" t="s">
        <v>178</v>
      </c>
      <c r="Z414" s="23" t="s">
        <v>4972</v>
      </c>
      <c r="AA414" s="21" t="s">
        <v>178</v>
      </c>
      <c r="AB414" s="21">
        <v>1</v>
      </c>
    </row>
    <row r="415" spans="1:28" ht="21.6" customHeight="1">
      <c r="A415" s="21">
        <v>267</v>
      </c>
      <c r="B415" s="21">
        <v>2025041479</v>
      </c>
      <c r="C415" s="21">
        <v>1</v>
      </c>
      <c r="D415" s="21" t="s">
        <v>4157</v>
      </c>
      <c r="E415" s="21" t="s">
        <v>110</v>
      </c>
      <c r="F415" s="21" t="s">
        <v>4928</v>
      </c>
      <c r="G415" s="21" t="s">
        <v>4954</v>
      </c>
      <c r="H415" s="21" t="s">
        <v>4348</v>
      </c>
      <c r="I415" s="21" t="s">
        <v>4554</v>
      </c>
      <c r="J415" s="21" t="s">
        <v>4555</v>
      </c>
      <c r="K415" s="21" t="s">
        <v>4163</v>
      </c>
      <c r="L415" s="23" t="s">
        <v>4378</v>
      </c>
      <c r="M415" s="23" t="s">
        <v>4556</v>
      </c>
      <c r="N415" s="23" t="s">
        <v>4557</v>
      </c>
      <c r="O415" s="21" t="s">
        <v>212</v>
      </c>
      <c r="P415" s="21"/>
      <c r="Q415" s="21"/>
      <c r="R415" s="21">
        <v>23764</v>
      </c>
      <c r="S415" s="21" t="s">
        <v>178</v>
      </c>
      <c r="T415" s="21"/>
      <c r="U415" s="21"/>
      <c r="V415" s="21"/>
      <c r="W415" s="21"/>
      <c r="X415" s="21"/>
      <c r="Y415" s="21"/>
      <c r="Z415" s="23" t="s">
        <v>4677</v>
      </c>
      <c r="AA415" s="21" t="s">
        <v>178</v>
      </c>
      <c r="AB415" s="21">
        <v>1</v>
      </c>
    </row>
    <row r="416" spans="1:28" ht="21.6" customHeight="1">
      <c r="A416" s="21">
        <v>310</v>
      </c>
      <c r="B416" s="21">
        <v>2025041497</v>
      </c>
      <c r="C416" s="21">
        <v>1</v>
      </c>
      <c r="D416" s="21" t="s">
        <v>4157</v>
      </c>
      <c r="E416" s="21" t="s">
        <v>274</v>
      </c>
      <c r="F416" s="21" t="s">
        <v>4928</v>
      </c>
      <c r="G416" s="21" t="s">
        <v>4770</v>
      </c>
      <c r="H416" s="21" t="s">
        <v>4292</v>
      </c>
      <c r="I416" s="21" t="s">
        <v>4566</v>
      </c>
      <c r="J416" s="21" t="s">
        <v>4281</v>
      </c>
      <c r="K416" s="21" t="s">
        <v>4163</v>
      </c>
      <c r="L416" s="23" t="s">
        <v>4567</v>
      </c>
      <c r="M416" s="23" t="s">
        <v>4568</v>
      </c>
      <c r="N416" s="23" t="s">
        <v>4410</v>
      </c>
      <c r="O416" s="21" t="s">
        <v>4170</v>
      </c>
      <c r="P416" s="21"/>
      <c r="Q416" s="21">
        <v>2773</v>
      </c>
      <c r="R416" s="21">
        <v>36390</v>
      </c>
      <c r="S416" s="21"/>
      <c r="T416" s="21"/>
      <c r="U416" s="21"/>
      <c r="V416" s="21"/>
      <c r="W416" s="21"/>
      <c r="X416" s="21"/>
      <c r="Y416" s="21"/>
      <c r="Z416" s="23"/>
      <c r="AA416" s="21" t="s">
        <v>178</v>
      </c>
      <c r="AB416" s="21">
        <v>1</v>
      </c>
    </row>
    <row r="417" spans="1:28" ht="21.6" customHeight="1">
      <c r="A417" s="21">
        <v>311</v>
      </c>
      <c r="B417" s="21">
        <v>2025043357</v>
      </c>
      <c r="C417" s="21">
        <v>1</v>
      </c>
      <c r="D417" s="21" t="s">
        <v>4157</v>
      </c>
      <c r="E417" s="21" t="s">
        <v>274</v>
      </c>
      <c r="F417" s="21" t="s">
        <v>4886</v>
      </c>
      <c r="G417" s="21" t="s">
        <v>4973</v>
      </c>
      <c r="H417" s="21" t="s">
        <v>4974</v>
      </c>
      <c r="I417" s="21" t="s">
        <v>4566</v>
      </c>
      <c r="J417" s="21" t="s">
        <v>4281</v>
      </c>
      <c r="K417" s="21" t="s">
        <v>4163</v>
      </c>
      <c r="L417" s="23" t="s">
        <v>4567</v>
      </c>
      <c r="M417" s="23" t="s">
        <v>4568</v>
      </c>
      <c r="N417" s="23" t="s">
        <v>4410</v>
      </c>
      <c r="O417" s="21" t="s">
        <v>212</v>
      </c>
      <c r="P417" s="21"/>
      <c r="Q417" s="21">
        <v>2971</v>
      </c>
      <c r="R417" s="21">
        <v>38614</v>
      </c>
      <c r="S417" s="21" t="s">
        <v>178</v>
      </c>
      <c r="T417" s="21"/>
      <c r="U417" s="21" t="s">
        <v>178</v>
      </c>
      <c r="V417" s="21"/>
      <c r="W417" s="21"/>
      <c r="X417" s="21"/>
      <c r="Y417" s="21"/>
      <c r="Z417" s="23" t="s">
        <v>4975</v>
      </c>
      <c r="AA417" s="21" t="s">
        <v>178</v>
      </c>
      <c r="AB417" s="21">
        <v>1</v>
      </c>
    </row>
    <row r="418" spans="1:28" ht="21.6" customHeight="1">
      <c r="A418" s="21">
        <v>312</v>
      </c>
      <c r="B418" s="21">
        <v>2025041498</v>
      </c>
      <c r="C418" s="21">
        <v>1</v>
      </c>
      <c r="D418" s="21" t="s">
        <v>4157</v>
      </c>
      <c r="E418" s="21" t="s">
        <v>274</v>
      </c>
      <c r="F418" s="21" t="s">
        <v>4928</v>
      </c>
      <c r="G418" s="21" t="s">
        <v>4976</v>
      </c>
      <c r="H418" s="21" t="s">
        <v>4977</v>
      </c>
      <c r="I418" s="21" t="s">
        <v>4573</v>
      </c>
      <c r="J418" s="21" t="s">
        <v>4281</v>
      </c>
      <c r="K418" s="21" t="s">
        <v>4163</v>
      </c>
      <c r="L418" s="23" t="s">
        <v>4567</v>
      </c>
      <c r="M418" s="23" t="s">
        <v>4568</v>
      </c>
      <c r="N418" s="23" t="s">
        <v>4410</v>
      </c>
      <c r="O418" s="21" t="s">
        <v>4170</v>
      </c>
      <c r="P418" s="21"/>
      <c r="Q418" s="21">
        <v>562</v>
      </c>
      <c r="R418" s="21">
        <v>9510</v>
      </c>
      <c r="S418" s="21"/>
      <c r="T418" s="21"/>
      <c r="U418" s="21"/>
      <c r="V418" s="21"/>
      <c r="W418" s="21"/>
      <c r="X418" s="21"/>
      <c r="Y418" s="21"/>
      <c r="Z418" s="23"/>
      <c r="AA418" s="21" t="s">
        <v>178</v>
      </c>
      <c r="AB418" s="21">
        <v>1</v>
      </c>
    </row>
    <row r="419" spans="1:28" ht="21.6" customHeight="1">
      <c r="A419" s="21">
        <v>313</v>
      </c>
      <c r="B419" s="21">
        <v>2025041669</v>
      </c>
      <c r="C419" s="21">
        <v>1</v>
      </c>
      <c r="D419" s="21" t="s">
        <v>4157</v>
      </c>
      <c r="E419" s="21" t="s">
        <v>274</v>
      </c>
      <c r="F419" s="21" t="s">
        <v>4867</v>
      </c>
      <c r="G419" s="21" t="s">
        <v>4616</v>
      </c>
      <c r="H419" s="21" t="s">
        <v>4978</v>
      </c>
      <c r="I419" s="21" t="s">
        <v>4573</v>
      </c>
      <c r="J419" s="21" t="s">
        <v>4281</v>
      </c>
      <c r="K419" s="21" t="s">
        <v>4163</v>
      </c>
      <c r="L419" s="23" t="s">
        <v>4567</v>
      </c>
      <c r="M419" s="23" t="s">
        <v>4568</v>
      </c>
      <c r="N419" s="23" t="s">
        <v>4410</v>
      </c>
      <c r="O419" s="21" t="s">
        <v>4170</v>
      </c>
      <c r="P419" s="21"/>
      <c r="Q419" s="21">
        <v>4626</v>
      </c>
      <c r="R419" s="21">
        <v>63621</v>
      </c>
      <c r="S419" s="21"/>
      <c r="T419" s="21"/>
      <c r="U419" s="21"/>
      <c r="V419" s="21"/>
      <c r="W419" s="21"/>
      <c r="X419" s="21"/>
      <c r="Y419" s="21"/>
      <c r="Z419" s="23"/>
      <c r="AA419" s="21" t="s">
        <v>178</v>
      </c>
      <c r="AB419" s="21">
        <v>1</v>
      </c>
    </row>
    <row r="420" spans="1:28" ht="21.6" customHeight="1">
      <c r="A420" s="21">
        <v>337</v>
      </c>
      <c r="B420" s="21">
        <v>2025040460</v>
      </c>
      <c r="C420" s="21">
        <v>1</v>
      </c>
      <c r="D420" s="21" t="s">
        <v>4157</v>
      </c>
      <c r="E420" s="21" t="s">
        <v>274</v>
      </c>
      <c r="F420" s="21" t="s">
        <v>4953</v>
      </c>
      <c r="G420" s="21" t="s">
        <v>4305</v>
      </c>
      <c r="H420" s="21" t="s">
        <v>4382</v>
      </c>
      <c r="I420" s="21" t="s">
        <v>4861</v>
      </c>
      <c r="J420" s="21" t="s">
        <v>4578</v>
      </c>
      <c r="K420" s="21" t="s">
        <v>4560</v>
      </c>
      <c r="L420" s="23" t="s">
        <v>4579</v>
      </c>
      <c r="M420" s="23" t="s">
        <v>4580</v>
      </c>
      <c r="N420" s="23" t="s">
        <v>4862</v>
      </c>
      <c r="O420" s="21" t="s">
        <v>158</v>
      </c>
      <c r="P420" s="21"/>
      <c r="Q420" s="21"/>
      <c r="R420" s="21">
        <v>0</v>
      </c>
      <c r="S420" s="21"/>
      <c r="T420" s="21"/>
      <c r="U420" s="21"/>
      <c r="V420" s="21"/>
      <c r="W420" s="21"/>
      <c r="X420" s="21"/>
      <c r="Y420" s="21"/>
      <c r="Z420" s="23" t="s">
        <v>4979</v>
      </c>
      <c r="AA420" s="21" t="s">
        <v>178</v>
      </c>
      <c r="AB420" s="21">
        <v>1</v>
      </c>
    </row>
    <row r="421" spans="1:28" ht="21.6" customHeight="1">
      <c r="A421" s="21">
        <v>338</v>
      </c>
      <c r="B421" s="21">
        <v>2025041135</v>
      </c>
      <c r="C421" s="21">
        <v>1</v>
      </c>
      <c r="D421" s="21" t="s">
        <v>4157</v>
      </c>
      <c r="E421" s="21" t="s">
        <v>274</v>
      </c>
      <c r="F421" s="21" t="s">
        <v>4910</v>
      </c>
      <c r="G421" s="21" t="s">
        <v>4322</v>
      </c>
      <c r="H421" s="21" t="s">
        <v>4230</v>
      </c>
      <c r="I421" s="21" t="s">
        <v>4980</v>
      </c>
      <c r="J421" s="21" t="s">
        <v>4578</v>
      </c>
      <c r="K421" s="21" t="s">
        <v>4560</v>
      </c>
      <c r="L421" s="23" t="s">
        <v>4579</v>
      </c>
      <c r="M421" s="23" t="s">
        <v>4580</v>
      </c>
      <c r="N421" s="23" t="s">
        <v>4862</v>
      </c>
      <c r="O421" s="21" t="s">
        <v>158</v>
      </c>
      <c r="P421" s="21"/>
      <c r="Q421" s="21"/>
      <c r="R421" s="21">
        <v>0</v>
      </c>
      <c r="S421" s="21"/>
      <c r="T421" s="21"/>
      <c r="U421" s="21"/>
      <c r="V421" s="21"/>
      <c r="W421" s="21"/>
      <c r="X421" s="21"/>
      <c r="Y421" s="21"/>
      <c r="Z421" s="23" t="s">
        <v>4981</v>
      </c>
      <c r="AA421" s="21" t="s">
        <v>178</v>
      </c>
      <c r="AB421" s="21">
        <v>1</v>
      </c>
    </row>
    <row r="422" spans="1:28" ht="21.6" customHeight="1">
      <c r="A422" s="21">
        <v>340</v>
      </c>
      <c r="B422" s="21">
        <v>2025041184</v>
      </c>
      <c r="C422" s="21">
        <v>1</v>
      </c>
      <c r="D422" s="21" t="s">
        <v>4157</v>
      </c>
      <c r="E422" s="21" t="s">
        <v>274</v>
      </c>
      <c r="F422" s="21" t="s">
        <v>4910</v>
      </c>
      <c r="G422" s="21" t="s">
        <v>4184</v>
      </c>
      <c r="H422" s="21" t="s">
        <v>4406</v>
      </c>
      <c r="I422" s="21" t="s">
        <v>4859</v>
      </c>
      <c r="J422" s="21" t="s">
        <v>4852</v>
      </c>
      <c r="K422" s="21" t="s">
        <v>4560</v>
      </c>
      <c r="L422" s="23" t="s">
        <v>4561</v>
      </c>
      <c r="M422" s="23" t="s">
        <v>4562</v>
      </c>
      <c r="N422" s="23" t="s">
        <v>4563</v>
      </c>
      <c r="O422" s="21" t="s">
        <v>158</v>
      </c>
      <c r="P422" s="21"/>
      <c r="Q422" s="21"/>
      <c r="R422" s="21">
        <v>0</v>
      </c>
      <c r="S422" s="21"/>
      <c r="T422" s="21"/>
      <c r="U422" s="21"/>
      <c r="V422" s="21"/>
      <c r="W422" s="21"/>
      <c r="X422" s="21"/>
      <c r="Y422" s="21"/>
      <c r="Z422" s="23" t="s">
        <v>4982</v>
      </c>
      <c r="AA422" s="21" t="s">
        <v>178</v>
      </c>
      <c r="AB422" s="21">
        <v>1</v>
      </c>
    </row>
    <row r="423" spans="1:28" ht="21.6" customHeight="1">
      <c r="A423" s="21">
        <v>1</v>
      </c>
      <c r="B423" s="21">
        <v>2025052231</v>
      </c>
      <c r="C423" s="21">
        <v>1</v>
      </c>
      <c r="D423" s="21" t="s">
        <v>4157</v>
      </c>
      <c r="E423" s="21" t="s">
        <v>115</v>
      </c>
      <c r="F423" s="21" t="s">
        <v>4983</v>
      </c>
      <c r="G423" s="21" t="s">
        <v>4361</v>
      </c>
      <c r="H423" s="21" t="s">
        <v>4984</v>
      </c>
      <c r="I423" s="21" t="s">
        <v>4161</v>
      </c>
      <c r="J423" s="21" t="s">
        <v>4162</v>
      </c>
      <c r="K423" s="21" t="s">
        <v>4163</v>
      </c>
      <c r="L423" s="23" t="s">
        <v>4164</v>
      </c>
      <c r="M423" s="23" t="s">
        <v>4165</v>
      </c>
      <c r="N423" s="23" t="s">
        <v>115</v>
      </c>
      <c r="O423" s="21" t="s">
        <v>212</v>
      </c>
      <c r="P423" s="21"/>
      <c r="Q423" s="21">
        <v>4570</v>
      </c>
      <c r="R423" s="21">
        <v>31311</v>
      </c>
      <c r="S423" s="21" t="s">
        <v>178</v>
      </c>
      <c r="T423" s="21"/>
      <c r="U423" s="21"/>
      <c r="V423" s="21"/>
      <c r="W423" s="21"/>
      <c r="X423" s="21"/>
      <c r="Y423" s="21"/>
      <c r="Z423" s="23" t="s">
        <v>4166</v>
      </c>
      <c r="AA423" s="21" t="s">
        <v>178</v>
      </c>
      <c r="AB423" s="21">
        <v>1</v>
      </c>
    </row>
    <row r="424" spans="1:28" ht="21.6" customHeight="1">
      <c r="A424" s="21">
        <v>3</v>
      </c>
      <c r="B424" s="21">
        <v>2025052237</v>
      </c>
      <c r="C424" s="21">
        <v>1</v>
      </c>
      <c r="D424" s="21" t="s">
        <v>4157</v>
      </c>
      <c r="E424" s="21" t="s">
        <v>115</v>
      </c>
      <c r="F424" s="21" t="s">
        <v>4983</v>
      </c>
      <c r="G424" s="21" t="s">
        <v>4850</v>
      </c>
      <c r="H424" s="21" t="s">
        <v>4809</v>
      </c>
      <c r="I424" s="21" t="s">
        <v>4174</v>
      </c>
      <c r="J424" s="21" t="s">
        <v>4175</v>
      </c>
      <c r="K424" s="21" t="s">
        <v>4163</v>
      </c>
      <c r="L424" s="23" t="s">
        <v>4176</v>
      </c>
      <c r="M424" s="23" t="s">
        <v>4177</v>
      </c>
      <c r="N424" s="23" t="s">
        <v>115</v>
      </c>
      <c r="O424" s="21" t="s">
        <v>212</v>
      </c>
      <c r="P424" s="21"/>
      <c r="Q424" s="21">
        <v>81</v>
      </c>
      <c r="R424" s="21">
        <v>3163</v>
      </c>
      <c r="S424" s="21" t="s">
        <v>178</v>
      </c>
      <c r="T424" s="21"/>
      <c r="U424" s="21"/>
      <c r="V424" s="21"/>
      <c r="W424" s="21"/>
      <c r="X424" s="21"/>
      <c r="Y424" s="21"/>
      <c r="Z424" s="23" t="s">
        <v>4166</v>
      </c>
      <c r="AA424" s="21" t="s">
        <v>178</v>
      </c>
      <c r="AB424" s="21">
        <v>1</v>
      </c>
    </row>
    <row r="425" spans="1:28" ht="21.6" customHeight="1">
      <c r="A425" s="21">
        <v>5</v>
      </c>
      <c r="B425" s="21">
        <v>2025052366</v>
      </c>
      <c r="C425" s="21">
        <v>1</v>
      </c>
      <c r="D425" s="21" t="s">
        <v>4157</v>
      </c>
      <c r="E425" s="21" t="s">
        <v>115</v>
      </c>
      <c r="F425" s="21" t="s">
        <v>4983</v>
      </c>
      <c r="G425" s="21" t="s">
        <v>4292</v>
      </c>
      <c r="H425" s="21" t="s">
        <v>4436</v>
      </c>
      <c r="I425" s="21" t="s">
        <v>4180</v>
      </c>
      <c r="J425" s="21" t="s">
        <v>4175</v>
      </c>
      <c r="K425" s="21" t="s">
        <v>4163</v>
      </c>
      <c r="L425" s="23" t="s">
        <v>4181</v>
      </c>
      <c r="M425" s="23" t="s">
        <v>4182</v>
      </c>
      <c r="N425" s="23" t="s">
        <v>4866</v>
      </c>
      <c r="O425" s="21" t="s">
        <v>212</v>
      </c>
      <c r="P425" s="21"/>
      <c r="Q425" s="21">
        <v>2141</v>
      </c>
      <c r="R425" s="21">
        <v>16745</v>
      </c>
      <c r="S425" s="21" t="s">
        <v>178</v>
      </c>
      <c r="T425" s="21"/>
      <c r="U425" s="21"/>
      <c r="V425" s="21"/>
      <c r="W425" s="21"/>
      <c r="X425" s="21"/>
      <c r="Y425" s="21"/>
      <c r="Z425" s="23" t="s">
        <v>4166</v>
      </c>
      <c r="AA425" s="21" t="s">
        <v>178</v>
      </c>
      <c r="AB425" s="21">
        <v>1</v>
      </c>
    </row>
    <row r="426" spans="1:28" ht="21.6" customHeight="1">
      <c r="A426" s="21">
        <v>7</v>
      </c>
      <c r="B426" s="21">
        <v>2025051594</v>
      </c>
      <c r="C426" s="21">
        <v>1</v>
      </c>
      <c r="D426" s="21" t="s">
        <v>4157</v>
      </c>
      <c r="E426" s="21" t="s">
        <v>115</v>
      </c>
      <c r="F426" s="21" t="s">
        <v>4985</v>
      </c>
      <c r="G426" s="21" t="s">
        <v>4710</v>
      </c>
      <c r="H426" s="21" t="s">
        <v>4986</v>
      </c>
      <c r="I426" s="21" t="s">
        <v>4186</v>
      </c>
      <c r="J426" s="21" t="s">
        <v>4175</v>
      </c>
      <c r="K426" s="21" t="s">
        <v>4163</v>
      </c>
      <c r="L426" s="23" t="s">
        <v>4187</v>
      </c>
      <c r="M426" s="23" t="s">
        <v>4188</v>
      </c>
      <c r="N426" s="23" t="s">
        <v>4189</v>
      </c>
      <c r="O426" s="21" t="s">
        <v>212</v>
      </c>
      <c r="P426" s="21"/>
      <c r="Q426" s="21">
        <v>28365</v>
      </c>
      <c r="R426" s="21">
        <v>62239</v>
      </c>
      <c r="S426" s="21" t="s">
        <v>178</v>
      </c>
      <c r="T426" s="21"/>
      <c r="U426" s="21"/>
      <c r="V426" s="21"/>
      <c r="W426" s="21"/>
      <c r="X426" s="21"/>
      <c r="Y426" s="21"/>
      <c r="Z426" s="23" t="s">
        <v>4166</v>
      </c>
      <c r="AA426" s="21" t="s">
        <v>178</v>
      </c>
      <c r="AB426" s="21">
        <v>1</v>
      </c>
    </row>
    <row r="427" spans="1:28" ht="21.6" customHeight="1">
      <c r="A427" s="21">
        <v>9</v>
      </c>
      <c r="B427" s="21">
        <v>2025052540</v>
      </c>
      <c r="C427" s="21">
        <v>1</v>
      </c>
      <c r="D427" s="21" t="s">
        <v>4157</v>
      </c>
      <c r="E427" s="21" t="s">
        <v>115</v>
      </c>
      <c r="F427" s="21" t="s">
        <v>4987</v>
      </c>
      <c r="G427" s="21" t="s">
        <v>4988</v>
      </c>
      <c r="H427" s="21" t="s">
        <v>4989</v>
      </c>
      <c r="I427" s="21" t="s">
        <v>4192</v>
      </c>
      <c r="J427" s="21" t="s">
        <v>4175</v>
      </c>
      <c r="K427" s="21" t="s">
        <v>4163</v>
      </c>
      <c r="L427" s="23" t="s">
        <v>4193</v>
      </c>
      <c r="M427" s="23" t="s">
        <v>4194</v>
      </c>
      <c r="N427" s="23" t="s">
        <v>4195</v>
      </c>
      <c r="O427" s="21" t="s">
        <v>212</v>
      </c>
      <c r="P427" s="21"/>
      <c r="Q427" s="21">
        <v>128</v>
      </c>
      <c r="R427" s="21">
        <v>793</v>
      </c>
      <c r="S427" s="21" t="s">
        <v>178</v>
      </c>
      <c r="T427" s="21"/>
      <c r="U427" s="21"/>
      <c r="V427" s="21"/>
      <c r="W427" s="21"/>
      <c r="X427" s="21"/>
      <c r="Y427" s="21"/>
      <c r="Z427" s="23" t="s">
        <v>4166</v>
      </c>
      <c r="AA427" s="21" t="s">
        <v>178</v>
      </c>
      <c r="AB427" s="21">
        <v>1</v>
      </c>
    </row>
    <row r="428" spans="1:28" ht="21.6" customHeight="1">
      <c r="A428" s="21">
        <v>11</v>
      </c>
      <c r="B428" s="21">
        <v>2025052338</v>
      </c>
      <c r="C428" s="21">
        <v>1</v>
      </c>
      <c r="D428" s="21" t="s">
        <v>4157</v>
      </c>
      <c r="E428" s="21" t="s">
        <v>115</v>
      </c>
      <c r="F428" s="21" t="s">
        <v>4983</v>
      </c>
      <c r="G428" s="21" t="s">
        <v>4173</v>
      </c>
      <c r="H428" s="21" t="s">
        <v>4883</v>
      </c>
      <c r="I428" s="21" t="s">
        <v>4198</v>
      </c>
      <c r="J428" s="21" t="s">
        <v>4175</v>
      </c>
      <c r="K428" s="21" t="s">
        <v>4163</v>
      </c>
      <c r="L428" s="23" t="s">
        <v>4199</v>
      </c>
      <c r="M428" s="23" t="s">
        <v>4200</v>
      </c>
      <c r="N428" s="23"/>
      <c r="O428" s="21" t="s">
        <v>212</v>
      </c>
      <c r="P428" s="21"/>
      <c r="Q428" s="21">
        <v>145</v>
      </c>
      <c r="R428" s="21">
        <v>6275</v>
      </c>
      <c r="S428" s="21" t="s">
        <v>178</v>
      </c>
      <c r="T428" s="21"/>
      <c r="U428" s="21"/>
      <c r="V428" s="21"/>
      <c r="W428" s="21"/>
      <c r="X428" s="21"/>
      <c r="Y428" s="21"/>
      <c r="Z428" s="23" t="s">
        <v>4166</v>
      </c>
      <c r="AA428" s="21" t="s">
        <v>178</v>
      </c>
      <c r="AB428" s="21">
        <v>1</v>
      </c>
    </row>
    <row r="429" spans="1:28" ht="21.6" customHeight="1">
      <c r="A429" s="21">
        <v>13</v>
      </c>
      <c r="B429" s="21">
        <v>2025052346</v>
      </c>
      <c r="C429" s="21">
        <v>1</v>
      </c>
      <c r="D429" s="21" t="s">
        <v>4157</v>
      </c>
      <c r="E429" s="21" t="s">
        <v>115</v>
      </c>
      <c r="F429" s="21" t="s">
        <v>4983</v>
      </c>
      <c r="G429" s="21" t="s">
        <v>4884</v>
      </c>
      <c r="H429" s="21" t="s">
        <v>4608</v>
      </c>
      <c r="I429" s="21" t="s">
        <v>4203</v>
      </c>
      <c r="J429" s="21" t="s">
        <v>4204</v>
      </c>
      <c r="K429" s="21" t="s">
        <v>4163</v>
      </c>
      <c r="L429" s="23" t="s">
        <v>4205</v>
      </c>
      <c r="M429" s="23" t="s">
        <v>4206</v>
      </c>
      <c r="N429" s="23" t="s">
        <v>4207</v>
      </c>
      <c r="O429" s="21" t="s">
        <v>212</v>
      </c>
      <c r="P429" s="21"/>
      <c r="Q429" s="21">
        <v>330</v>
      </c>
      <c r="R429" s="21">
        <v>1548</v>
      </c>
      <c r="S429" s="21" t="s">
        <v>178</v>
      </c>
      <c r="T429" s="21"/>
      <c r="U429" s="21"/>
      <c r="V429" s="21"/>
      <c r="W429" s="21"/>
      <c r="X429" s="21"/>
      <c r="Y429" s="21"/>
      <c r="Z429" s="23" t="s">
        <v>4166</v>
      </c>
      <c r="AA429" s="21" t="s">
        <v>178</v>
      </c>
      <c r="AB429" s="21">
        <v>1</v>
      </c>
    </row>
    <row r="430" spans="1:28" ht="21.6" customHeight="1">
      <c r="A430" s="21">
        <v>15</v>
      </c>
      <c r="B430" s="21">
        <v>2025052333</v>
      </c>
      <c r="C430" s="21">
        <v>1</v>
      </c>
      <c r="D430" s="21" t="s">
        <v>4157</v>
      </c>
      <c r="E430" s="21" t="s">
        <v>115</v>
      </c>
      <c r="F430" s="21" t="s">
        <v>4983</v>
      </c>
      <c r="G430" s="21" t="s">
        <v>4990</v>
      </c>
      <c r="H430" s="21" t="s">
        <v>4208</v>
      </c>
      <c r="I430" s="21" t="s">
        <v>4209</v>
      </c>
      <c r="J430" s="21" t="s">
        <v>4204</v>
      </c>
      <c r="K430" s="21" t="s">
        <v>4163</v>
      </c>
      <c r="L430" s="23" t="s">
        <v>4210</v>
      </c>
      <c r="M430" s="23" t="s">
        <v>4211</v>
      </c>
      <c r="N430" s="23" t="s">
        <v>4195</v>
      </c>
      <c r="O430" s="21" t="s">
        <v>212</v>
      </c>
      <c r="P430" s="21"/>
      <c r="Q430" s="21">
        <v>2875</v>
      </c>
      <c r="R430" s="21">
        <v>2911</v>
      </c>
      <c r="S430" s="21" t="s">
        <v>178</v>
      </c>
      <c r="T430" s="21"/>
      <c r="U430" s="21"/>
      <c r="V430" s="21"/>
      <c r="W430" s="21"/>
      <c r="X430" s="21"/>
      <c r="Y430" s="21"/>
      <c r="Z430" s="23" t="s">
        <v>4166</v>
      </c>
      <c r="AA430" s="21" t="s">
        <v>178</v>
      </c>
      <c r="AB430" s="21">
        <v>1</v>
      </c>
    </row>
    <row r="431" spans="1:28" ht="21.6" customHeight="1">
      <c r="A431" s="21">
        <v>17</v>
      </c>
      <c r="B431" s="21">
        <v>2025052472</v>
      </c>
      <c r="C431" s="21">
        <v>1</v>
      </c>
      <c r="D431" s="21" t="s">
        <v>4157</v>
      </c>
      <c r="E431" s="21" t="s">
        <v>115</v>
      </c>
      <c r="F431" s="21" t="s">
        <v>4983</v>
      </c>
      <c r="G431" s="21" t="s">
        <v>4590</v>
      </c>
      <c r="H431" s="21" t="s">
        <v>4991</v>
      </c>
      <c r="I431" s="21" t="s">
        <v>4214</v>
      </c>
      <c r="J431" s="21" t="s">
        <v>4204</v>
      </c>
      <c r="K431" s="21" t="s">
        <v>4163</v>
      </c>
      <c r="L431" s="23" t="s">
        <v>4215</v>
      </c>
      <c r="M431" s="23" t="s">
        <v>4216</v>
      </c>
      <c r="N431" s="23" t="s">
        <v>4217</v>
      </c>
      <c r="O431" s="21" t="s">
        <v>212</v>
      </c>
      <c r="P431" s="21"/>
      <c r="Q431" s="21">
        <v>1112</v>
      </c>
      <c r="R431" s="21">
        <v>54166</v>
      </c>
      <c r="S431" s="21" t="s">
        <v>178</v>
      </c>
      <c r="T431" s="21"/>
      <c r="U431" s="21"/>
      <c r="V431" s="21"/>
      <c r="W431" s="21"/>
      <c r="X431" s="21"/>
      <c r="Y431" s="21"/>
      <c r="Z431" s="23" t="s">
        <v>4166</v>
      </c>
      <c r="AA431" s="21" t="s">
        <v>178</v>
      </c>
      <c r="AB431" s="21">
        <v>1</v>
      </c>
    </row>
    <row r="432" spans="1:28" ht="21.6" customHeight="1">
      <c r="A432" s="21">
        <v>19</v>
      </c>
      <c r="B432" s="21">
        <v>2025052362</v>
      </c>
      <c r="C432" s="21">
        <v>1</v>
      </c>
      <c r="D432" s="21" t="s">
        <v>4157</v>
      </c>
      <c r="E432" s="21" t="s">
        <v>115</v>
      </c>
      <c r="F432" s="21" t="s">
        <v>4983</v>
      </c>
      <c r="G432" s="21" t="s">
        <v>4992</v>
      </c>
      <c r="H432" s="21" t="s">
        <v>4881</v>
      </c>
      <c r="I432" s="21" t="s">
        <v>4220</v>
      </c>
      <c r="J432" s="21" t="s">
        <v>4204</v>
      </c>
      <c r="K432" s="21" t="s">
        <v>4163</v>
      </c>
      <c r="L432" s="23" t="s">
        <v>4221</v>
      </c>
      <c r="M432" s="23" t="s">
        <v>4222</v>
      </c>
      <c r="N432" s="23"/>
      <c r="O432" s="21" t="s">
        <v>4170</v>
      </c>
      <c r="P432" s="21"/>
      <c r="Q432" s="21">
        <v>378</v>
      </c>
      <c r="R432" s="21">
        <v>848</v>
      </c>
      <c r="S432" s="21"/>
      <c r="T432" s="21"/>
      <c r="U432" s="21"/>
      <c r="V432" s="21"/>
      <c r="W432" s="21"/>
      <c r="X432" s="21"/>
      <c r="Y432" s="21"/>
      <c r="Z432" s="23" t="s">
        <v>4166</v>
      </c>
      <c r="AA432" s="21" t="s">
        <v>178</v>
      </c>
      <c r="AB432" s="21">
        <v>1</v>
      </c>
    </row>
    <row r="433" spans="1:28" ht="21.6" customHeight="1">
      <c r="A433" s="21">
        <v>21</v>
      </c>
      <c r="B433" s="21">
        <v>2025052543</v>
      </c>
      <c r="C433" s="21">
        <v>1</v>
      </c>
      <c r="D433" s="21" t="s">
        <v>4157</v>
      </c>
      <c r="E433" s="21" t="s">
        <v>115</v>
      </c>
      <c r="F433" s="21" t="s">
        <v>4987</v>
      </c>
      <c r="G433" s="21" t="s">
        <v>4993</v>
      </c>
      <c r="H433" s="21" t="s">
        <v>4893</v>
      </c>
      <c r="I433" s="21" t="s">
        <v>4226</v>
      </c>
      <c r="J433" s="21" t="s">
        <v>4204</v>
      </c>
      <c r="K433" s="21" t="s">
        <v>4163</v>
      </c>
      <c r="L433" s="23" t="s">
        <v>4227</v>
      </c>
      <c r="M433" s="23" t="s">
        <v>4228</v>
      </c>
      <c r="N433" s="23" t="s">
        <v>4195</v>
      </c>
      <c r="O433" s="21" t="s">
        <v>212</v>
      </c>
      <c r="P433" s="21"/>
      <c r="Q433" s="21">
        <v>499</v>
      </c>
      <c r="R433" s="21">
        <v>1486</v>
      </c>
      <c r="S433" s="21" t="s">
        <v>178</v>
      </c>
      <c r="T433" s="21"/>
      <c r="U433" s="21"/>
      <c r="V433" s="21"/>
      <c r="W433" s="21"/>
      <c r="X433" s="21"/>
      <c r="Y433" s="21"/>
      <c r="Z433" s="23" t="s">
        <v>4166</v>
      </c>
      <c r="AA433" s="21" t="s">
        <v>178</v>
      </c>
      <c r="AB433" s="21">
        <v>1</v>
      </c>
    </row>
    <row r="434" spans="1:28" ht="21.6" customHeight="1">
      <c r="A434" s="21">
        <v>25</v>
      </c>
      <c r="B434" s="21">
        <v>2025051592</v>
      </c>
      <c r="C434" s="21">
        <v>1</v>
      </c>
      <c r="D434" s="21" t="s">
        <v>4157</v>
      </c>
      <c r="E434" s="21" t="s">
        <v>115</v>
      </c>
      <c r="F434" s="21" t="s">
        <v>4985</v>
      </c>
      <c r="G434" s="21" t="s">
        <v>4869</v>
      </c>
      <c r="H434" s="21" t="s">
        <v>4994</v>
      </c>
      <c r="I434" s="21" t="s">
        <v>4239</v>
      </c>
      <c r="J434" s="21" t="s">
        <v>4233</v>
      </c>
      <c r="K434" s="21" t="s">
        <v>4163</v>
      </c>
      <c r="L434" s="23" t="s">
        <v>4187</v>
      </c>
      <c r="M434" s="23" t="s">
        <v>4188</v>
      </c>
      <c r="N434" s="23" t="s">
        <v>4240</v>
      </c>
      <c r="O434" s="21" t="s">
        <v>212</v>
      </c>
      <c r="P434" s="21"/>
      <c r="Q434" s="21"/>
      <c r="R434" s="21">
        <v>81688</v>
      </c>
      <c r="S434" s="21" t="s">
        <v>178</v>
      </c>
      <c r="T434" s="21"/>
      <c r="U434" s="21"/>
      <c r="V434" s="21"/>
      <c r="W434" s="21"/>
      <c r="X434" s="21"/>
      <c r="Y434" s="21"/>
      <c r="Z434" s="23" t="s">
        <v>4166</v>
      </c>
      <c r="AA434" s="21" t="s">
        <v>178</v>
      </c>
      <c r="AB434" s="21">
        <v>1</v>
      </c>
    </row>
    <row r="435" spans="1:28" ht="21.6" customHeight="1">
      <c r="A435" s="21">
        <v>27</v>
      </c>
      <c r="B435" s="21">
        <v>2025051817</v>
      </c>
      <c r="C435" s="21">
        <v>1</v>
      </c>
      <c r="D435" s="21" t="s">
        <v>4157</v>
      </c>
      <c r="E435" s="21" t="s">
        <v>115</v>
      </c>
      <c r="F435" s="21" t="s">
        <v>4995</v>
      </c>
      <c r="G435" s="21" t="s">
        <v>4230</v>
      </c>
      <c r="H435" s="21" t="s">
        <v>4407</v>
      </c>
      <c r="I435" s="21" t="s">
        <v>4609</v>
      </c>
      <c r="J435" s="21" t="s">
        <v>4233</v>
      </c>
      <c r="K435" s="21" t="s">
        <v>4163</v>
      </c>
      <c r="L435" s="23" t="s">
        <v>4610</v>
      </c>
      <c r="M435" s="23" t="s">
        <v>4611</v>
      </c>
      <c r="N435" s="23" t="s">
        <v>115</v>
      </c>
      <c r="O435" s="21" t="s">
        <v>158</v>
      </c>
      <c r="P435" s="21"/>
      <c r="Q435" s="21"/>
      <c r="R435" s="21">
        <v>65183</v>
      </c>
      <c r="S435" s="21"/>
      <c r="T435" s="21"/>
      <c r="U435" s="21"/>
      <c r="V435" s="21"/>
      <c r="W435" s="21"/>
      <c r="X435" s="21"/>
      <c r="Y435" s="21"/>
      <c r="Z435" s="23" t="s">
        <v>4996</v>
      </c>
      <c r="AA435" s="21" t="s">
        <v>178</v>
      </c>
      <c r="AB435" s="21">
        <v>1</v>
      </c>
    </row>
    <row r="436" spans="1:28" ht="21.6" customHeight="1">
      <c r="A436" s="21">
        <v>30</v>
      </c>
      <c r="B436" s="21">
        <v>2025052604</v>
      </c>
      <c r="C436" s="21">
        <v>1</v>
      </c>
      <c r="D436" s="21" t="s">
        <v>4157</v>
      </c>
      <c r="E436" s="21" t="s">
        <v>115</v>
      </c>
      <c r="F436" s="21" t="s">
        <v>4987</v>
      </c>
      <c r="G436" s="21" t="s">
        <v>4997</v>
      </c>
      <c r="H436" s="21" t="s">
        <v>4840</v>
      </c>
      <c r="I436" s="21" t="s">
        <v>4243</v>
      </c>
      <c r="J436" s="21" t="s">
        <v>4233</v>
      </c>
      <c r="K436" s="21" t="s">
        <v>4163</v>
      </c>
      <c r="L436" s="23" t="s">
        <v>4244</v>
      </c>
      <c r="M436" s="23" t="s">
        <v>4245</v>
      </c>
      <c r="N436" s="23" t="s">
        <v>115</v>
      </c>
      <c r="O436" s="21" t="s">
        <v>212</v>
      </c>
      <c r="P436" s="21"/>
      <c r="Q436" s="21"/>
      <c r="R436" s="21">
        <v>47930</v>
      </c>
      <c r="S436" s="21" t="s">
        <v>178</v>
      </c>
      <c r="T436" s="21"/>
      <c r="U436" s="21"/>
      <c r="V436" s="21"/>
      <c r="W436" s="21"/>
      <c r="X436" s="21"/>
      <c r="Y436" s="21"/>
      <c r="Z436" s="23" t="s">
        <v>4166</v>
      </c>
      <c r="AA436" s="21" t="s">
        <v>178</v>
      </c>
      <c r="AB436" s="21">
        <v>1</v>
      </c>
    </row>
    <row r="437" spans="1:28" ht="21.6" customHeight="1">
      <c r="A437" s="21">
        <v>32</v>
      </c>
      <c r="B437" s="21">
        <v>2025053107</v>
      </c>
      <c r="C437" s="21">
        <v>1</v>
      </c>
      <c r="D437" s="21" t="s">
        <v>4157</v>
      </c>
      <c r="E437" s="21" t="s">
        <v>115</v>
      </c>
      <c r="F437" s="21" t="s">
        <v>4998</v>
      </c>
      <c r="G437" s="21" t="s">
        <v>4634</v>
      </c>
      <c r="H437" s="21" t="s">
        <v>4908</v>
      </c>
      <c r="I437" s="21" t="s">
        <v>4999</v>
      </c>
      <c r="J437" s="21" t="s">
        <v>4233</v>
      </c>
      <c r="K437" s="21" t="s">
        <v>4163</v>
      </c>
      <c r="L437" s="23" t="s">
        <v>4610</v>
      </c>
      <c r="M437" s="23" t="s">
        <v>214</v>
      </c>
      <c r="N437" s="23"/>
      <c r="O437" s="21" t="s">
        <v>4170</v>
      </c>
      <c r="P437" s="21"/>
      <c r="Q437" s="21"/>
      <c r="R437" s="21">
        <v>209570</v>
      </c>
      <c r="S437" s="21"/>
      <c r="T437" s="21"/>
      <c r="U437" s="21"/>
      <c r="V437" s="21"/>
      <c r="W437" s="21"/>
      <c r="X437" s="21"/>
      <c r="Y437" s="21"/>
      <c r="Z437" s="23" t="s">
        <v>4166</v>
      </c>
      <c r="AA437" s="21" t="s">
        <v>178</v>
      </c>
      <c r="AB437" s="21">
        <v>1</v>
      </c>
    </row>
    <row r="438" spans="1:28" ht="21.6" customHeight="1">
      <c r="A438" s="21">
        <v>33</v>
      </c>
      <c r="B438" s="21">
        <v>2025050478</v>
      </c>
      <c r="C438" s="21">
        <v>1</v>
      </c>
      <c r="D438" s="21" t="s">
        <v>4157</v>
      </c>
      <c r="E438" s="21" t="s">
        <v>115</v>
      </c>
      <c r="F438" s="21" t="s">
        <v>5000</v>
      </c>
      <c r="G438" s="21" t="s">
        <v>4760</v>
      </c>
      <c r="H438" s="21" t="s">
        <v>4761</v>
      </c>
      <c r="I438" s="21" t="s">
        <v>4249</v>
      </c>
      <c r="J438" s="21" t="s">
        <v>4233</v>
      </c>
      <c r="K438" s="21" t="s">
        <v>4163</v>
      </c>
      <c r="L438" s="23" t="s">
        <v>4250</v>
      </c>
      <c r="M438" s="23" t="s">
        <v>4251</v>
      </c>
      <c r="N438" s="23" t="s">
        <v>4252</v>
      </c>
      <c r="O438" s="21" t="s">
        <v>212</v>
      </c>
      <c r="P438" s="21"/>
      <c r="Q438" s="21"/>
      <c r="R438" s="21">
        <v>22962</v>
      </c>
      <c r="S438" s="21" t="s">
        <v>178</v>
      </c>
      <c r="T438" s="21"/>
      <c r="U438" s="21"/>
      <c r="V438" s="21"/>
      <c r="W438" s="21"/>
      <c r="X438" s="21"/>
      <c r="Y438" s="21"/>
      <c r="Z438" s="23" t="s">
        <v>4166</v>
      </c>
      <c r="AA438" s="21" t="s">
        <v>178</v>
      </c>
      <c r="AB438" s="21">
        <v>1</v>
      </c>
    </row>
    <row r="439" spans="1:28" ht="21.6" customHeight="1">
      <c r="A439" s="21">
        <v>37</v>
      </c>
      <c r="B439" s="21">
        <v>2025053754</v>
      </c>
      <c r="C439" s="21">
        <v>1</v>
      </c>
      <c r="D439" s="21" t="s">
        <v>4157</v>
      </c>
      <c r="E439" s="21" t="s">
        <v>115</v>
      </c>
      <c r="F439" s="21" t="s">
        <v>5001</v>
      </c>
      <c r="G439" s="21" t="s">
        <v>4337</v>
      </c>
      <c r="H439" s="21" t="s">
        <v>4382</v>
      </c>
      <c r="I439" s="21" t="s">
        <v>4889</v>
      </c>
      <c r="J439" s="21" t="s">
        <v>4233</v>
      </c>
      <c r="K439" s="21" t="s">
        <v>4163</v>
      </c>
      <c r="L439" s="23" t="s">
        <v>4610</v>
      </c>
      <c r="M439" s="23" t="s">
        <v>4890</v>
      </c>
      <c r="N439" s="23" t="s">
        <v>115</v>
      </c>
      <c r="O439" s="21" t="s">
        <v>212</v>
      </c>
      <c r="P439" s="21"/>
      <c r="Q439" s="21"/>
      <c r="R439" s="21">
        <v>27925</v>
      </c>
      <c r="S439" s="21"/>
      <c r="T439" s="21"/>
      <c r="U439" s="21"/>
      <c r="V439" s="21"/>
      <c r="W439" s="21"/>
      <c r="X439" s="21"/>
      <c r="Y439" s="21" t="s">
        <v>178</v>
      </c>
      <c r="Z439" s="23" t="s">
        <v>5002</v>
      </c>
      <c r="AA439" s="21" t="s">
        <v>178</v>
      </c>
      <c r="AB439" s="21">
        <v>1</v>
      </c>
    </row>
    <row r="440" spans="1:28" ht="21.6" customHeight="1">
      <c r="A440" s="21">
        <v>38</v>
      </c>
      <c r="B440" s="21">
        <v>2025050536</v>
      </c>
      <c r="C440" s="21">
        <v>1</v>
      </c>
      <c r="D440" s="21" t="s">
        <v>4157</v>
      </c>
      <c r="E440" s="21" t="s">
        <v>115</v>
      </c>
      <c r="F440" s="21" t="s">
        <v>5000</v>
      </c>
      <c r="G440" s="21" t="s">
        <v>5003</v>
      </c>
      <c r="H440" s="21" t="s">
        <v>4571</v>
      </c>
      <c r="I440" s="21" t="s">
        <v>4256</v>
      </c>
      <c r="J440" s="21" t="s">
        <v>4257</v>
      </c>
      <c r="K440" s="21" t="s">
        <v>4163</v>
      </c>
      <c r="L440" s="23" t="s">
        <v>4258</v>
      </c>
      <c r="M440" s="23" t="s">
        <v>4259</v>
      </c>
      <c r="N440" s="23" t="s">
        <v>115</v>
      </c>
      <c r="O440" s="21" t="s">
        <v>212</v>
      </c>
      <c r="P440" s="21"/>
      <c r="Q440" s="21"/>
      <c r="R440" s="21">
        <v>56604</v>
      </c>
      <c r="S440" s="21" t="s">
        <v>178</v>
      </c>
      <c r="T440" s="21"/>
      <c r="U440" s="21"/>
      <c r="V440" s="21"/>
      <c r="W440" s="21"/>
      <c r="X440" s="21"/>
      <c r="Y440" s="21"/>
      <c r="Z440" s="23" t="s">
        <v>4166</v>
      </c>
      <c r="AA440" s="21" t="s">
        <v>178</v>
      </c>
      <c r="AB440" s="21">
        <v>1</v>
      </c>
    </row>
    <row r="441" spans="1:28" ht="21.6" customHeight="1">
      <c r="A441" s="21">
        <v>40</v>
      </c>
      <c r="B441" s="21">
        <v>2025050463</v>
      </c>
      <c r="C441" s="21">
        <v>1</v>
      </c>
      <c r="D441" s="21" t="s">
        <v>4157</v>
      </c>
      <c r="E441" s="21" t="s">
        <v>115</v>
      </c>
      <c r="F441" s="21" t="s">
        <v>5000</v>
      </c>
      <c r="G441" s="21" t="s">
        <v>4779</v>
      </c>
      <c r="H441" s="21" t="s">
        <v>5004</v>
      </c>
      <c r="I441" s="21" t="s">
        <v>4262</v>
      </c>
      <c r="J441" s="21" t="s">
        <v>4257</v>
      </c>
      <c r="K441" s="21" t="s">
        <v>4163</v>
      </c>
      <c r="L441" s="23" t="s">
        <v>4263</v>
      </c>
      <c r="M441" s="23" t="s">
        <v>4264</v>
      </c>
      <c r="N441" s="23"/>
      <c r="O441" s="21" t="s">
        <v>212</v>
      </c>
      <c r="P441" s="21"/>
      <c r="Q441" s="21"/>
      <c r="R441" s="21">
        <v>23400</v>
      </c>
      <c r="S441" s="21" t="s">
        <v>178</v>
      </c>
      <c r="T441" s="21"/>
      <c r="U441" s="21"/>
      <c r="V441" s="21"/>
      <c r="W441" s="21"/>
      <c r="X441" s="21"/>
      <c r="Y441" s="21"/>
      <c r="Z441" s="23" t="s">
        <v>4166</v>
      </c>
      <c r="AA441" s="21" t="s">
        <v>178</v>
      </c>
      <c r="AB441" s="21">
        <v>1</v>
      </c>
    </row>
    <row r="442" spans="1:28" ht="21.6" customHeight="1">
      <c r="A442" s="21">
        <v>42</v>
      </c>
      <c r="B442" s="21">
        <v>2025050622</v>
      </c>
      <c r="C442" s="21">
        <v>1</v>
      </c>
      <c r="D442" s="21" t="s">
        <v>4157</v>
      </c>
      <c r="E442" s="21" t="s">
        <v>115</v>
      </c>
      <c r="F442" s="21" t="s">
        <v>5005</v>
      </c>
      <c r="G442" s="21" t="s">
        <v>5006</v>
      </c>
      <c r="H442" s="21" t="s">
        <v>4976</v>
      </c>
      <c r="I442" s="21" t="s">
        <v>4262</v>
      </c>
      <c r="J442" s="21" t="s">
        <v>4257</v>
      </c>
      <c r="K442" s="21" t="s">
        <v>4163</v>
      </c>
      <c r="L442" s="23" t="s">
        <v>4263</v>
      </c>
      <c r="M442" s="23" t="s">
        <v>4264</v>
      </c>
      <c r="N442" s="23"/>
      <c r="O442" s="21" t="s">
        <v>158</v>
      </c>
      <c r="P442" s="21"/>
      <c r="Q442" s="21"/>
      <c r="R442" s="21">
        <v>23400</v>
      </c>
      <c r="S442" s="21"/>
      <c r="T442" s="21"/>
      <c r="U442" s="21"/>
      <c r="V442" s="21"/>
      <c r="W442" s="21"/>
      <c r="X442" s="21"/>
      <c r="Y442" s="21"/>
      <c r="Z442" s="23" t="s">
        <v>5007</v>
      </c>
      <c r="AA442" s="21" t="s">
        <v>178</v>
      </c>
      <c r="AB442" s="21">
        <v>1</v>
      </c>
    </row>
    <row r="443" spans="1:28" ht="21.6" customHeight="1">
      <c r="A443" s="21">
        <v>43</v>
      </c>
      <c r="B443" s="21">
        <v>2025052481</v>
      </c>
      <c r="C443" s="21">
        <v>1</v>
      </c>
      <c r="D443" s="21" t="s">
        <v>4157</v>
      </c>
      <c r="E443" s="21" t="s">
        <v>115</v>
      </c>
      <c r="F443" s="21" t="s">
        <v>4983</v>
      </c>
      <c r="G443" s="21" t="s">
        <v>4909</v>
      </c>
      <c r="H443" s="21" t="s">
        <v>5008</v>
      </c>
      <c r="I443" s="21" t="s">
        <v>4267</v>
      </c>
      <c r="J443" s="21" t="s">
        <v>4268</v>
      </c>
      <c r="K443" s="21" t="s">
        <v>4163</v>
      </c>
      <c r="L443" s="23" t="s">
        <v>4269</v>
      </c>
      <c r="M443" s="23" t="s">
        <v>4270</v>
      </c>
      <c r="N443" s="23" t="s">
        <v>115</v>
      </c>
      <c r="O443" s="21" t="s">
        <v>212</v>
      </c>
      <c r="P443" s="21"/>
      <c r="Q443" s="21">
        <v>11616</v>
      </c>
      <c r="R443" s="21">
        <v>153092</v>
      </c>
      <c r="S443" s="21" t="s">
        <v>178</v>
      </c>
      <c r="T443" s="21"/>
      <c r="U443" s="21"/>
      <c r="V443" s="21"/>
      <c r="W443" s="21"/>
      <c r="X443" s="21"/>
      <c r="Y443" s="21"/>
      <c r="Z443" s="23" t="s">
        <v>4166</v>
      </c>
      <c r="AA443" s="21" t="s">
        <v>178</v>
      </c>
      <c r="AB443" s="21">
        <v>1</v>
      </c>
    </row>
    <row r="444" spans="1:28" ht="21.6" customHeight="1">
      <c r="A444" s="21">
        <v>45</v>
      </c>
      <c r="B444" s="21">
        <v>2025050495</v>
      </c>
      <c r="C444" s="21">
        <v>1</v>
      </c>
      <c r="D444" s="21" t="s">
        <v>4157</v>
      </c>
      <c r="E444" s="21" t="s">
        <v>115</v>
      </c>
      <c r="F444" s="21" t="s">
        <v>5000</v>
      </c>
      <c r="G444" s="21" t="s">
        <v>4238</v>
      </c>
      <c r="H444" s="21" t="s">
        <v>4366</v>
      </c>
      <c r="I444" s="21" t="s">
        <v>4273</v>
      </c>
      <c r="J444" s="21" t="s">
        <v>4268</v>
      </c>
      <c r="K444" s="21" t="s">
        <v>4163</v>
      </c>
      <c r="L444" s="23" t="s">
        <v>4274</v>
      </c>
      <c r="M444" s="23" t="s">
        <v>4275</v>
      </c>
      <c r="N444" s="23" t="s">
        <v>4252</v>
      </c>
      <c r="O444" s="21" t="s">
        <v>212</v>
      </c>
      <c r="P444" s="21"/>
      <c r="Q444" s="21">
        <v>1871</v>
      </c>
      <c r="R444" s="21">
        <v>262709</v>
      </c>
      <c r="S444" s="21" t="s">
        <v>178</v>
      </c>
      <c r="T444" s="21"/>
      <c r="U444" s="21"/>
      <c r="V444" s="21"/>
      <c r="W444" s="21"/>
      <c r="X444" s="21"/>
      <c r="Y444" s="21"/>
      <c r="Z444" s="23" t="s">
        <v>4166</v>
      </c>
      <c r="AA444" s="21" t="s">
        <v>178</v>
      </c>
      <c r="AB444" s="21">
        <v>1</v>
      </c>
    </row>
    <row r="445" spans="1:28" ht="21.6" customHeight="1">
      <c r="A445" s="21">
        <v>47</v>
      </c>
      <c r="B445" s="21">
        <v>2025051596</v>
      </c>
      <c r="C445" s="21">
        <v>1</v>
      </c>
      <c r="D445" s="21" t="s">
        <v>4157</v>
      </c>
      <c r="E445" s="21" t="s">
        <v>115</v>
      </c>
      <c r="F445" s="21" t="s">
        <v>4985</v>
      </c>
      <c r="G445" s="21" t="s">
        <v>4271</v>
      </c>
      <c r="H445" s="21" t="s">
        <v>5009</v>
      </c>
      <c r="I445" s="21" t="s">
        <v>4277</v>
      </c>
      <c r="J445" s="21" t="s">
        <v>4278</v>
      </c>
      <c r="K445" s="21" t="s">
        <v>4163</v>
      </c>
      <c r="L445" s="23" t="s">
        <v>4187</v>
      </c>
      <c r="M445" s="23" t="s">
        <v>4188</v>
      </c>
      <c r="N445" s="23" t="s">
        <v>4279</v>
      </c>
      <c r="O445" s="21" t="s">
        <v>212</v>
      </c>
      <c r="P445" s="21"/>
      <c r="Q445" s="21"/>
      <c r="R445" s="21">
        <v>115199</v>
      </c>
      <c r="S445" s="21" t="s">
        <v>178</v>
      </c>
      <c r="T445" s="21"/>
      <c r="U445" s="21"/>
      <c r="V445" s="21"/>
      <c r="W445" s="21"/>
      <c r="X445" s="21"/>
      <c r="Y445" s="21"/>
      <c r="Z445" s="23" t="s">
        <v>4166</v>
      </c>
      <c r="AA445" s="21" t="s">
        <v>178</v>
      </c>
      <c r="AB445" s="21">
        <v>1</v>
      </c>
    </row>
    <row r="446" spans="1:28" ht="21.6" customHeight="1">
      <c r="A446" s="21">
        <v>49</v>
      </c>
      <c r="B446" s="21">
        <v>2025051847</v>
      </c>
      <c r="C446" s="21">
        <v>1</v>
      </c>
      <c r="D446" s="21" t="s">
        <v>4157</v>
      </c>
      <c r="E446" s="21" t="s">
        <v>115</v>
      </c>
      <c r="F446" s="21" t="s">
        <v>4995</v>
      </c>
      <c r="G446" s="21" t="s">
        <v>4238</v>
      </c>
      <c r="H446" s="21" t="s">
        <v>4780</v>
      </c>
      <c r="I446" s="21" t="s">
        <v>4277</v>
      </c>
      <c r="J446" s="21" t="s">
        <v>4278</v>
      </c>
      <c r="K446" s="21" t="s">
        <v>4163</v>
      </c>
      <c r="L446" s="23" t="s">
        <v>4187</v>
      </c>
      <c r="M446" s="23" t="s">
        <v>4188</v>
      </c>
      <c r="N446" s="23" t="s">
        <v>4279</v>
      </c>
      <c r="O446" s="21" t="s">
        <v>158</v>
      </c>
      <c r="P446" s="21"/>
      <c r="Q446" s="21"/>
      <c r="R446" s="21">
        <v>133167</v>
      </c>
      <c r="S446" s="21"/>
      <c r="T446" s="21"/>
      <c r="U446" s="21"/>
      <c r="V446" s="21"/>
      <c r="W446" s="21"/>
      <c r="X446" s="21"/>
      <c r="Y446" s="21"/>
      <c r="Z446" s="23" t="s">
        <v>5010</v>
      </c>
      <c r="AA446" s="21" t="s">
        <v>178</v>
      </c>
      <c r="AB446" s="21">
        <v>1</v>
      </c>
    </row>
    <row r="447" spans="1:28" ht="21.6" customHeight="1">
      <c r="A447" s="21">
        <v>50</v>
      </c>
      <c r="B447" s="21">
        <v>2025052593</v>
      </c>
      <c r="C447" s="21">
        <v>1</v>
      </c>
      <c r="D447" s="21" t="s">
        <v>4157</v>
      </c>
      <c r="E447" s="21" t="s">
        <v>115</v>
      </c>
      <c r="F447" s="21" t="s">
        <v>4987</v>
      </c>
      <c r="G447" s="21" t="s">
        <v>4977</v>
      </c>
      <c r="H447" s="21" t="s">
        <v>5011</v>
      </c>
      <c r="I447" s="21" t="s">
        <v>4280</v>
      </c>
      <c r="J447" s="21" t="s">
        <v>4281</v>
      </c>
      <c r="K447" s="21" t="s">
        <v>4163</v>
      </c>
      <c r="L447" s="23" t="s">
        <v>4282</v>
      </c>
      <c r="M447" s="23" t="s">
        <v>4283</v>
      </c>
      <c r="N447" s="23" t="s">
        <v>4284</v>
      </c>
      <c r="O447" s="21" t="s">
        <v>212</v>
      </c>
      <c r="P447" s="21"/>
      <c r="Q447" s="21">
        <v>32581</v>
      </c>
      <c r="R447" s="21">
        <v>32461</v>
      </c>
      <c r="S447" s="21" t="s">
        <v>178</v>
      </c>
      <c r="T447" s="21"/>
      <c r="U447" s="21"/>
      <c r="V447" s="21"/>
      <c r="W447" s="21"/>
      <c r="X447" s="21"/>
      <c r="Y447" s="21"/>
      <c r="Z447" s="23" t="s">
        <v>4166</v>
      </c>
      <c r="AA447" s="21" t="s">
        <v>178</v>
      </c>
      <c r="AB447" s="21">
        <v>1</v>
      </c>
    </row>
    <row r="448" spans="1:28" ht="21.6" customHeight="1">
      <c r="A448" s="21">
        <v>52</v>
      </c>
      <c r="B448" s="21">
        <v>2025052585</v>
      </c>
      <c r="C448" s="21">
        <v>1</v>
      </c>
      <c r="D448" s="21" t="s">
        <v>4157</v>
      </c>
      <c r="E448" s="21" t="s">
        <v>115</v>
      </c>
      <c r="F448" s="21" t="s">
        <v>4987</v>
      </c>
      <c r="G448" s="21" t="s">
        <v>5012</v>
      </c>
      <c r="H448" s="21" t="s">
        <v>5013</v>
      </c>
      <c r="I448" s="21" t="s">
        <v>4287</v>
      </c>
      <c r="J448" s="21" t="s">
        <v>4281</v>
      </c>
      <c r="K448" s="21" t="s">
        <v>4163</v>
      </c>
      <c r="L448" s="23" t="s">
        <v>4288</v>
      </c>
      <c r="M448" s="23" t="s">
        <v>4289</v>
      </c>
      <c r="N448" s="23" t="s">
        <v>4290</v>
      </c>
      <c r="O448" s="21" t="s">
        <v>212</v>
      </c>
      <c r="P448" s="21"/>
      <c r="Q448" s="21">
        <v>4841</v>
      </c>
      <c r="R448" s="21">
        <v>38838</v>
      </c>
      <c r="S448" s="21" t="s">
        <v>178</v>
      </c>
      <c r="T448" s="21"/>
      <c r="U448" s="21"/>
      <c r="V448" s="21"/>
      <c r="W448" s="21"/>
      <c r="X448" s="21"/>
      <c r="Y448" s="21"/>
      <c r="Z448" s="23" t="s">
        <v>4166</v>
      </c>
      <c r="AA448" s="21" t="s">
        <v>178</v>
      </c>
      <c r="AB448" s="21">
        <v>1</v>
      </c>
    </row>
    <row r="449" spans="1:28" ht="21.6" customHeight="1">
      <c r="A449" s="21">
        <v>54</v>
      </c>
      <c r="B449" s="21">
        <v>2025052715</v>
      </c>
      <c r="C449" s="21">
        <v>1</v>
      </c>
      <c r="D449" s="21" t="s">
        <v>4157</v>
      </c>
      <c r="E449" s="21" t="s">
        <v>115</v>
      </c>
      <c r="F449" s="21" t="s">
        <v>5014</v>
      </c>
      <c r="G449" s="21" t="s">
        <v>4709</v>
      </c>
      <c r="H449" s="21" t="s">
        <v>5015</v>
      </c>
      <c r="I449" s="21" t="s">
        <v>4287</v>
      </c>
      <c r="J449" s="21" t="s">
        <v>4281</v>
      </c>
      <c r="K449" s="21" t="s">
        <v>4163</v>
      </c>
      <c r="L449" s="23" t="s">
        <v>4288</v>
      </c>
      <c r="M449" s="23" t="s">
        <v>4289</v>
      </c>
      <c r="N449" s="23" t="s">
        <v>4290</v>
      </c>
      <c r="O449" s="21" t="s">
        <v>4170</v>
      </c>
      <c r="P449" s="21"/>
      <c r="Q449" s="21">
        <v>4838</v>
      </c>
      <c r="R449" s="21">
        <v>38794</v>
      </c>
      <c r="S449" s="21"/>
      <c r="T449" s="21"/>
      <c r="U449" s="21"/>
      <c r="V449" s="21"/>
      <c r="W449" s="21"/>
      <c r="X449" s="21"/>
      <c r="Y449" s="21"/>
      <c r="Z449" s="23" t="s">
        <v>4166</v>
      </c>
      <c r="AA449" s="21" t="s">
        <v>178</v>
      </c>
      <c r="AB449" s="21">
        <v>1</v>
      </c>
    </row>
    <row r="450" spans="1:28" ht="21.6" customHeight="1">
      <c r="A450" s="21">
        <v>55</v>
      </c>
      <c r="B450" s="21">
        <v>2025051368</v>
      </c>
      <c r="C450" s="21">
        <v>1</v>
      </c>
      <c r="D450" s="21" t="s">
        <v>4157</v>
      </c>
      <c r="E450" s="21" t="s">
        <v>115</v>
      </c>
      <c r="F450" s="21" t="s">
        <v>5016</v>
      </c>
      <c r="G450" s="21" t="s">
        <v>5017</v>
      </c>
      <c r="H450" s="21" t="s">
        <v>4755</v>
      </c>
      <c r="I450" s="21" t="s">
        <v>4293</v>
      </c>
      <c r="J450" s="21" t="s">
        <v>4281</v>
      </c>
      <c r="K450" s="21" t="s">
        <v>4163</v>
      </c>
      <c r="L450" s="23" t="s">
        <v>4294</v>
      </c>
      <c r="M450" s="23" t="s">
        <v>4295</v>
      </c>
      <c r="N450" s="23" t="s">
        <v>115</v>
      </c>
      <c r="O450" s="21" t="s">
        <v>158</v>
      </c>
      <c r="P450" s="21"/>
      <c r="Q450" s="21">
        <v>14839</v>
      </c>
      <c r="R450" s="21">
        <v>21422</v>
      </c>
      <c r="S450" s="21"/>
      <c r="T450" s="21"/>
      <c r="U450" s="21"/>
      <c r="V450" s="21"/>
      <c r="W450" s="21"/>
      <c r="X450" s="21"/>
      <c r="Y450" s="21"/>
      <c r="Z450" s="23" t="s">
        <v>5018</v>
      </c>
      <c r="AA450" s="21" t="s">
        <v>178</v>
      </c>
      <c r="AB450" s="21">
        <v>1</v>
      </c>
    </row>
    <row r="451" spans="1:28" ht="21.6" customHeight="1">
      <c r="A451" s="21">
        <v>56</v>
      </c>
      <c r="B451" s="21">
        <v>2025052433</v>
      </c>
      <c r="C451" s="21">
        <v>1</v>
      </c>
      <c r="D451" s="21" t="s">
        <v>4157</v>
      </c>
      <c r="E451" s="21" t="s">
        <v>115</v>
      </c>
      <c r="F451" s="21" t="s">
        <v>4983</v>
      </c>
      <c r="G451" s="21" t="s">
        <v>5019</v>
      </c>
      <c r="H451" s="21" t="s">
        <v>5020</v>
      </c>
      <c r="I451" s="21" t="s">
        <v>4293</v>
      </c>
      <c r="J451" s="21" t="s">
        <v>4281</v>
      </c>
      <c r="K451" s="21" t="s">
        <v>4163</v>
      </c>
      <c r="L451" s="23" t="s">
        <v>4294</v>
      </c>
      <c r="M451" s="23" t="s">
        <v>4295</v>
      </c>
      <c r="N451" s="23" t="s">
        <v>115</v>
      </c>
      <c r="O451" s="21" t="s">
        <v>212</v>
      </c>
      <c r="P451" s="21"/>
      <c r="Q451" s="21">
        <v>16130</v>
      </c>
      <c r="R451" s="21">
        <v>22457</v>
      </c>
      <c r="S451" s="21" t="s">
        <v>178</v>
      </c>
      <c r="T451" s="21"/>
      <c r="U451" s="21"/>
      <c r="V451" s="21"/>
      <c r="W451" s="21"/>
      <c r="X451" s="21"/>
      <c r="Y451" s="21"/>
      <c r="Z451" s="23" t="s">
        <v>4166</v>
      </c>
      <c r="AA451" s="21" t="s">
        <v>178</v>
      </c>
      <c r="AB451" s="21">
        <v>1</v>
      </c>
    </row>
    <row r="452" spans="1:28" ht="21.6" customHeight="1">
      <c r="A452" s="21">
        <v>58</v>
      </c>
      <c r="B452" s="21">
        <v>2025053483</v>
      </c>
      <c r="C452" s="21">
        <v>1</v>
      </c>
      <c r="D452" s="21" t="s">
        <v>4157</v>
      </c>
      <c r="E452" s="21" t="s">
        <v>115</v>
      </c>
      <c r="F452" s="21" t="s">
        <v>5021</v>
      </c>
      <c r="G452" s="21" t="s">
        <v>4598</v>
      </c>
      <c r="H452" s="21" t="s">
        <v>4829</v>
      </c>
      <c r="I452" s="21" t="s">
        <v>4307</v>
      </c>
      <c r="J452" s="21" t="s">
        <v>4308</v>
      </c>
      <c r="K452" s="21" t="s">
        <v>4163</v>
      </c>
      <c r="L452" s="23" t="s">
        <v>4300</v>
      </c>
      <c r="M452" s="23" t="s">
        <v>4301</v>
      </c>
      <c r="N452" s="23" t="s">
        <v>4302</v>
      </c>
      <c r="O452" s="21" t="s">
        <v>212</v>
      </c>
      <c r="P452" s="21"/>
      <c r="Q452" s="21">
        <v>338</v>
      </c>
      <c r="R452" s="21">
        <v>13199</v>
      </c>
      <c r="S452" s="21" t="s">
        <v>178</v>
      </c>
      <c r="T452" s="21"/>
      <c r="U452" s="21"/>
      <c r="V452" s="21"/>
      <c r="W452" s="21"/>
      <c r="X452" s="21"/>
      <c r="Y452" s="21"/>
      <c r="Z452" s="23" t="s">
        <v>4166</v>
      </c>
      <c r="AA452" s="21" t="s">
        <v>178</v>
      </c>
      <c r="AB452" s="21">
        <v>1</v>
      </c>
    </row>
    <row r="453" spans="1:28" ht="21.6" customHeight="1">
      <c r="A453" s="21">
        <v>60</v>
      </c>
      <c r="B453" s="21">
        <v>2025052619</v>
      </c>
      <c r="C453" s="21">
        <v>1</v>
      </c>
      <c r="D453" s="21" t="s">
        <v>4157</v>
      </c>
      <c r="E453" s="21" t="s">
        <v>115</v>
      </c>
      <c r="F453" s="21" t="s">
        <v>4987</v>
      </c>
      <c r="G453" s="21" t="s">
        <v>4868</v>
      </c>
      <c r="H453" s="21" t="s">
        <v>4827</v>
      </c>
      <c r="I453" s="21" t="s">
        <v>4788</v>
      </c>
      <c r="J453" s="21" t="s">
        <v>4789</v>
      </c>
      <c r="K453" s="21" t="s">
        <v>4163</v>
      </c>
      <c r="L453" s="23" t="s">
        <v>4313</v>
      </c>
      <c r="M453" s="23" t="s">
        <v>4314</v>
      </c>
      <c r="N453" s="23"/>
      <c r="O453" s="21" t="s">
        <v>212</v>
      </c>
      <c r="P453" s="21"/>
      <c r="Q453" s="21"/>
      <c r="R453" s="21">
        <v>15986</v>
      </c>
      <c r="S453" s="21" t="s">
        <v>178</v>
      </c>
      <c r="T453" s="21"/>
      <c r="U453" s="21"/>
      <c r="V453" s="21"/>
      <c r="W453" s="21"/>
      <c r="X453" s="21"/>
      <c r="Y453" s="21"/>
      <c r="Z453" s="23" t="s">
        <v>4166</v>
      </c>
      <c r="AA453" s="21" t="s">
        <v>178</v>
      </c>
      <c r="AB453" s="21">
        <v>1</v>
      </c>
    </row>
    <row r="454" spans="1:28" ht="21.6" customHeight="1">
      <c r="A454" s="21">
        <v>62</v>
      </c>
      <c r="B454" s="21">
        <v>2025053479</v>
      </c>
      <c r="C454" s="21">
        <v>1</v>
      </c>
      <c r="D454" s="21" t="s">
        <v>4157</v>
      </c>
      <c r="E454" s="21" t="s">
        <v>115</v>
      </c>
      <c r="F454" s="21" t="s">
        <v>5021</v>
      </c>
      <c r="G454" s="21" t="s">
        <v>5022</v>
      </c>
      <c r="H454" s="21" t="s">
        <v>4478</v>
      </c>
      <c r="I454" s="21" t="s">
        <v>4315</v>
      </c>
      <c r="J454" s="21" t="s">
        <v>4316</v>
      </c>
      <c r="K454" s="21" t="s">
        <v>4163</v>
      </c>
      <c r="L454" s="23" t="s">
        <v>4300</v>
      </c>
      <c r="M454" s="23" t="s">
        <v>4301</v>
      </c>
      <c r="N454" s="23" t="s">
        <v>4317</v>
      </c>
      <c r="O454" s="21" t="s">
        <v>212</v>
      </c>
      <c r="P454" s="21"/>
      <c r="Q454" s="21"/>
      <c r="R454" s="21">
        <v>107176</v>
      </c>
      <c r="S454" s="21" t="s">
        <v>178</v>
      </c>
      <c r="T454" s="21"/>
      <c r="U454" s="21" t="s">
        <v>178</v>
      </c>
      <c r="V454" s="21"/>
      <c r="W454" s="21"/>
      <c r="X454" s="21"/>
      <c r="Y454" s="21"/>
      <c r="Z454" s="23" t="s">
        <v>5023</v>
      </c>
      <c r="AA454" s="21" t="s">
        <v>178</v>
      </c>
      <c r="AB454" s="21">
        <v>1</v>
      </c>
    </row>
    <row r="455" spans="1:28" ht="21.6" customHeight="1">
      <c r="A455" s="21">
        <v>64</v>
      </c>
      <c r="B455" s="21">
        <v>2025053481</v>
      </c>
      <c r="C455" s="21">
        <v>1</v>
      </c>
      <c r="D455" s="21" t="s">
        <v>4157</v>
      </c>
      <c r="E455" s="21" t="s">
        <v>115</v>
      </c>
      <c r="F455" s="21" t="s">
        <v>5021</v>
      </c>
      <c r="G455" s="21" t="s">
        <v>4636</v>
      </c>
      <c r="H455" s="21" t="s">
        <v>4231</v>
      </c>
      <c r="I455" s="21" t="s">
        <v>4320</v>
      </c>
      <c r="J455" s="21" t="s">
        <v>4316</v>
      </c>
      <c r="K455" s="21" t="s">
        <v>4163</v>
      </c>
      <c r="L455" s="23" t="s">
        <v>4300</v>
      </c>
      <c r="M455" s="23" t="s">
        <v>4301</v>
      </c>
      <c r="N455" s="23" t="s">
        <v>4321</v>
      </c>
      <c r="O455" s="21" t="s">
        <v>212</v>
      </c>
      <c r="P455" s="21"/>
      <c r="Q455" s="21"/>
      <c r="R455" s="21">
        <v>50509</v>
      </c>
      <c r="S455" s="21" t="s">
        <v>178</v>
      </c>
      <c r="T455" s="21"/>
      <c r="U455" s="21"/>
      <c r="V455" s="21"/>
      <c r="W455" s="21"/>
      <c r="X455" s="21"/>
      <c r="Y455" s="21"/>
      <c r="Z455" s="23" t="s">
        <v>4166</v>
      </c>
      <c r="AA455" s="21" t="s">
        <v>178</v>
      </c>
      <c r="AB455" s="21">
        <v>1</v>
      </c>
    </row>
    <row r="456" spans="1:28" ht="21.6" customHeight="1">
      <c r="A456" s="21">
        <v>149</v>
      </c>
      <c r="B456" s="21">
        <v>2025053547</v>
      </c>
      <c r="C456" s="21">
        <v>1</v>
      </c>
      <c r="D456" s="21" t="s">
        <v>4157</v>
      </c>
      <c r="E456" s="21" t="s">
        <v>115</v>
      </c>
      <c r="F456" s="21" t="s">
        <v>5024</v>
      </c>
      <c r="G456" s="21" t="s">
        <v>4213</v>
      </c>
      <c r="H456" s="21" t="s">
        <v>5025</v>
      </c>
      <c r="I456" s="21" t="s">
        <v>5026</v>
      </c>
      <c r="J456" s="21" t="s">
        <v>5027</v>
      </c>
      <c r="K456" s="21" t="s">
        <v>4560</v>
      </c>
      <c r="L456" s="23" t="s">
        <v>4579</v>
      </c>
      <c r="M456" s="23" t="s">
        <v>5028</v>
      </c>
      <c r="N456" s="23" t="s">
        <v>5029</v>
      </c>
      <c r="O456" s="21" t="s">
        <v>212</v>
      </c>
      <c r="P456" s="21"/>
      <c r="Q456" s="21"/>
      <c r="R456" s="21">
        <v>0</v>
      </c>
      <c r="S456" s="21"/>
      <c r="T456" s="21"/>
      <c r="U456" s="21"/>
      <c r="V456" s="21"/>
      <c r="W456" s="21"/>
      <c r="X456" s="21"/>
      <c r="Y456" s="21" t="s">
        <v>178</v>
      </c>
      <c r="Z456" s="23" t="s">
        <v>5030</v>
      </c>
      <c r="AA456" s="21" t="s">
        <v>178</v>
      </c>
      <c r="AB456" s="21">
        <v>1</v>
      </c>
    </row>
    <row r="457" spans="1:28" ht="21.6" customHeight="1">
      <c r="A457" s="21">
        <v>150</v>
      </c>
      <c r="B457" s="21">
        <v>2025050465</v>
      </c>
      <c r="C457" s="21">
        <v>1</v>
      </c>
      <c r="D457" s="21" t="s">
        <v>4157</v>
      </c>
      <c r="E457" s="21" t="s">
        <v>110</v>
      </c>
      <c r="F457" s="21" t="s">
        <v>5000</v>
      </c>
      <c r="G457" s="21" t="s">
        <v>4348</v>
      </c>
      <c r="H457" s="21" t="s">
        <v>4230</v>
      </c>
      <c r="I457" s="21" t="s">
        <v>4331</v>
      </c>
      <c r="J457" s="21" t="s">
        <v>4175</v>
      </c>
      <c r="K457" s="21" t="s">
        <v>4163</v>
      </c>
      <c r="L457" s="23" t="s">
        <v>4332</v>
      </c>
      <c r="M457" s="23" t="s">
        <v>4333</v>
      </c>
      <c r="N457" s="23" t="s">
        <v>4648</v>
      </c>
      <c r="O457" s="21" t="s">
        <v>212</v>
      </c>
      <c r="P457" s="21"/>
      <c r="Q457" s="21">
        <v>10968</v>
      </c>
      <c r="R457" s="21">
        <v>61890</v>
      </c>
      <c r="S457" s="21" t="s">
        <v>178</v>
      </c>
      <c r="T457" s="21"/>
      <c r="U457" s="21"/>
      <c r="V457" s="21"/>
      <c r="W457" s="21"/>
      <c r="X457" s="21"/>
      <c r="Y457" s="21"/>
      <c r="Z457" s="23" t="s">
        <v>4802</v>
      </c>
      <c r="AA457" s="21" t="s">
        <v>178</v>
      </c>
      <c r="AB457" s="21">
        <v>1</v>
      </c>
    </row>
    <row r="458" spans="1:28" ht="21.6" customHeight="1">
      <c r="A458" s="21">
        <v>153</v>
      </c>
      <c r="B458" s="21">
        <v>2025050888</v>
      </c>
      <c r="C458" s="21">
        <v>1</v>
      </c>
      <c r="D458" s="21" t="s">
        <v>4157</v>
      </c>
      <c r="E458" s="21" t="s">
        <v>110</v>
      </c>
      <c r="F458" s="21" t="s">
        <v>5031</v>
      </c>
      <c r="G458" s="21" t="s">
        <v>4343</v>
      </c>
      <c r="H458" s="21" t="s">
        <v>4224</v>
      </c>
      <c r="I458" s="21" t="s">
        <v>4331</v>
      </c>
      <c r="J458" s="21" t="s">
        <v>4175</v>
      </c>
      <c r="K458" s="21" t="s">
        <v>4163</v>
      </c>
      <c r="L458" s="23" t="s">
        <v>4332</v>
      </c>
      <c r="M458" s="23" t="s">
        <v>4333</v>
      </c>
      <c r="N458" s="23" t="s">
        <v>4648</v>
      </c>
      <c r="O458" s="21" t="s">
        <v>212</v>
      </c>
      <c r="P458" s="21"/>
      <c r="Q458" s="21">
        <v>10968</v>
      </c>
      <c r="R458" s="21">
        <v>61890</v>
      </c>
      <c r="S458" s="21"/>
      <c r="T458" s="21"/>
      <c r="U458" s="21"/>
      <c r="V458" s="21"/>
      <c r="W458" s="21"/>
      <c r="X458" s="21"/>
      <c r="Y458" s="21" t="s">
        <v>178</v>
      </c>
      <c r="Z458" s="23" t="s">
        <v>5032</v>
      </c>
      <c r="AA458" s="21" t="s">
        <v>178</v>
      </c>
      <c r="AB458" s="21">
        <v>1</v>
      </c>
    </row>
    <row r="459" spans="1:28" ht="21.6" customHeight="1">
      <c r="A459" s="21">
        <v>154</v>
      </c>
      <c r="B459" s="21">
        <v>2025051678</v>
      </c>
      <c r="C459" s="21">
        <v>1</v>
      </c>
      <c r="D459" s="21" t="s">
        <v>4157</v>
      </c>
      <c r="E459" s="21" t="s">
        <v>110</v>
      </c>
      <c r="F459" s="21" t="s">
        <v>4985</v>
      </c>
      <c r="G459" s="21" t="s">
        <v>5033</v>
      </c>
      <c r="H459" s="21" t="s">
        <v>5034</v>
      </c>
      <c r="I459" s="21" t="s">
        <v>4331</v>
      </c>
      <c r="J459" s="21" t="s">
        <v>4175</v>
      </c>
      <c r="K459" s="21" t="s">
        <v>4163</v>
      </c>
      <c r="L459" s="23" t="s">
        <v>4332</v>
      </c>
      <c r="M459" s="23" t="s">
        <v>4333</v>
      </c>
      <c r="N459" s="23" t="s">
        <v>4648</v>
      </c>
      <c r="O459" s="21" t="s">
        <v>212</v>
      </c>
      <c r="P459" s="21"/>
      <c r="Q459" s="21">
        <v>8968</v>
      </c>
      <c r="R459" s="21">
        <v>63890</v>
      </c>
      <c r="S459" s="21" t="s">
        <v>178</v>
      </c>
      <c r="T459" s="21"/>
      <c r="U459" s="21"/>
      <c r="V459" s="21"/>
      <c r="W459" s="21"/>
      <c r="X459" s="21"/>
      <c r="Y459" s="21"/>
      <c r="Z459" s="23" t="s">
        <v>4802</v>
      </c>
      <c r="AA459" s="21" t="s">
        <v>178</v>
      </c>
      <c r="AB459" s="21">
        <v>1</v>
      </c>
    </row>
    <row r="460" spans="1:28" ht="21.6" customHeight="1">
      <c r="A460" s="21">
        <v>158</v>
      </c>
      <c r="B460" s="21">
        <v>2025053038</v>
      </c>
      <c r="C460" s="21">
        <v>1</v>
      </c>
      <c r="D460" s="21" t="s">
        <v>4157</v>
      </c>
      <c r="E460" s="21" t="s">
        <v>110</v>
      </c>
      <c r="F460" s="21" t="s">
        <v>4998</v>
      </c>
      <c r="G460" s="21" t="s">
        <v>4260</v>
      </c>
      <c r="H460" s="21" t="s">
        <v>5035</v>
      </c>
      <c r="I460" s="21" t="s">
        <v>4338</v>
      </c>
      <c r="J460" s="21" t="s">
        <v>4175</v>
      </c>
      <c r="K460" s="21" t="s">
        <v>4163</v>
      </c>
      <c r="L460" s="23" t="s">
        <v>4339</v>
      </c>
      <c r="M460" s="23" t="s">
        <v>4340</v>
      </c>
      <c r="N460" s="23" t="s">
        <v>4341</v>
      </c>
      <c r="O460" s="21" t="s">
        <v>212</v>
      </c>
      <c r="P460" s="21"/>
      <c r="Q460" s="21">
        <v>19072</v>
      </c>
      <c r="R460" s="21">
        <v>81026</v>
      </c>
      <c r="S460" s="21"/>
      <c r="T460" s="21"/>
      <c r="U460" s="21"/>
      <c r="V460" s="21"/>
      <c r="W460" s="21"/>
      <c r="X460" s="21"/>
      <c r="Y460" s="21" t="s">
        <v>178</v>
      </c>
      <c r="Z460" s="23" t="s">
        <v>5036</v>
      </c>
      <c r="AA460" s="21" t="s">
        <v>178</v>
      </c>
      <c r="AB460" s="21">
        <v>1</v>
      </c>
    </row>
    <row r="461" spans="1:28" ht="21.6" customHeight="1">
      <c r="A461" s="21">
        <v>161</v>
      </c>
      <c r="B461" s="21">
        <v>2025051703</v>
      </c>
      <c r="C461" s="21">
        <v>1</v>
      </c>
      <c r="D461" s="21" t="s">
        <v>4157</v>
      </c>
      <c r="E461" s="21" t="s">
        <v>110</v>
      </c>
      <c r="F461" s="21" t="s">
        <v>4995</v>
      </c>
      <c r="G461" s="21" t="s">
        <v>4260</v>
      </c>
      <c r="H461" s="21" t="s">
        <v>4343</v>
      </c>
      <c r="I461" s="21" t="s">
        <v>4350</v>
      </c>
      <c r="J461" s="21" t="s">
        <v>4175</v>
      </c>
      <c r="K461" s="21" t="s">
        <v>4163</v>
      </c>
      <c r="L461" s="23" t="s">
        <v>4351</v>
      </c>
      <c r="M461" s="23" t="s">
        <v>4352</v>
      </c>
      <c r="N461" s="23" t="s">
        <v>4353</v>
      </c>
      <c r="O461" s="21" t="s">
        <v>212</v>
      </c>
      <c r="P461" s="21"/>
      <c r="Q461" s="21">
        <v>14198</v>
      </c>
      <c r="R461" s="21">
        <v>128153</v>
      </c>
      <c r="S461" s="21" t="s">
        <v>178</v>
      </c>
      <c r="T461" s="21"/>
      <c r="U461" s="21"/>
      <c r="V461" s="21"/>
      <c r="W461" s="21"/>
      <c r="X461" s="21"/>
      <c r="Y461" s="21"/>
      <c r="Z461" s="23" t="s">
        <v>4802</v>
      </c>
      <c r="AA461" s="21" t="s">
        <v>178</v>
      </c>
      <c r="AB461" s="21">
        <v>1</v>
      </c>
    </row>
    <row r="462" spans="1:28" ht="21.6" customHeight="1">
      <c r="A462" s="21">
        <v>175</v>
      </c>
      <c r="B462" s="21">
        <v>2025051158</v>
      </c>
      <c r="C462" s="21">
        <v>1</v>
      </c>
      <c r="D462" s="21" t="s">
        <v>4157</v>
      </c>
      <c r="E462" s="21" t="s">
        <v>110</v>
      </c>
      <c r="F462" s="21" t="s">
        <v>5037</v>
      </c>
      <c r="G462" s="21" t="s">
        <v>4343</v>
      </c>
      <c r="H462" s="21" t="s">
        <v>4213</v>
      </c>
      <c r="I462" s="21" t="s">
        <v>4362</v>
      </c>
      <c r="J462" s="21" t="s">
        <v>4204</v>
      </c>
      <c r="K462" s="21" t="s">
        <v>4163</v>
      </c>
      <c r="L462" s="23" t="s">
        <v>4363</v>
      </c>
      <c r="M462" s="23" t="s">
        <v>4364</v>
      </c>
      <c r="N462" s="23" t="s">
        <v>4365</v>
      </c>
      <c r="O462" s="21" t="s">
        <v>4170</v>
      </c>
      <c r="P462" s="21">
        <v>5994</v>
      </c>
      <c r="Q462" s="21">
        <v>13423</v>
      </c>
      <c r="R462" s="21">
        <v>17821</v>
      </c>
      <c r="S462" s="21"/>
      <c r="T462" s="21"/>
      <c r="U462" s="21"/>
      <c r="V462" s="21"/>
      <c r="W462" s="21"/>
      <c r="X462" s="21"/>
      <c r="Y462" s="21"/>
      <c r="Z462" s="23" t="s">
        <v>4802</v>
      </c>
      <c r="AA462" s="21" t="s">
        <v>178</v>
      </c>
      <c r="AB462" s="21">
        <v>1</v>
      </c>
    </row>
    <row r="463" spans="1:28" ht="21.6" customHeight="1">
      <c r="A463" s="21">
        <v>176</v>
      </c>
      <c r="B463" s="21">
        <v>2025051157</v>
      </c>
      <c r="C463" s="21">
        <v>1</v>
      </c>
      <c r="D463" s="21" t="s">
        <v>4157</v>
      </c>
      <c r="E463" s="21" t="s">
        <v>110</v>
      </c>
      <c r="F463" s="21" t="s">
        <v>5037</v>
      </c>
      <c r="G463" s="21" t="s">
        <v>4260</v>
      </c>
      <c r="H463" s="21" t="s">
        <v>4343</v>
      </c>
      <c r="I463" s="21" t="s">
        <v>4664</v>
      </c>
      <c r="J463" s="21" t="s">
        <v>4204</v>
      </c>
      <c r="K463" s="21" t="s">
        <v>4163</v>
      </c>
      <c r="L463" s="23" t="s">
        <v>4363</v>
      </c>
      <c r="M463" s="23" t="s">
        <v>4665</v>
      </c>
      <c r="N463" s="23" t="s">
        <v>4666</v>
      </c>
      <c r="O463" s="21" t="s">
        <v>4170</v>
      </c>
      <c r="P463" s="21">
        <v>414</v>
      </c>
      <c r="Q463" s="21">
        <v>1602</v>
      </c>
      <c r="R463" s="21">
        <v>3726</v>
      </c>
      <c r="S463" s="21"/>
      <c r="T463" s="21"/>
      <c r="U463" s="21"/>
      <c r="V463" s="21"/>
      <c r="W463" s="21"/>
      <c r="X463" s="21"/>
      <c r="Y463" s="21"/>
      <c r="Z463" s="23" t="s">
        <v>4802</v>
      </c>
      <c r="AA463" s="21" t="s">
        <v>178</v>
      </c>
      <c r="AB463" s="21">
        <v>1</v>
      </c>
    </row>
    <row r="464" spans="1:28" ht="21.6" customHeight="1">
      <c r="A464" s="21">
        <v>177</v>
      </c>
      <c r="B464" s="21">
        <v>2025051379</v>
      </c>
      <c r="C464" s="21">
        <v>1</v>
      </c>
      <c r="D464" s="21" t="s">
        <v>4157</v>
      </c>
      <c r="E464" s="21" t="s">
        <v>110</v>
      </c>
      <c r="F464" s="21" t="s">
        <v>5016</v>
      </c>
      <c r="G464" s="21" t="s">
        <v>4213</v>
      </c>
      <c r="H464" s="21" t="s">
        <v>4361</v>
      </c>
      <c r="I464" s="21" t="s">
        <v>4670</v>
      </c>
      <c r="J464" s="21" t="s">
        <v>4204</v>
      </c>
      <c r="K464" s="21" t="s">
        <v>4163</v>
      </c>
      <c r="L464" s="23" t="s">
        <v>4324</v>
      </c>
      <c r="M464" s="23" t="s">
        <v>4325</v>
      </c>
      <c r="N464" s="23" t="s">
        <v>4477</v>
      </c>
      <c r="O464" s="21" t="s">
        <v>212</v>
      </c>
      <c r="P464" s="21"/>
      <c r="Q464" s="21">
        <v>400</v>
      </c>
      <c r="R464" s="21">
        <v>6000</v>
      </c>
      <c r="S464" s="21" t="s">
        <v>178</v>
      </c>
      <c r="T464" s="21"/>
      <c r="U464" s="21"/>
      <c r="V464" s="21"/>
      <c r="W464" s="21"/>
      <c r="X464" s="21"/>
      <c r="Y464" s="21"/>
      <c r="Z464" s="23" t="s">
        <v>4802</v>
      </c>
      <c r="AA464" s="21" t="s">
        <v>178</v>
      </c>
      <c r="AB464" s="21">
        <v>1</v>
      </c>
    </row>
    <row r="465" spans="1:28" ht="21.6" customHeight="1">
      <c r="A465" s="21">
        <v>179</v>
      </c>
      <c r="B465" s="21">
        <v>2025053734</v>
      </c>
      <c r="C465" s="21">
        <v>1</v>
      </c>
      <c r="D465" s="21" t="s">
        <v>4157</v>
      </c>
      <c r="E465" s="21" t="s">
        <v>110</v>
      </c>
      <c r="F465" s="21" t="s">
        <v>5001</v>
      </c>
      <c r="G465" s="21" t="s">
        <v>4743</v>
      </c>
      <c r="H465" s="21" t="s">
        <v>5038</v>
      </c>
      <c r="I465" s="21" t="s">
        <v>4670</v>
      </c>
      <c r="J465" s="21" t="s">
        <v>4204</v>
      </c>
      <c r="K465" s="21" t="s">
        <v>4163</v>
      </c>
      <c r="L465" s="23" t="s">
        <v>4324</v>
      </c>
      <c r="M465" s="23" t="s">
        <v>4325</v>
      </c>
      <c r="N465" s="23" t="s">
        <v>4477</v>
      </c>
      <c r="O465" s="21" t="s">
        <v>212</v>
      </c>
      <c r="P465" s="21"/>
      <c r="Q465" s="21">
        <v>400</v>
      </c>
      <c r="R465" s="21">
        <v>6000</v>
      </c>
      <c r="S465" s="21"/>
      <c r="T465" s="21"/>
      <c r="U465" s="21"/>
      <c r="V465" s="21"/>
      <c r="W465" s="21"/>
      <c r="X465" s="21"/>
      <c r="Y465" s="21" t="s">
        <v>178</v>
      </c>
      <c r="Z465" s="23" t="s">
        <v>5039</v>
      </c>
      <c r="AA465" s="21" t="s">
        <v>178</v>
      </c>
      <c r="AB465" s="21">
        <v>1</v>
      </c>
    </row>
    <row r="466" spans="1:28" ht="21.6" customHeight="1">
      <c r="A466" s="21">
        <v>180</v>
      </c>
      <c r="B466" s="21">
        <v>2025051159</v>
      </c>
      <c r="C466" s="21">
        <v>1</v>
      </c>
      <c r="D466" s="21" t="s">
        <v>4157</v>
      </c>
      <c r="E466" s="21" t="s">
        <v>110</v>
      </c>
      <c r="F466" s="21" t="s">
        <v>5037</v>
      </c>
      <c r="G466" s="21" t="s">
        <v>4213</v>
      </c>
      <c r="H466" s="21" t="s">
        <v>4361</v>
      </c>
      <c r="I466" s="21" t="s">
        <v>4921</v>
      </c>
      <c r="J466" s="21" t="s">
        <v>4204</v>
      </c>
      <c r="K466" s="21" t="s">
        <v>4163</v>
      </c>
      <c r="L466" s="23" t="s">
        <v>4363</v>
      </c>
      <c r="M466" s="23" t="s">
        <v>4922</v>
      </c>
      <c r="N466" s="23" t="s">
        <v>4923</v>
      </c>
      <c r="O466" s="21" t="s">
        <v>4170</v>
      </c>
      <c r="P466" s="21">
        <v>7</v>
      </c>
      <c r="Q466" s="21">
        <v>253</v>
      </c>
      <c r="R466" s="21">
        <v>438</v>
      </c>
      <c r="S466" s="21"/>
      <c r="T466" s="21"/>
      <c r="U466" s="21"/>
      <c r="V466" s="21"/>
      <c r="W466" s="21"/>
      <c r="X466" s="21"/>
      <c r="Y466" s="21"/>
      <c r="Z466" s="23" t="s">
        <v>4802</v>
      </c>
      <c r="AA466" s="21" t="s">
        <v>178</v>
      </c>
      <c r="AB466" s="21">
        <v>1</v>
      </c>
    </row>
    <row r="467" spans="1:28" ht="21.6" customHeight="1">
      <c r="A467" s="21">
        <v>181</v>
      </c>
      <c r="B467" s="21">
        <v>2025053421</v>
      </c>
      <c r="C467" s="21">
        <v>1</v>
      </c>
      <c r="D467" s="21" t="s">
        <v>4157</v>
      </c>
      <c r="E467" s="21" t="s">
        <v>110</v>
      </c>
      <c r="F467" s="21" t="s">
        <v>5021</v>
      </c>
      <c r="G467" s="21" t="s">
        <v>4260</v>
      </c>
      <c r="H467" s="21" t="s">
        <v>4746</v>
      </c>
      <c r="I467" s="21" t="s">
        <v>4921</v>
      </c>
      <c r="J467" s="21" t="s">
        <v>4204</v>
      </c>
      <c r="K467" s="21" t="s">
        <v>4163</v>
      </c>
      <c r="L467" s="23" t="s">
        <v>4363</v>
      </c>
      <c r="M467" s="23" t="s">
        <v>4922</v>
      </c>
      <c r="N467" s="23" t="s">
        <v>4923</v>
      </c>
      <c r="O467" s="21" t="s">
        <v>212</v>
      </c>
      <c r="P467" s="21">
        <v>7</v>
      </c>
      <c r="Q467" s="21">
        <v>253</v>
      </c>
      <c r="R467" s="21">
        <v>438</v>
      </c>
      <c r="S467" s="21"/>
      <c r="T467" s="21"/>
      <c r="U467" s="21"/>
      <c r="V467" s="21"/>
      <c r="W467" s="21"/>
      <c r="X467" s="21"/>
      <c r="Y467" s="21" t="s">
        <v>178</v>
      </c>
      <c r="Z467" s="23" t="s">
        <v>4471</v>
      </c>
      <c r="AA467" s="21" t="s">
        <v>178</v>
      </c>
      <c r="AB467" s="21">
        <v>1</v>
      </c>
    </row>
    <row r="468" spans="1:28" ht="21.6" customHeight="1">
      <c r="A468" s="21">
        <v>182</v>
      </c>
      <c r="B468" s="21">
        <v>2025050060</v>
      </c>
      <c r="C468" s="21">
        <v>1</v>
      </c>
      <c r="D468" s="21" t="s">
        <v>4157</v>
      </c>
      <c r="E468" s="21" t="s">
        <v>110</v>
      </c>
      <c r="F468" s="21" t="s">
        <v>5040</v>
      </c>
      <c r="G468" s="21" t="s">
        <v>4260</v>
      </c>
      <c r="H468" s="21" t="s">
        <v>4261</v>
      </c>
      <c r="I468" s="21" t="s">
        <v>4377</v>
      </c>
      <c r="J468" s="21" t="s">
        <v>4233</v>
      </c>
      <c r="K468" s="21" t="s">
        <v>4163</v>
      </c>
      <c r="L468" s="23" t="s">
        <v>4378</v>
      </c>
      <c r="M468" s="23" t="s">
        <v>4379</v>
      </c>
      <c r="N468" s="23" t="s">
        <v>4380</v>
      </c>
      <c r="O468" s="21" t="s">
        <v>212</v>
      </c>
      <c r="P468" s="21"/>
      <c r="Q468" s="21"/>
      <c r="R468" s="21">
        <v>383052</v>
      </c>
      <c r="S468" s="21"/>
      <c r="T468" s="21"/>
      <c r="U468" s="21"/>
      <c r="V468" s="21"/>
      <c r="W468" s="21"/>
      <c r="X468" s="21"/>
      <c r="Y468" s="21" t="s">
        <v>178</v>
      </c>
      <c r="Z468" s="23" t="s">
        <v>4677</v>
      </c>
      <c r="AA468" s="21" t="s">
        <v>178</v>
      </c>
      <c r="AB468" s="21">
        <v>1</v>
      </c>
    </row>
    <row r="469" spans="1:28" ht="21.6" customHeight="1">
      <c r="A469" s="21">
        <v>184</v>
      </c>
      <c r="B469" s="21">
        <v>2025052500</v>
      </c>
      <c r="C469" s="21">
        <v>1</v>
      </c>
      <c r="D469" s="21" t="s">
        <v>4157</v>
      </c>
      <c r="E469" s="21" t="s">
        <v>110</v>
      </c>
      <c r="F469" s="21" t="s">
        <v>4983</v>
      </c>
      <c r="G469" s="21" t="s">
        <v>4367</v>
      </c>
      <c r="H469" s="21" t="s">
        <v>5041</v>
      </c>
      <c r="I469" s="21" t="s">
        <v>4377</v>
      </c>
      <c r="J469" s="21" t="s">
        <v>4233</v>
      </c>
      <c r="K469" s="21" t="s">
        <v>4163</v>
      </c>
      <c r="L469" s="23" t="s">
        <v>4378</v>
      </c>
      <c r="M469" s="23" t="s">
        <v>4379</v>
      </c>
      <c r="N469" s="23" t="s">
        <v>4380</v>
      </c>
      <c r="O469" s="21" t="s">
        <v>212</v>
      </c>
      <c r="P469" s="21"/>
      <c r="Q469" s="21"/>
      <c r="R469" s="21">
        <v>383052</v>
      </c>
      <c r="S469" s="21"/>
      <c r="T469" s="21"/>
      <c r="U469" s="21"/>
      <c r="V469" s="21"/>
      <c r="W469" s="21"/>
      <c r="X469" s="21"/>
      <c r="Y469" s="21" t="s">
        <v>178</v>
      </c>
      <c r="Z469" s="23" t="s">
        <v>5042</v>
      </c>
      <c r="AA469" s="21" t="s">
        <v>178</v>
      </c>
      <c r="AB469" s="21">
        <v>1</v>
      </c>
    </row>
    <row r="470" spans="1:28" ht="21.6" customHeight="1">
      <c r="A470" s="21">
        <v>185</v>
      </c>
      <c r="B470" s="21">
        <v>2025050068</v>
      </c>
      <c r="C470" s="21">
        <v>1</v>
      </c>
      <c r="D470" s="21" t="s">
        <v>4157</v>
      </c>
      <c r="E470" s="21" t="s">
        <v>110</v>
      </c>
      <c r="F470" s="21" t="s">
        <v>5040</v>
      </c>
      <c r="G470" s="21" t="s">
        <v>4213</v>
      </c>
      <c r="H470" s="21" t="s">
        <v>4490</v>
      </c>
      <c r="I470" s="21" t="s">
        <v>4384</v>
      </c>
      <c r="J470" s="21" t="s">
        <v>4233</v>
      </c>
      <c r="K470" s="21" t="s">
        <v>4163</v>
      </c>
      <c r="L470" s="23" t="s">
        <v>4378</v>
      </c>
      <c r="M470" s="23" t="s">
        <v>4385</v>
      </c>
      <c r="N470" s="23" t="s">
        <v>4386</v>
      </c>
      <c r="O470" s="21" t="s">
        <v>212</v>
      </c>
      <c r="P470" s="21"/>
      <c r="Q470" s="21"/>
      <c r="R470" s="21">
        <v>163214</v>
      </c>
      <c r="S470" s="21" t="s">
        <v>178</v>
      </c>
      <c r="T470" s="21"/>
      <c r="U470" s="21"/>
      <c r="V470" s="21"/>
      <c r="W470" s="21"/>
      <c r="X470" s="21"/>
      <c r="Y470" s="21"/>
      <c r="Z470" s="23" t="s">
        <v>4677</v>
      </c>
      <c r="AA470" s="21" t="s">
        <v>178</v>
      </c>
      <c r="AB470" s="21">
        <v>1</v>
      </c>
    </row>
    <row r="471" spans="1:28" ht="21.6" customHeight="1">
      <c r="A471" s="21">
        <v>187</v>
      </c>
      <c r="B471" s="21">
        <v>2025051816</v>
      </c>
      <c r="C471" s="21">
        <v>1</v>
      </c>
      <c r="D471" s="21" t="s">
        <v>4157</v>
      </c>
      <c r="E471" s="21" t="s">
        <v>110</v>
      </c>
      <c r="F471" s="21" t="s">
        <v>4995</v>
      </c>
      <c r="G471" s="21" t="s">
        <v>4348</v>
      </c>
      <c r="H471" s="21" t="s">
        <v>4606</v>
      </c>
      <c r="I471" s="21" t="s">
        <v>4609</v>
      </c>
      <c r="J471" s="21" t="s">
        <v>4233</v>
      </c>
      <c r="K471" s="21" t="s">
        <v>4163</v>
      </c>
      <c r="L471" s="23" t="s">
        <v>4610</v>
      </c>
      <c r="M471" s="23" t="s">
        <v>4611</v>
      </c>
      <c r="N471" s="23" t="s">
        <v>115</v>
      </c>
      <c r="O471" s="21" t="s">
        <v>212</v>
      </c>
      <c r="P471" s="21"/>
      <c r="Q471" s="21"/>
      <c r="R471" s="21">
        <v>65183</v>
      </c>
      <c r="S471" s="21"/>
      <c r="T471" s="21"/>
      <c r="U471" s="21"/>
      <c r="V471" s="21"/>
      <c r="W471" s="21"/>
      <c r="X471" s="21"/>
      <c r="Y471" s="21" t="s">
        <v>178</v>
      </c>
      <c r="Z471" s="23" t="s">
        <v>5043</v>
      </c>
      <c r="AA471" s="21" t="s">
        <v>178</v>
      </c>
      <c r="AB471" s="21">
        <v>1</v>
      </c>
    </row>
    <row r="472" spans="1:28" ht="21.6" customHeight="1">
      <c r="A472" s="21">
        <v>188</v>
      </c>
      <c r="B472" s="21">
        <v>2025053110</v>
      </c>
      <c r="C472" s="21">
        <v>1</v>
      </c>
      <c r="D472" s="21" t="s">
        <v>4157</v>
      </c>
      <c r="E472" s="21" t="s">
        <v>110</v>
      </c>
      <c r="F472" s="21" t="s">
        <v>4998</v>
      </c>
      <c r="G472" s="21" t="s">
        <v>4348</v>
      </c>
      <c r="H472" s="21" t="s">
        <v>4230</v>
      </c>
      <c r="I472" s="21" t="s">
        <v>4388</v>
      </c>
      <c r="J472" s="21" t="s">
        <v>4233</v>
      </c>
      <c r="K472" s="21" t="s">
        <v>4163</v>
      </c>
      <c r="L472" s="23" t="s">
        <v>4389</v>
      </c>
      <c r="M472" s="23" t="s">
        <v>4390</v>
      </c>
      <c r="N472" s="23"/>
      <c r="O472" s="21" t="s">
        <v>212</v>
      </c>
      <c r="P472" s="21"/>
      <c r="Q472" s="21"/>
      <c r="R472" s="21">
        <v>314547</v>
      </c>
      <c r="S472" s="21" t="s">
        <v>178</v>
      </c>
      <c r="T472" s="21"/>
      <c r="U472" s="21"/>
      <c r="V472" s="21"/>
      <c r="W472" s="21"/>
      <c r="X472" s="21"/>
      <c r="Y472" s="21"/>
      <c r="Z472" s="23" t="s">
        <v>4677</v>
      </c>
      <c r="AA472" s="21" t="s">
        <v>178</v>
      </c>
      <c r="AB472" s="21">
        <v>1</v>
      </c>
    </row>
    <row r="473" spans="1:28" ht="21.6" customHeight="1">
      <c r="A473" s="21">
        <v>190</v>
      </c>
      <c r="B473" s="21">
        <v>2025050732</v>
      </c>
      <c r="C473" s="21">
        <v>1</v>
      </c>
      <c r="D473" s="21" t="s">
        <v>4157</v>
      </c>
      <c r="E473" s="21" t="s">
        <v>110</v>
      </c>
      <c r="F473" s="21" t="s">
        <v>5005</v>
      </c>
      <c r="G473" s="21" t="s">
        <v>5044</v>
      </c>
      <c r="H473" s="21" t="s">
        <v>5045</v>
      </c>
      <c r="I473" s="21" t="s">
        <v>4680</v>
      </c>
      <c r="J473" s="21" t="s">
        <v>4233</v>
      </c>
      <c r="K473" s="21" t="s">
        <v>4163</v>
      </c>
      <c r="L473" s="23" t="s">
        <v>4531</v>
      </c>
      <c r="M473" s="23" t="s">
        <v>4681</v>
      </c>
      <c r="N473" s="23" t="s">
        <v>4682</v>
      </c>
      <c r="O473" s="21" t="s">
        <v>158</v>
      </c>
      <c r="P473" s="21"/>
      <c r="Q473" s="21"/>
      <c r="R473" s="21">
        <v>515179</v>
      </c>
      <c r="S473" s="21"/>
      <c r="T473" s="21"/>
      <c r="U473" s="21"/>
      <c r="V473" s="21"/>
      <c r="W473" s="21"/>
      <c r="X473" s="21"/>
      <c r="Y473" s="21"/>
      <c r="Z473" s="23" t="s">
        <v>5046</v>
      </c>
      <c r="AA473" s="21" t="s">
        <v>178</v>
      </c>
      <c r="AB473" s="21">
        <v>1</v>
      </c>
    </row>
    <row r="474" spans="1:28" ht="21.6" customHeight="1">
      <c r="A474" s="21">
        <v>193</v>
      </c>
      <c r="B474" s="21">
        <v>2025051082</v>
      </c>
      <c r="C474" s="21">
        <v>1</v>
      </c>
      <c r="D474" s="21" t="s">
        <v>4157</v>
      </c>
      <c r="E474" s="21" t="s">
        <v>110</v>
      </c>
      <c r="F474" s="21" t="s">
        <v>5031</v>
      </c>
      <c r="G474" s="21" t="s">
        <v>5047</v>
      </c>
      <c r="H474" s="21" t="s">
        <v>5048</v>
      </c>
      <c r="I474" s="21" t="s">
        <v>4680</v>
      </c>
      <c r="J474" s="21" t="s">
        <v>4233</v>
      </c>
      <c r="K474" s="21" t="s">
        <v>4163</v>
      </c>
      <c r="L474" s="23" t="s">
        <v>4531</v>
      </c>
      <c r="M474" s="23" t="s">
        <v>4681</v>
      </c>
      <c r="N474" s="23" t="s">
        <v>4682</v>
      </c>
      <c r="O474" s="21" t="s">
        <v>212</v>
      </c>
      <c r="P474" s="21"/>
      <c r="Q474" s="21"/>
      <c r="R474" s="21">
        <v>515170</v>
      </c>
      <c r="S474" s="21"/>
      <c r="T474" s="21"/>
      <c r="U474" s="21" t="s">
        <v>178</v>
      </c>
      <c r="V474" s="21"/>
      <c r="W474" s="21"/>
      <c r="X474" s="21"/>
      <c r="Y474" s="21" t="s">
        <v>178</v>
      </c>
      <c r="Z474" s="23" t="s">
        <v>5049</v>
      </c>
      <c r="AA474" s="21" t="s">
        <v>178</v>
      </c>
      <c r="AB474" s="21">
        <v>1</v>
      </c>
    </row>
    <row r="475" spans="1:28" ht="21.6" customHeight="1">
      <c r="A475" s="21">
        <v>194</v>
      </c>
      <c r="B475" s="21">
        <v>2025053328</v>
      </c>
      <c r="C475" s="21">
        <v>1</v>
      </c>
      <c r="D475" s="21" t="s">
        <v>4157</v>
      </c>
      <c r="E475" s="21" t="s">
        <v>110</v>
      </c>
      <c r="F475" s="21" t="s">
        <v>5050</v>
      </c>
      <c r="G475" s="21" t="s">
        <v>4184</v>
      </c>
      <c r="H475" s="21" t="s">
        <v>4407</v>
      </c>
      <c r="I475" s="21" t="s">
        <v>4393</v>
      </c>
      <c r="J475" s="21" t="s">
        <v>4233</v>
      </c>
      <c r="K475" s="21" t="s">
        <v>4163</v>
      </c>
      <c r="L475" s="23" t="s">
        <v>4394</v>
      </c>
      <c r="M475" s="23" t="s">
        <v>4395</v>
      </c>
      <c r="N475" s="23"/>
      <c r="O475" s="21" t="s">
        <v>212</v>
      </c>
      <c r="P475" s="21"/>
      <c r="Q475" s="21"/>
      <c r="R475" s="21">
        <v>88200</v>
      </c>
      <c r="S475" s="21" t="s">
        <v>178</v>
      </c>
      <c r="T475" s="21"/>
      <c r="U475" s="21"/>
      <c r="V475" s="21"/>
      <c r="W475" s="21"/>
      <c r="X475" s="21"/>
      <c r="Y475" s="21"/>
      <c r="Z475" s="23" t="s">
        <v>4802</v>
      </c>
      <c r="AA475" s="21" t="s">
        <v>178</v>
      </c>
      <c r="AB475" s="21">
        <v>1</v>
      </c>
    </row>
    <row r="476" spans="1:28" ht="21.6" customHeight="1">
      <c r="A476" s="21">
        <v>198</v>
      </c>
      <c r="B476" s="21">
        <v>2025052630</v>
      </c>
      <c r="C476" s="21">
        <v>1</v>
      </c>
      <c r="D476" s="21" t="s">
        <v>4157</v>
      </c>
      <c r="E476" s="21" t="s">
        <v>110</v>
      </c>
      <c r="F476" s="21" t="s">
        <v>4987</v>
      </c>
      <c r="G476" s="21" t="s">
        <v>4635</v>
      </c>
      <c r="H476" s="21" t="s">
        <v>5051</v>
      </c>
      <c r="I476" s="21" t="s">
        <v>4687</v>
      </c>
      <c r="J476" s="21" t="s">
        <v>4233</v>
      </c>
      <c r="K476" s="21" t="s">
        <v>4163</v>
      </c>
      <c r="L476" s="23" t="s">
        <v>4688</v>
      </c>
      <c r="M476" s="23" t="s">
        <v>4689</v>
      </c>
      <c r="N476" s="23" t="s">
        <v>4404</v>
      </c>
      <c r="O476" s="21" t="s">
        <v>212</v>
      </c>
      <c r="P476" s="21"/>
      <c r="Q476" s="21"/>
      <c r="R476" s="21">
        <v>189991</v>
      </c>
      <c r="S476" s="21"/>
      <c r="T476" s="21"/>
      <c r="U476" s="21"/>
      <c r="V476" s="21"/>
      <c r="W476" s="21"/>
      <c r="X476" s="21"/>
      <c r="Y476" s="21" t="s">
        <v>178</v>
      </c>
      <c r="Z476" s="23" t="s">
        <v>4426</v>
      </c>
      <c r="AA476" s="21" t="s">
        <v>178</v>
      </c>
      <c r="AB476" s="21">
        <v>1</v>
      </c>
    </row>
    <row r="477" spans="1:28" ht="21.6" customHeight="1">
      <c r="A477" s="21">
        <v>199</v>
      </c>
      <c r="B477" s="21">
        <v>2025053289</v>
      </c>
      <c r="C477" s="21">
        <v>1</v>
      </c>
      <c r="D477" s="21" t="s">
        <v>4157</v>
      </c>
      <c r="E477" s="21" t="s">
        <v>110</v>
      </c>
      <c r="F477" s="21" t="s">
        <v>5050</v>
      </c>
      <c r="G477" s="21" t="s">
        <v>4261</v>
      </c>
      <c r="H477" s="21" t="s">
        <v>4168</v>
      </c>
      <c r="I477" s="21" t="s">
        <v>4687</v>
      </c>
      <c r="J477" s="21" t="s">
        <v>4233</v>
      </c>
      <c r="K477" s="21" t="s">
        <v>4163</v>
      </c>
      <c r="L477" s="23" t="s">
        <v>4688</v>
      </c>
      <c r="M477" s="23" t="s">
        <v>4689</v>
      </c>
      <c r="N477" s="23" t="s">
        <v>4404</v>
      </c>
      <c r="O477" s="21" t="s">
        <v>212</v>
      </c>
      <c r="P477" s="21"/>
      <c r="Q477" s="21"/>
      <c r="R477" s="21">
        <v>189991</v>
      </c>
      <c r="S477" s="21"/>
      <c r="T477" s="21"/>
      <c r="U477" s="21"/>
      <c r="V477" s="21"/>
      <c r="W477" s="21"/>
      <c r="X477" s="21"/>
      <c r="Y477" s="21" t="s">
        <v>178</v>
      </c>
      <c r="Z477" s="23" t="s">
        <v>5052</v>
      </c>
      <c r="AA477" s="21" t="s">
        <v>178</v>
      </c>
      <c r="AB477" s="21">
        <v>1</v>
      </c>
    </row>
    <row r="478" spans="1:28" ht="21.6" customHeight="1">
      <c r="A478" s="21">
        <v>200</v>
      </c>
      <c r="B478" s="21">
        <v>2025050475</v>
      </c>
      <c r="C478" s="21">
        <v>1</v>
      </c>
      <c r="D478" s="21" t="s">
        <v>4157</v>
      </c>
      <c r="E478" s="21" t="s">
        <v>110</v>
      </c>
      <c r="F478" s="21" t="s">
        <v>5000</v>
      </c>
      <c r="G478" s="21" t="s">
        <v>4367</v>
      </c>
      <c r="H478" s="21" t="s">
        <v>4412</v>
      </c>
      <c r="I478" s="21" t="s">
        <v>4398</v>
      </c>
      <c r="J478" s="21" t="s">
        <v>4233</v>
      </c>
      <c r="K478" s="21" t="s">
        <v>4163</v>
      </c>
      <c r="L478" s="23" t="s">
        <v>4234</v>
      </c>
      <c r="M478" s="23" t="s">
        <v>4399</v>
      </c>
      <c r="N478" s="23" t="s">
        <v>4400</v>
      </c>
      <c r="O478" s="21" t="s">
        <v>158</v>
      </c>
      <c r="P478" s="21"/>
      <c r="Q478" s="21"/>
      <c r="R478" s="21">
        <v>65133</v>
      </c>
      <c r="S478" s="21"/>
      <c r="T478" s="21"/>
      <c r="U478" s="21"/>
      <c r="V478" s="21"/>
      <c r="W478" s="21"/>
      <c r="X478" s="21"/>
      <c r="Y478" s="21"/>
      <c r="Z478" s="23" t="s">
        <v>5053</v>
      </c>
      <c r="AA478" s="21" t="s">
        <v>178</v>
      </c>
      <c r="AB478" s="21">
        <v>1</v>
      </c>
    </row>
    <row r="479" spans="1:28" ht="21.6" customHeight="1">
      <c r="A479" s="21">
        <v>201</v>
      </c>
      <c r="B479" s="21">
        <v>2025051045</v>
      </c>
      <c r="C479" s="21">
        <v>1</v>
      </c>
      <c r="D479" s="21" t="s">
        <v>4157</v>
      </c>
      <c r="E479" s="21" t="s">
        <v>110</v>
      </c>
      <c r="F479" s="21" t="s">
        <v>5031</v>
      </c>
      <c r="G479" s="21" t="s">
        <v>4407</v>
      </c>
      <c r="H479" s="21" t="s">
        <v>4366</v>
      </c>
      <c r="I479" s="21" t="s">
        <v>4402</v>
      </c>
      <c r="J479" s="21" t="s">
        <v>4233</v>
      </c>
      <c r="K479" s="21" t="s">
        <v>4163</v>
      </c>
      <c r="L479" s="23" t="s">
        <v>4250</v>
      </c>
      <c r="M479" s="23" t="s">
        <v>4403</v>
      </c>
      <c r="N479" s="23" t="s">
        <v>4404</v>
      </c>
      <c r="O479" s="21" t="s">
        <v>212</v>
      </c>
      <c r="P479" s="21"/>
      <c r="Q479" s="21"/>
      <c r="R479" s="21">
        <v>43386</v>
      </c>
      <c r="S479" s="21" t="s">
        <v>178</v>
      </c>
      <c r="T479" s="21"/>
      <c r="U479" s="21"/>
      <c r="V479" s="21"/>
      <c r="W479" s="21"/>
      <c r="X479" s="21"/>
      <c r="Y479" s="21"/>
      <c r="Z479" s="23" t="s">
        <v>4802</v>
      </c>
      <c r="AA479" s="21" t="s">
        <v>178</v>
      </c>
      <c r="AB479" s="21">
        <v>1</v>
      </c>
    </row>
    <row r="480" spans="1:28" ht="21.6" customHeight="1">
      <c r="A480" s="21">
        <v>203</v>
      </c>
      <c r="B480" s="21">
        <v>2025051951</v>
      </c>
      <c r="C480" s="21">
        <v>1</v>
      </c>
      <c r="D480" s="21" t="s">
        <v>4157</v>
      </c>
      <c r="E480" s="21" t="s">
        <v>110</v>
      </c>
      <c r="F480" s="21" t="s">
        <v>5054</v>
      </c>
      <c r="G480" s="21" t="s">
        <v>4348</v>
      </c>
      <c r="H480" s="21" t="s">
        <v>4605</v>
      </c>
      <c r="I480" s="21" t="s">
        <v>4402</v>
      </c>
      <c r="J480" s="21" t="s">
        <v>4233</v>
      </c>
      <c r="K480" s="21" t="s">
        <v>4163</v>
      </c>
      <c r="L480" s="23" t="s">
        <v>4250</v>
      </c>
      <c r="M480" s="23" t="s">
        <v>4403</v>
      </c>
      <c r="N480" s="23" t="s">
        <v>4404</v>
      </c>
      <c r="O480" s="21" t="s">
        <v>212</v>
      </c>
      <c r="P480" s="21"/>
      <c r="Q480" s="21"/>
      <c r="R480" s="21">
        <v>43386</v>
      </c>
      <c r="S480" s="21"/>
      <c r="T480" s="21"/>
      <c r="U480" s="21"/>
      <c r="V480" s="21"/>
      <c r="W480" s="21"/>
      <c r="X480" s="21"/>
      <c r="Y480" s="21" t="s">
        <v>178</v>
      </c>
      <c r="Z480" s="23" t="s">
        <v>5055</v>
      </c>
      <c r="AA480" s="21" t="s">
        <v>178</v>
      </c>
      <c r="AB480" s="21">
        <v>1</v>
      </c>
    </row>
    <row r="481" spans="1:28" ht="21.6" customHeight="1">
      <c r="A481" s="21">
        <v>204</v>
      </c>
      <c r="B481" s="21">
        <v>2025051042</v>
      </c>
      <c r="C481" s="21">
        <v>1</v>
      </c>
      <c r="D481" s="21" t="s">
        <v>4157</v>
      </c>
      <c r="E481" s="21" t="s">
        <v>110</v>
      </c>
      <c r="F481" s="21" t="s">
        <v>5031</v>
      </c>
      <c r="G481" s="21" t="s">
        <v>4184</v>
      </c>
      <c r="H481" s="21" t="s">
        <v>4407</v>
      </c>
      <c r="I481" s="21" t="s">
        <v>4408</v>
      </c>
      <c r="J481" s="21" t="s">
        <v>4233</v>
      </c>
      <c r="K481" s="21" t="s">
        <v>4163</v>
      </c>
      <c r="L481" s="23" t="s">
        <v>4250</v>
      </c>
      <c r="M481" s="23" t="s">
        <v>4409</v>
      </c>
      <c r="N481" s="23" t="s">
        <v>4410</v>
      </c>
      <c r="O481" s="21" t="s">
        <v>212</v>
      </c>
      <c r="P481" s="21"/>
      <c r="Q481" s="21"/>
      <c r="R481" s="21">
        <v>73215</v>
      </c>
      <c r="S481" s="21" t="s">
        <v>178</v>
      </c>
      <c r="T481" s="21"/>
      <c r="U481" s="21"/>
      <c r="V481" s="21"/>
      <c r="W481" s="21"/>
      <c r="X481" s="21"/>
      <c r="Y481" s="21"/>
      <c r="Z481" s="23" t="s">
        <v>4802</v>
      </c>
      <c r="AA481" s="21" t="s">
        <v>178</v>
      </c>
      <c r="AB481" s="21">
        <v>1</v>
      </c>
    </row>
    <row r="482" spans="1:28" ht="21.6" customHeight="1">
      <c r="A482" s="21">
        <v>206</v>
      </c>
      <c r="B482" s="21">
        <v>2025051344</v>
      </c>
      <c r="C482" s="21">
        <v>1</v>
      </c>
      <c r="D482" s="21" t="s">
        <v>4157</v>
      </c>
      <c r="E482" s="21" t="s">
        <v>110</v>
      </c>
      <c r="F482" s="21" t="s">
        <v>5016</v>
      </c>
      <c r="G482" s="21" t="s">
        <v>4260</v>
      </c>
      <c r="H482" s="21" t="s">
        <v>4343</v>
      </c>
      <c r="I482" s="21" t="s">
        <v>4413</v>
      </c>
      <c r="J482" s="21" t="s">
        <v>4257</v>
      </c>
      <c r="K482" s="21" t="s">
        <v>4163</v>
      </c>
      <c r="L482" s="23" t="s">
        <v>4414</v>
      </c>
      <c r="M482" s="23" t="s">
        <v>4415</v>
      </c>
      <c r="N482" s="23" t="s">
        <v>4416</v>
      </c>
      <c r="O482" s="21" t="s">
        <v>212</v>
      </c>
      <c r="P482" s="21"/>
      <c r="Q482" s="21"/>
      <c r="R482" s="21">
        <v>132646</v>
      </c>
      <c r="S482" s="21" t="s">
        <v>178</v>
      </c>
      <c r="T482" s="21"/>
      <c r="U482" s="21"/>
      <c r="V482" s="21"/>
      <c r="W482" s="21"/>
      <c r="X482" s="21"/>
      <c r="Y482" s="21"/>
      <c r="Z482" s="23" t="s">
        <v>4802</v>
      </c>
      <c r="AA482" s="21" t="s">
        <v>178</v>
      </c>
      <c r="AB482" s="21">
        <v>1</v>
      </c>
    </row>
    <row r="483" spans="1:28" ht="21.6" customHeight="1">
      <c r="A483" s="21">
        <v>208</v>
      </c>
      <c r="B483" s="21">
        <v>2025051346</v>
      </c>
      <c r="C483" s="21">
        <v>1</v>
      </c>
      <c r="D483" s="21" t="s">
        <v>4157</v>
      </c>
      <c r="E483" s="21" t="s">
        <v>110</v>
      </c>
      <c r="F483" s="21" t="s">
        <v>5016</v>
      </c>
      <c r="G483" s="21" t="s">
        <v>4343</v>
      </c>
      <c r="H483" s="21" t="s">
        <v>5035</v>
      </c>
      <c r="I483" s="21" t="s">
        <v>4420</v>
      </c>
      <c r="J483" s="21" t="s">
        <v>4257</v>
      </c>
      <c r="K483" s="21" t="s">
        <v>4163</v>
      </c>
      <c r="L483" s="23" t="s">
        <v>4414</v>
      </c>
      <c r="M483" s="23" t="s">
        <v>4421</v>
      </c>
      <c r="N483" s="23" t="s">
        <v>4422</v>
      </c>
      <c r="O483" s="21" t="s">
        <v>212</v>
      </c>
      <c r="P483" s="21"/>
      <c r="Q483" s="21"/>
      <c r="R483" s="21">
        <v>115633</v>
      </c>
      <c r="S483" s="21" t="s">
        <v>178</v>
      </c>
      <c r="T483" s="21"/>
      <c r="U483" s="21"/>
      <c r="V483" s="21"/>
      <c r="W483" s="21"/>
      <c r="X483" s="21"/>
      <c r="Y483" s="21"/>
      <c r="Z483" s="23" t="s">
        <v>4802</v>
      </c>
      <c r="AA483" s="21" t="s">
        <v>178</v>
      </c>
      <c r="AB483" s="21">
        <v>1</v>
      </c>
    </row>
    <row r="484" spans="1:28" ht="21.6" customHeight="1">
      <c r="A484" s="21">
        <v>210</v>
      </c>
      <c r="B484" s="21">
        <v>2025051975</v>
      </c>
      <c r="C484" s="21">
        <v>1</v>
      </c>
      <c r="D484" s="21" t="s">
        <v>4157</v>
      </c>
      <c r="E484" s="21" t="s">
        <v>110</v>
      </c>
      <c r="F484" s="21" t="s">
        <v>5054</v>
      </c>
      <c r="G484" s="21" t="s">
        <v>4184</v>
      </c>
      <c r="H484" s="21" t="s">
        <v>4829</v>
      </c>
      <c r="I484" s="21" t="s">
        <v>4420</v>
      </c>
      <c r="J484" s="21" t="s">
        <v>4257</v>
      </c>
      <c r="K484" s="21" t="s">
        <v>4163</v>
      </c>
      <c r="L484" s="23" t="s">
        <v>4414</v>
      </c>
      <c r="M484" s="23" t="s">
        <v>4421</v>
      </c>
      <c r="N484" s="23" t="s">
        <v>4422</v>
      </c>
      <c r="O484" s="21" t="s">
        <v>158</v>
      </c>
      <c r="P484" s="21"/>
      <c r="Q484" s="21"/>
      <c r="R484" s="21">
        <v>115633</v>
      </c>
      <c r="S484" s="21"/>
      <c r="T484" s="21"/>
      <c r="U484" s="21"/>
      <c r="V484" s="21"/>
      <c r="W484" s="21"/>
      <c r="X484" s="21"/>
      <c r="Y484" s="21"/>
      <c r="Z484" s="23" t="s">
        <v>4683</v>
      </c>
      <c r="AA484" s="21" t="s">
        <v>178</v>
      </c>
      <c r="AB484" s="21">
        <v>1</v>
      </c>
    </row>
    <row r="485" spans="1:28" ht="21.6" customHeight="1">
      <c r="A485" s="21">
        <v>211</v>
      </c>
      <c r="B485" s="21">
        <v>2025053356</v>
      </c>
      <c r="C485" s="21">
        <v>1</v>
      </c>
      <c r="D485" s="21" t="s">
        <v>4157</v>
      </c>
      <c r="E485" s="21" t="s">
        <v>110</v>
      </c>
      <c r="F485" s="21" t="s">
        <v>5050</v>
      </c>
      <c r="G485" s="21" t="s">
        <v>4829</v>
      </c>
      <c r="H485" s="21" t="s">
        <v>4417</v>
      </c>
      <c r="I485" s="21" t="s">
        <v>4420</v>
      </c>
      <c r="J485" s="21" t="s">
        <v>4257</v>
      </c>
      <c r="K485" s="21" t="s">
        <v>4163</v>
      </c>
      <c r="L485" s="23" t="s">
        <v>4414</v>
      </c>
      <c r="M485" s="23" t="s">
        <v>4421</v>
      </c>
      <c r="N485" s="23" t="s">
        <v>4422</v>
      </c>
      <c r="O485" s="21" t="s">
        <v>158</v>
      </c>
      <c r="P485" s="21"/>
      <c r="Q485" s="21"/>
      <c r="R485" s="21">
        <v>115633</v>
      </c>
      <c r="S485" s="21"/>
      <c r="T485" s="21"/>
      <c r="U485" s="21"/>
      <c r="V485" s="21"/>
      <c r="W485" s="21"/>
      <c r="X485" s="21"/>
      <c r="Y485" s="21"/>
      <c r="Z485" s="23" t="s">
        <v>5056</v>
      </c>
      <c r="AA485" s="21" t="s">
        <v>178</v>
      </c>
      <c r="AB485" s="21">
        <v>1</v>
      </c>
    </row>
    <row r="486" spans="1:28" ht="21.6" customHeight="1">
      <c r="A486" s="21">
        <v>212</v>
      </c>
      <c r="B486" s="21">
        <v>2025051381</v>
      </c>
      <c r="C486" s="21">
        <v>1</v>
      </c>
      <c r="D486" s="21" t="s">
        <v>4157</v>
      </c>
      <c r="E486" s="21" t="s">
        <v>110</v>
      </c>
      <c r="F486" s="21" t="s">
        <v>5016</v>
      </c>
      <c r="G486" s="21" t="s">
        <v>4361</v>
      </c>
      <c r="H486" s="21" t="s">
        <v>4381</v>
      </c>
      <c r="I486" s="21" t="s">
        <v>4427</v>
      </c>
      <c r="J486" s="21" t="s">
        <v>4257</v>
      </c>
      <c r="K486" s="21" t="s">
        <v>4163</v>
      </c>
      <c r="L486" s="23" t="s">
        <v>4428</v>
      </c>
      <c r="M486" s="23" t="s">
        <v>4429</v>
      </c>
      <c r="N486" s="23"/>
      <c r="O486" s="21" t="s">
        <v>212</v>
      </c>
      <c r="P486" s="21"/>
      <c r="Q486" s="21"/>
      <c r="R486" s="21">
        <v>40000</v>
      </c>
      <c r="S486" s="21" t="s">
        <v>178</v>
      </c>
      <c r="T486" s="21"/>
      <c r="U486" s="21"/>
      <c r="V486" s="21"/>
      <c r="W486" s="21"/>
      <c r="X486" s="21"/>
      <c r="Y486" s="21"/>
      <c r="Z486" s="23" t="s">
        <v>4802</v>
      </c>
      <c r="AA486" s="21" t="s">
        <v>178</v>
      </c>
      <c r="AB486" s="21">
        <v>1</v>
      </c>
    </row>
    <row r="487" spans="1:28" ht="21.6" customHeight="1">
      <c r="A487" s="21">
        <v>214</v>
      </c>
      <c r="B487" s="21">
        <v>2025053746</v>
      </c>
      <c r="C487" s="21">
        <v>1</v>
      </c>
      <c r="D487" s="21" t="s">
        <v>4157</v>
      </c>
      <c r="E487" s="21" t="s">
        <v>110</v>
      </c>
      <c r="F487" s="21" t="s">
        <v>5001</v>
      </c>
      <c r="G487" s="21" t="s">
        <v>4361</v>
      </c>
      <c r="H487" s="21" t="s">
        <v>4586</v>
      </c>
      <c r="I487" s="21" t="s">
        <v>4427</v>
      </c>
      <c r="J487" s="21" t="s">
        <v>4257</v>
      </c>
      <c r="K487" s="21" t="s">
        <v>4163</v>
      </c>
      <c r="L487" s="23" t="s">
        <v>4428</v>
      </c>
      <c r="M487" s="23" t="s">
        <v>4429</v>
      </c>
      <c r="N487" s="23"/>
      <c r="O487" s="21" t="s">
        <v>212</v>
      </c>
      <c r="P487" s="21"/>
      <c r="Q487" s="21"/>
      <c r="R487" s="21">
        <v>40000</v>
      </c>
      <c r="S487" s="21"/>
      <c r="T487" s="21"/>
      <c r="U487" s="21"/>
      <c r="V487" s="21"/>
      <c r="W487" s="21" t="s">
        <v>178</v>
      </c>
      <c r="X487" s="21"/>
      <c r="Y487" s="21"/>
      <c r="Z487" s="23" t="s">
        <v>5057</v>
      </c>
      <c r="AA487" s="21" t="s">
        <v>178</v>
      </c>
      <c r="AB487" s="21">
        <v>1</v>
      </c>
    </row>
    <row r="488" spans="1:28" ht="21.6" customHeight="1">
      <c r="A488" s="21">
        <v>219</v>
      </c>
      <c r="B488" s="21">
        <v>2025051076</v>
      </c>
      <c r="C488" s="21">
        <v>1</v>
      </c>
      <c r="D488" s="21" t="s">
        <v>4157</v>
      </c>
      <c r="E488" s="21" t="s">
        <v>110</v>
      </c>
      <c r="F488" s="21" t="s">
        <v>5031</v>
      </c>
      <c r="G488" s="21" t="s">
        <v>4406</v>
      </c>
      <c r="H488" s="21" t="s">
        <v>4780</v>
      </c>
      <c r="I488" s="21" t="s">
        <v>4441</v>
      </c>
      <c r="J488" s="21" t="s">
        <v>4257</v>
      </c>
      <c r="K488" s="21" t="s">
        <v>4163</v>
      </c>
      <c r="L488" s="23" t="s">
        <v>4442</v>
      </c>
      <c r="M488" s="23" t="s">
        <v>4443</v>
      </c>
      <c r="N488" s="23" t="s">
        <v>4444</v>
      </c>
      <c r="O488" s="21" t="s">
        <v>212</v>
      </c>
      <c r="P488" s="21"/>
      <c r="Q488" s="21"/>
      <c r="R488" s="21">
        <v>183748</v>
      </c>
      <c r="S488" s="21"/>
      <c r="T488" s="21"/>
      <c r="U488" s="21" t="s">
        <v>178</v>
      </c>
      <c r="V488" s="21"/>
      <c r="W488" s="21"/>
      <c r="X488" s="21"/>
      <c r="Y488" s="21"/>
      <c r="Z488" s="23" t="s">
        <v>4342</v>
      </c>
      <c r="AA488" s="21" t="s">
        <v>178</v>
      </c>
      <c r="AB488" s="21">
        <v>1</v>
      </c>
    </row>
    <row r="489" spans="1:28" ht="21.6" customHeight="1">
      <c r="A489" s="21">
        <v>222</v>
      </c>
      <c r="B489" s="21">
        <v>2025051077</v>
      </c>
      <c r="C489" s="21">
        <v>1</v>
      </c>
      <c r="D489" s="21" t="s">
        <v>4157</v>
      </c>
      <c r="E489" s="21" t="s">
        <v>110</v>
      </c>
      <c r="F489" s="21" t="s">
        <v>5031</v>
      </c>
      <c r="G489" s="21" t="s">
        <v>4780</v>
      </c>
      <c r="H489" s="21" t="s">
        <v>5058</v>
      </c>
      <c r="I489" s="21" t="s">
        <v>4694</v>
      </c>
      <c r="J489" s="21" t="s">
        <v>4257</v>
      </c>
      <c r="K489" s="21" t="s">
        <v>4163</v>
      </c>
      <c r="L489" s="23" t="s">
        <v>4442</v>
      </c>
      <c r="M489" s="23" t="s">
        <v>4695</v>
      </c>
      <c r="N489" s="23" t="s">
        <v>4696</v>
      </c>
      <c r="O489" s="21" t="s">
        <v>212</v>
      </c>
      <c r="P489" s="21"/>
      <c r="Q489" s="21"/>
      <c r="R489" s="21">
        <v>151990</v>
      </c>
      <c r="S489" s="21"/>
      <c r="T489" s="21"/>
      <c r="U489" s="21" t="s">
        <v>178</v>
      </c>
      <c r="V489" s="21"/>
      <c r="W489" s="21"/>
      <c r="X489" s="21"/>
      <c r="Y489" s="21"/>
      <c r="Z489" s="23" t="s">
        <v>4342</v>
      </c>
      <c r="AA489" s="21" t="s">
        <v>178</v>
      </c>
      <c r="AB489" s="21">
        <v>1</v>
      </c>
    </row>
    <row r="490" spans="1:28" ht="21.6" customHeight="1">
      <c r="A490" s="21">
        <v>223</v>
      </c>
      <c r="B490" s="21">
        <v>2025053112</v>
      </c>
      <c r="C490" s="21">
        <v>1</v>
      </c>
      <c r="D490" s="21" t="s">
        <v>4157</v>
      </c>
      <c r="E490" s="21" t="s">
        <v>110</v>
      </c>
      <c r="F490" s="21" t="s">
        <v>4998</v>
      </c>
      <c r="G490" s="21" t="s">
        <v>4230</v>
      </c>
      <c r="H490" s="21" t="s">
        <v>4184</v>
      </c>
      <c r="I490" s="21" t="s">
        <v>4450</v>
      </c>
      <c r="J490" s="21" t="s">
        <v>4451</v>
      </c>
      <c r="K490" s="21" t="s">
        <v>4163</v>
      </c>
      <c r="L490" s="23" t="s">
        <v>4452</v>
      </c>
      <c r="M490" s="23" t="s">
        <v>4390</v>
      </c>
      <c r="N490" s="23" t="s">
        <v>4422</v>
      </c>
      <c r="O490" s="21" t="s">
        <v>212</v>
      </c>
      <c r="P490" s="21"/>
      <c r="Q490" s="21"/>
      <c r="R490" s="21">
        <v>71955</v>
      </c>
      <c r="S490" s="21" t="s">
        <v>178</v>
      </c>
      <c r="T490" s="21"/>
      <c r="U490" s="21"/>
      <c r="V490" s="21"/>
      <c r="W490" s="21"/>
      <c r="X490" s="21"/>
      <c r="Y490" s="21"/>
      <c r="Z490" s="23" t="s">
        <v>4677</v>
      </c>
      <c r="AA490" s="21" t="s">
        <v>178</v>
      </c>
      <c r="AB490" s="21">
        <v>1</v>
      </c>
    </row>
    <row r="491" spans="1:28" ht="21.6" customHeight="1">
      <c r="A491" s="21">
        <v>238</v>
      </c>
      <c r="B491" s="21">
        <v>2025053766</v>
      </c>
      <c r="C491" s="21">
        <v>1</v>
      </c>
      <c r="D491" s="21" t="s">
        <v>4157</v>
      </c>
      <c r="E491" s="21" t="s">
        <v>110</v>
      </c>
      <c r="F491" s="21" t="s">
        <v>5001</v>
      </c>
      <c r="G491" s="21" t="s">
        <v>4230</v>
      </c>
      <c r="H491" s="21" t="s">
        <v>4997</v>
      </c>
      <c r="I491" s="21" t="s">
        <v>4482</v>
      </c>
      <c r="J491" s="21" t="s">
        <v>4278</v>
      </c>
      <c r="K491" s="21" t="s">
        <v>4163</v>
      </c>
      <c r="L491" s="23" t="s">
        <v>4483</v>
      </c>
      <c r="M491" s="23" t="s">
        <v>4484</v>
      </c>
      <c r="N491" s="23" t="s">
        <v>4485</v>
      </c>
      <c r="O491" s="21" t="s">
        <v>158</v>
      </c>
      <c r="P491" s="21"/>
      <c r="Q491" s="21"/>
      <c r="R491" s="21">
        <v>265058</v>
      </c>
      <c r="S491" s="21"/>
      <c r="T491" s="21"/>
      <c r="U491" s="21"/>
      <c r="V491" s="21"/>
      <c r="W491" s="21"/>
      <c r="X491" s="21"/>
      <c r="Y491" s="21"/>
      <c r="Z491" s="23" t="s">
        <v>5059</v>
      </c>
      <c r="AA491" s="21" t="s">
        <v>178</v>
      </c>
      <c r="AB491" s="21">
        <v>1</v>
      </c>
    </row>
    <row r="492" spans="1:28" ht="21.6" customHeight="1">
      <c r="A492" s="21">
        <v>241</v>
      </c>
      <c r="B492" s="21">
        <v>2025051227</v>
      </c>
      <c r="C492" s="21">
        <v>1</v>
      </c>
      <c r="D492" s="21" t="s">
        <v>4157</v>
      </c>
      <c r="E492" s="21" t="s">
        <v>110</v>
      </c>
      <c r="F492" s="21" t="s">
        <v>5037</v>
      </c>
      <c r="G492" s="21" t="s">
        <v>4407</v>
      </c>
      <c r="H492" s="21" t="s">
        <v>4366</v>
      </c>
      <c r="I492" s="21" t="s">
        <v>5060</v>
      </c>
      <c r="J492" s="21" t="s">
        <v>4278</v>
      </c>
      <c r="K492" s="21" t="s">
        <v>4163</v>
      </c>
      <c r="L492" s="23" t="s">
        <v>5061</v>
      </c>
      <c r="M492" s="23" t="s">
        <v>5062</v>
      </c>
      <c r="N492" s="23" t="s">
        <v>5063</v>
      </c>
      <c r="O492" s="21" t="s">
        <v>4170</v>
      </c>
      <c r="P492" s="21"/>
      <c r="Q492" s="21"/>
      <c r="R492" s="21">
        <v>108750</v>
      </c>
      <c r="S492" s="21"/>
      <c r="T492" s="21"/>
      <c r="U492" s="21"/>
      <c r="V492" s="21"/>
      <c r="W492" s="21"/>
      <c r="X492" s="21"/>
      <c r="Y492" s="21"/>
      <c r="Z492" s="23" t="s">
        <v>4802</v>
      </c>
      <c r="AA492" s="21" t="s">
        <v>178</v>
      </c>
      <c r="AB492" s="21">
        <v>1</v>
      </c>
    </row>
    <row r="493" spans="1:28" ht="21.6" customHeight="1">
      <c r="A493" s="21">
        <v>243</v>
      </c>
      <c r="B493" s="21">
        <v>2025051496</v>
      </c>
      <c r="C493" s="21">
        <v>1</v>
      </c>
      <c r="D493" s="21" t="s">
        <v>4157</v>
      </c>
      <c r="E493" s="21" t="s">
        <v>110</v>
      </c>
      <c r="F493" s="21" t="s">
        <v>5016</v>
      </c>
      <c r="G493" s="21" t="s">
        <v>4411</v>
      </c>
      <c r="H493" s="21" t="s">
        <v>4412</v>
      </c>
      <c r="I493" s="21" t="s">
        <v>5060</v>
      </c>
      <c r="J493" s="21" t="s">
        <v>4278</v>
      </c>
      <c r="K493" s="21" t="s">
        <v>4163</v>
      </c>
      <c r="L493" s="23" t="s">
        <v>5061</v>
      </c>
      <c r="M493" s="23" t="s">
        <v>5062</v>
      </c>
      <c r="N493" s="23" t="s">
        <v>5063</v>
      </c>
      <c r="O493" s="21" t="s">
        <v>212</v>
      </c>
      <c r="P493" s="21"/>
      <c r="Q493" s="21"/>
      <c r="R493" s="21">
        <v>108750</v>
      </c>
      <c r="S493" s="21"/>
      <c r="T493" s="21" t="s">
        <v>178</v>
      </c>
      <c r="U493" s="21"/>
      <c r="V493" s="21"/>
      <c r="W493" s="21"/>
      <c r="X493" s="21"/>
      <c r="Y493" s="21"/>
      <c r="Z493" s="23" t="s">
        <v>4342</v>
      </c>
      <c r="AA493" s="21" t="s">
        <v>178</v>
      </c>
      <c r="AB493" s="21">
        <v>1</v>
      </c>
    </row>
    <row r="494" spans="1:28" ht="21.6" customHeight="1">
      <c r="A494" s="21">
        <v>244</v>
      </c>
      <c r="B494" s="21">
        <v>2025050072</v>
      </c>
      <c r="C494" s="21">
        <v>1</v>
      </c>
      <c r="D494" s="21" t="s">
        <v>4157</v>
      </c>
      <c r="E494" s="21" t="s">
        <v>110</v>
      </c>
      <c r="F494" s="21" t="s">
        <v>5040</v>
      </c>
      <c r="G494" s="21" t="s">
        <v>4361</v>
      </c>
      <c r="H494" s="21" t="s">
        <v>4334</v>
      </c>
      <c r="I494" s="21" t="s">
        <v>4491</v>
      </c>
      <c r="J494" s="21" t="s">
        <v>4278</v>
      </c>
      <c r="K494" s="21" t="s">
        <v>4163</v>
      </c>
      <c r="L494" s="23" t="s">
        <v>4378</v>
      </c>
      <c r="M494" s="23" t="s">
        <v>4492</v>
      </c>
      <c r="N494" s="23" t="s">
        <v>4493</v>
      </c>
      <c r="O494" s="21" t="s">
        <v>212</v>
      </c>
      <c r="P494" s="21"/>
      <c r="Q494" s="21"/>
      <c r="R494" s="21">
        <v>11043</v>
      </c>
      <c r="S494" s="21" t="s">
        <v>178</v>
      </c>
      <c r="T494" s="21"/>
      <c r="U494" s="21"/>
      <c r="V494" s="21"/>
      <c r="W494" s="21"/>
      <c r="X494" s="21"/>
      <c r="Y494" s="21"/>
      <c r="Z494" s="23" t="s">
        <v>4677</v>
      </c>
      <c r="AA494" s="21" t="s">
        <v>178</v>
      </c>
      <c r="AB494" s="21">
        <v>1</v>
      </c>
    </row>
    <row r="495" spans="1:28" ht="21.6" customHeight="1">
      <c r="A495" s="21">
        <v>246</v>
      </c>
      <c r="B495" s="21">
        <v>2025052559</v>
      </c>
      <c r="C495" s="21">
        <v>1</v>
      </c>
      <c r="D495" s="21" t="s">
        <v>4157</v>
      </c>
      <c r="E495" s="21" t="s">
        <v>110</v>
      </c>
      <c r="F495" s="21" t="s">
        <v>4987</v>
      </c>
      <c r="G495" s="21" t="s">
        <v>4260</v>
      </c>
      <c r="H495" s="21" t="s">
        <v>4968</v>
      </c>
      <c r="I495" s="21" t="s">
        <v>4491</v>
      </c>
      <c r="J495" s="21" t="s">
        <v>4278</v>
      </c>
      <c r="K495" s="21" t="s">
        <v>4163</v>
      </c>
      <c r="L495" s="23" t="s">
        <v>4378</v>
      </c>
      <c r="M495" s="23" t="s">
        <v>4492</v>
      </c>
      <c r="N495" s="23" t="s">
        <v>4493</v>
      </c>
      <c r="O495" s="21" t="s">
        <v>158</v>
      </c>
      <c r="P495" s="21"/>
      <c r="Q495" s="21"/>
      <c r="R495" s="21">
        <v>11043</v>
      </c>
      <c r="S495" s="21"/>
      <c r="T495" s="21"/>
      <c r="U495" s="21"/>
      <c r="V495" s="21"/>
      <c r="W495" s="21"/>
      <c r="X495" s="21"/>
      <c r="Y495" s="21"/>
      <c r="Z495" s="23" t="s">
        <v>5064</v>
      </c>
      <c r="AA495" s="21" t="s">
        <v>178</v>
      </c>
      <c r="AB495" s="21">
        <v>1</v>
      </c>
    </row>
    <row r="496" spans="1:28" ht="21.6" customHeight="1">
      <c r="A496" s="21">
        <v>247</v>
      </c>
      <c r="B496" s="21">
        <v>2025050062</v>
      </c>
      <c r="C496" s="21">
        <v>1</v>
      </c>
      <c r="D496" s="21" t="s">
        <v>4157</v>
      </c>
      <c r="E496" s="21" t="s">
        <v>110</v>
      </c>
      <c r="F496" s="21" t="s">
        <v>5040</v>
      </c>
      <c r="G496" s="21" t="s">
        <v>4261</v>
      </c>
      <c r="H496" s="21" t="s">
        <v>4343</v>
      </c>
      <c r="I496" s="21" t="s">
        <v>4494</v>
      </c>
      <c r="J496" s="21" t="s">
        <v>4278</v>
      </c>
      <c r="K496" s="21" t="s">
        <v>4163</v>
      </c>
      <c r="L496" s="23" t="s">
        <v>4378</v>
      </c>
      <c r="M496" s="23" t="s">
        <v>4495</v>
      </c>
      <c r="N496" s="23" t="s">
        <v>4359</v>
      </c>
      <c r="O496" s="21" t="s">
        <v>212</v>
      </c>
      <c r="P496" s="21"/>
      <c r="Q496" s="21"/>
      <c r="R496" s="21">
        <v>139233</v>
      </c>
      <c r="S496" s="21" t="s">
        <v>178</v>
      </c>
      <c r="T496" s="21"/>
      <c r="U496" s="21"/>
      <c r="V496" s="21"/>
      <c r="W496" s="21"/>
      <c r="X496" s="21"/>
      <c r="Y496" s="21"/>
      <c r="Z496" s="23" t="s">
        <v>4677</v>
      </c>
      <c r="AA496" s="21" t="s">
        <v>178</v>
      </c>
      <c r="AB496" s="21">
        <v>1</v>
      </c>
    </row>
    <row r="497" spans="1:28" ht="21.6" customHeight="1">
      <c r="A497" s="21">
        <v>249</v>
      </c>
      <c r="B497" s="21">
        <v>2025050066</v>
      </c>
      <c r="C497" s="21">
        <v>1</v>
      </c>
      <c r="D497" s="21" t="s">
        <v>4157</v>
      </c>
      <c r="E497" s="21" t="s">
        <v>110</v>
      </c>
      <c r="F497" s="21" t="s">
        <v>5040</v>
      </c>
      <c r="G497" s="21" t="s">
        <v>4212</v>
      </c>
      <c r="H497" s="21" t="s">
        <v>4213</v>
      </c>
      <c r="I497" s="21" t="s">
        <v>4499</v>
      </c>
      <c r="J497" s="21" t="s">
        <v>4278</v>
      </c>
      <c r="K497" s="21" t="s">
        <v>4163</v>
      </c>
      <c r="L497" s="23" t="s">
        <v>4378</v>
      </c>
      <c r="M497" s="23" t="s">
        <v>4500</v>
      </c>
      <c r="N497" s="23" t="s">
        <v>4501</v>
      </c>
      <c r="O497" s="21" t="s">
        <v>212</v>
      </c>
      <c r="P497" s="21"/>
      <c r="Q497" s="21"/>
      <c r="R497" s="21">
        <v>236206</v>
      </c>
      <c r="S497" s="21" t="s">
        <v>178</v>
      </c>
      <c r="T497" s="21"/>
      <c r="U497" s="21"/>
      <c r="V497" s="21"/>
      <c r="W497" s="21"/>
      <c r="X497" s="21"/>
      <c r="Y497" s="21"/>
      <c r="Z497" s="23" t="s">
        <v>4677</v>
      </c>
      <c r="AA497" s="21" t="s">
        <v>178</v>
      </c>
      <c r="AB497" s="21">
        <v>1</v>
      </c>
    </row>
    <row r="498" spans="1:28" ht="21.6" customHeight="1">
      <c r="A498" s="21">
        <v>251</v>
      </c>
      <c r="B498" s="21">
        <v>2025050070</v>
      </c>
      <c r="C498" s="21">
        <v>1</v>
      </c>
      <c r="D498" s="21" t="s">
        <v>4157</v>
      </c>
      <c r="E498" s="21" t="s">
        <v>110</v>
      </c>
      <c r="F498" s="21" t="s">
        <v>5040</v>
      </c>
      <c r="G498" s="21" t="s">
        <v>4490</v>
      </c>
      <c r="H498" s="21" t="s">
        <v>4361</v>
      </c>
      <c r="I498" s="21" t="s">
        <v>4502</v>
      </c>
      <c r="J498" s="21" t="s">
        <v>4278</v>
      </c>
      <c r="K498" s="21" t="s">
        <v>4163</v>
      </c>
      <c r="L498" s="23" t="s">
        <v>4378</v>
      </c>
      <c r="M498" s="23" t="s">
        <v>4503</v>
      </c>
      <c r="N498" s="23" t="s">
        <v>4504</v>
      </c>
      <c r="O498" s="21" t="s">
        <v>212</v>
      </c>
      <c r="P498" s="21"/>
      <c r="Q498" s="21"/>
      <c r="R498" s="21">
        <v>114169</v>
      </c>
      <c r="S498" s="21" t="s">
        <v>178</v>
      </c>
      <c r="T498" s="21"/>
      <c r="U498" s="21"/>
      <c r="V498" s="21"/>
      <c r="W498" s="21"/>
      <c r="X498" s="21"/>
      <c r="Y498" s="21"/>
      <c r="Z498" s="23" t="s">
        <v>4677</v>
      </c>
      <c r="AA498" s="21" t="s">
        <v>178</v>
      </c>
      <c r="AB498" s="21">
        <v>1</v>
      </c>
    </row>
    <row r="499" spans="1:28" ht="21.6" customHeight="1">
      <c r="A499" s="21">
        <v>253</v>
      </c>
      <c r="B499" s="21">
        <v>2025053244</v>
      </c>
      <c r="C499" s="21">
        <v>1</v>
      </c>
      <c r="D499" s="21" t="s">
        <v>4157</v>
      </c>
      <c r="E499" s="21" t="s">
        <v>110</v>
      </c>
      <c r="F499" s="21" t="s">
        <v>5065</v>
      </c>
      <c r="G499" s="21" t="s">
        <v>4366</v>
      </c>
      <c r="H499" s="21" t="s">
        <v>4241</v>
      </c>
      <c r="I499" s="21" t="s">
        <v>4502</v>
      </c>
      <c r="J499" s="21" t="s">
        <v>4278</v>
      </c>
      <c r="K499" s="21" t="s">
        <v>4163</v>
      </c>
      <c r="L499" s="23" t="s">
        <v>4378</v>
      </c>
      <c r="M499" s="23" t="s">
        <v>4503</v>
      </c>
      <c r="N499" s="23" t="s">
        <v>4504</v>
      </c>
      <c r="O499" s="21" t="s">
        <v>158</v>
      </c>
      <c r="P499" s="21"/>
      <c r="Q499" s="21"/>
      <c r="R499" s="21">
        <v>114169</v>
      </c>
      <c r="S499" s="21"/>
      <c r="T499" s="21"/>
      <c r="U499" s="21"/>
      <c r="V499" s="21"/>
      <c r="W499" s="21"/>
      <c r="X499" s="21"/>
      <c r="Y499" s="21"/>
      <c r="Z499" s="23" t="s">
        <v>5066</v>
      </c>
      <c r="AA499" s="21" t="s">
        <v>178</v>
      </c>
      <c r="AB499" s="21">
        <v>1</v>
      </c>
    </row>
    <row r="500" spans="1:28" ht="21.6" customHeight="1">
      <c r="A500" s="21">
        <v>254</v>
      </c>
      <c r="B500" s="21">
        <v>2025053637</v>
      </c>
      <c r="C500" s="21">
        <v>1</v>
      </c>
      <c r="D500" s="21" t="s">
        <v>4157</v>
      </c>
      <c r="E500" s="21" t="s">
        <v>110</v>
      </c>
      <c r="F500" s="21" t="s">
        <v>5024</v>
      </c>
      <c r="G500" s="21" t="s">
        <v>4636</v>
      </c>
      <c r="H500" s="21" t="s">
        <v>5067</v>
      </c>
      <c r="I500" s="21" t="s">
        <v>4502</v>
      </c>
      <c r="J500" s="21" t="s">
        <v>4278</v>
      </c>
      <c r="K500" s="21" t="s">
        <v>4163</v>
      </c>
      <c r="L500" s="23" t="s">
        <v>4378</v>
      </c>
      <c r="M500" s="23" t="s">
        <v>4503</v>
      </c>
      <c r="N500" s="23" t="s">
        <v>4504</v>
      </c>
      <c r="O500" s="21" t="s">
        <v>212</v>
      </c>
      <c r="P500" s="21"/>
      <c r="Q500" s="21"/>
      <c r="R500" s="21">
        <v>114169</v>
      </c>
      <c r="S500" s="21"/>
      <c r="T500" s="21"/>
      <c r="U500" s="21"/>
      <c r="V500" s="21"/>
      <c r="W500" s="21"/>
      <c r="X500" s="21"/>
      <c r="Y500" s="21" t="s">
        <v>178</v>
      </c>
      <c r="Z500" s="23" t="s">
        <v>5068</v>
      </c>
      <c r="AA500" s="21" t="s">
        <v>178</v>
      </c>
      <c r="AB500" s="21">
        <v>1</v>
      </c>
    </row>
    <row r="501" spans="1:28" ht="21.6" customHeight="1">
      <c r="A501" s="21">
        <v>255</v>
      </c>
      <c r="B501" s="21">
        <v>2025051846</v>
      </c>
      <c r="C501" s="21">
        <v>1</v>
      </c>
      <c r="D501" s="21" t="s">
        <v>4157</v>
      </c>
      <c r="E501" s="21" t="s">
        <v>110</v>
      </c>
      <c r="F501" s="21" t="s">
        <v>4995</v>
      </c>
      <c r="G501" s="21" t="s">
        <v>4407</v>
      </c>
      <c r="H501" s="21" t="s">
        <v>4780</v>
      </c>
      <c r="I501" s="21" t="s">
        <v>4277</v>
      </c>
      <c r="J501" s="21" t="s">
        <v>4278</v>
      </c>
      <c r="K501" s="21" t="s">
        <v>4163</v>
      </c>
      <c r="L501" s="23" t="s">
        <v>4187</v>
      </c>
      <c r="M501" s="23" t="s">
        <v>4188</v>
      </c>
      <c r="N501" s="23" t="s">
        <v>4279</v>
      </c>
      <c r="O501" s="21" t="s">
        <v>212</v>
      </c>
      <c r="P501" s="21"/>
      <c r="Q501" s="21"/>
      <c r="R501" s="21">
        <v>133166</v>
      </c>
      <c r="S501" s="21"/>
      <c r="T501" s="21"/>
      <c r="U501" s="21"/>
      <c r="V501" s="21"/>
      <c r="W501" s="21"/>
      <c r="X501" s="21"/>
      <c r="Y501" s="21" t="s">
        <v>178</v>
      </c>
      <c r="Z501" s="23" t="s">
        <v>5069</v>
      </c>
      <c r="AA501" s="21" t="s">
        <v>178</v>
      </c>
      <c r="AB501" s="21">
        <v>1</v>
      </c>
    </row>
    <row r="502" spans="1:28" ht="21.6" customHeight="1">
      <c r="A502" s="21">
        <v>258</v>
      </c>
      <c r="B502" s="21">
        <v>2025050287</v>
      </c>
      <c r="C502" s="21">
        <v>1</v>
      </c>
      <c r="D502" s="21" t="s">
        <v>4157</v>
      </c>
      <c r="E502" s="21" t="s">
        <v>110</v>
      </c>
      <c r="F502" s="21" t="s">
        <v>5040</v>
      </c>
      <c r="G502" s="21" t="s">
        <v>4367</v>
      </c>
      <c r="H502" s="21" t="s">
        <v>5070</v>
      </c>
      <c r="I502" s="21" t="s">
        <v>4511</v>
      </c>
      <c r="J502" s="21" t="s">
        <v>4278</v>
      </c>
      <c r="K502" s="21" t="s">
        <v>4163</v>
      </c>
      <c r="L502" s="23" t="s">
        <v>4442</v>
      </c>
      <c r="M502" s="23" t="s">
        <v>4512</v>
      </c>
      <c r="N502" s="23" t="s">
        <v>4513</v>
      </c>
      <c r="O502" s="21" t="s">
        <v>158</v>
      </c>
      <c r="P502" s="21"/>
      <c r="Q502" s="21"/>
      <c r="R502" s="21">
        <v>302594</v>
      </c>
      <c r="S502" s="21"/>
      <c r="T502" s="21"/>
      <c r="U502" s="21"/>
      <c r="V502" s="21"/>
      <c r="W502" s="21"/>
      <c r="X502" s="21"/>
      <c r="Y502" s="21"/>
      <c r="Z502" s="23" t="s">
        <v>5071</v>
      </c>
      <c r="AA502" s="21" t="s">
        <v>178</v>
      </c>
      <c r="AB502" s="21">
        <v>1</v>
      </c>
    </row>
    <row r="503" spans="1:28" ht="21.6" customHeight="1">
      <c r="A503" s="21">
        <v>261</v>
      </c>
      <c r="B503" s="21">
        <v>2025050064</v>
      </c>
      <c r="C503" s="21">
        <v>1</v>
      </c>
      <c r="D503" s="21" t="s">
        <v>4157</v>
      </c>
      <c r="E503" s="21" t="s">
        <v>110</v>
      </c>
      <c r="F503" s="21" t="s">
        <v>5040</v>
      </c>
      <c r="G503" s="21" t="s">
        <v>4343</v>
      </c>
      <c r="H503" s="21" t="s">
        <v>4212</v>
      </c>
      <c r="I503" s="21" t="s">
        <v>4515</v>
      </c>
      <c r="J503" s="21" t="s">
        <v>4278</v>
      </c>
      <c r="K503" s="21" t="s">
        <v>4163</v>
      </c>
      <c r="L503" s="23" t="s">
        <v>4378</v>
      </c>
      <c r="M503" s="23" t="s">
        <v>4516</v>
      </c>
      <c r="N503" s="23" t="s">
        <v>4474</v>
      </c>
      <c r="O503" s="21" t="s">
        <v>212</v>
      </c>
      <c r="P503" s="21"/>
      <c r="Q503" s="21"/>
      <c r="R503" s="21">
        <v>182971</v>
      </c>
      <c r="S503" s="21" t="s">
        <v>178</v>
      </c>
      <c r="T503" s="21"/>
      <c r="U503" s="21"/>
      <c r="V503" s="21"/>
      <c r="W503" s="21"/>
      <c r="X503" s="21"/>
      <c r="Y503" s="21"/>
      <c r="Z503" s="23" t="s">
        <v>4677</v>
      </c>
      <c r="AA503" s="21" t="s">
        <v>178</v>
      </c>
      <c r="AB503" s="21">
        <v>1</v>
      </c>
    </row>
    <row r="504" spans="1:28" ht="21.6" customHeight="1">
      <c r="A504" s="21">
        <v>263</v>
      </c>
      <c r="B504" s="21">
        <v>2025051161</v>
      </c>
      <c r="C504" s="21">
        <v>1</v>
      </c>
      <c r="D504" s="21" t="s">
        <v>4157</v>
      </c>
      <c r="E504" s="21" t="s">
        <v>110</v>
      </c>
      <c r="F504" s="21" t="s">
        <v>5037</v>
      </c>
      <c r="G504" s="21" t="s">
        <v>4361</v>
      </c>
      <c r="H504" s="21" t="s">
        <v>4381</v>
      </c>
      <c r="I504" s="21" t="s">
        <v>4517</v>
      </c>
      <c r="J504" s="21" t="s">
        <v>4278</v>
      </c>
      <c r="K504" s="21" t="s">
        <v>4163</v>
      </c>
      <c r="L504" s="23" t="s">
        <v>4518</v>
      </c>
      <c r="M504" s="23" t="s">
        <v>4519</v>
      </c>
      <c r="N504" s="23"/>
      <c r="O504" s="21" t="s">
        <v>4170</v>
      </c>
      <c r="P504" s="21"/>
      <c r="Q504" s="21"/>
      <c r="R504" s="21">
        <v>122103</v>
      </c>
      <c r="S504" s="21"/>
      <c r="T504" s="21"/>
      <c r="U504" s="21"/>
      <c r="V504" s="21"/>
      <c r="W504" s="21"/>
      <c r="X504" s="21"/>
      <c r="Y504" s="21"/>
      <c r="Z504" s="23" t="s">
        <v>4802</v>
      </c>
      <c r="AA504" s="21" t="s">
        <v>178</v>
      </c>
      <c r="AB504" s="21">
        <v>1</v>
      </c>
    </row>
    <row r="505" spans="1:28" ht="21.6" customHeight="1">
      <c r="A505" s="21">
        <v>264</v>
      </c>
      <c r="B505" s="21">
        <v>2025053142</v>
      </c>
      <c r="C505" s="21">
        <v>1</v>
      </c>
      <c r="D505" s="21" t="s">
        <v>4157</v>
      </c>
      <c r="E505" s="21" t="s">
        <v>110</v>
      </c>
      <c r="F505" s="21" t="s">
        <v>4998</v>
      </c>
      <c r="G505" s="21" t="s">
        <v>4366</v>
      </c>
      <c r="H505" s="21" t="s">
        <v>4242</v>
      </c>
      <c r="I505" s="21" t="s">
        <v>4517</v>
      </c>
      <c r="J505" s="21" t="s">
        <v>4278</v>
      </c>
      <c r="K505" s="21" t="s">
        <v>4163</v>
      </c>
      <c r="L505" s="23" t="s">
        <v>4518</v>
      </c>
      <c r="M505" s="23" t="s">
        <v>4519</v>
      </c>
      <c r="N505" s="23"/>
      <c r="O505" s="21" t="s">
        <v>212</v>
      </c>
      <c r="P505" s="21"/>
      <c r="Q505" s="21"/>
      <c r="R505" s="21">
        <v>122103</v>
      </c>
      <c r="S505" s="21"/>
      <c r="T505" s="21"/>
      <c r="U505" s="21"/>
      <c r="V505" s="21"/>
      <c r="W505" s="21"/>
      <c r="X505" s="21"/>
      <c r="Y505" s="21" t="s">
        <v>178</v>
      </c>
      <c r="Z505" s="23" t="s">
        <v>5072</v>
      </c>
      <c r="AA505" s="21" t="s">
        <v>178</v>
      </c>
      <c r="AB505" s="21">
        <v>1</v>
      </c>
    </row>
    <row r="506" spans="1:28" ht="21.6" customHeight="1">
      <c r="A506" s="21">
        <v>265</v>
      </c>
      <c r="B506" s="21">
        <v>2025053774</v>
      </c>
      <c r="C506" s="21">
        <v>1</v>
      </c>
      <c r="D506" s="21" t="s">
        <v>4157</v>
      </c>
      <c r="E506" s="21" t="s">
        <v>110</v>
      </c>
      <c r="F506" s="21" t="s">
        <v>5001</v>
      </c>
      <c r="G506" s="21" t="s">
        <v>4367</v>
      </c>
      <c r="H506" s="21" t="s">
        <v>4406</v>
      </c>
      <c r="I506" s="21" t="s">
        <v>4517</v>
      </c>
      <c r="J506" s="21" t="s">
        <v>4278</v>
      </c>
      <c r="K506" s="21" t="s">
        <v>4163</v>
      </c>
      <c r="L506" s="23" t="s">
        <v>4518</v>
      </c>
      <c r="M506" s="23" t="s">
        <v>4519</v>
      </c>
      <c r="N506" s="23"/>
      <c r="O506" s="21" t="s">
        <v>212</v>
      </c>
      <c r="P506" s="21"/>
      <c r="Q506" s="21"/>
      <c r="R506" s="21">
        <v>122103</v>
      </c>
      <c r="S506" s="21"/>
      <c r="T506" s="21"/>
      <c r="U506" s="21" t="s">
        <v>178</v>
      </c>
      <c r="V506" s="21"/>
      <c r="W506" s="21"/>
      <c r="X506" s="21"/>
      <c r="Y506" s="21"/>
      <c r="Z506" s="23" t="s">
        <v>4342</v>
      </c>
      <c r="AA506" s="21" t="s">
        <v>178</v>
      </c>
      <c r="AB506" s="21">
        <v>1</v>
      </c>
    </row>
    <row r="507" spans="1:28" ht="21.6" customHeight="1">
      <c r="A507" s="21">
        <v>268</v>
      </c>
      <c r="B507" s="21">
        <v>2025053533</v>
      </c>
      <c r="C507" s="21">
        <v>1</v>
      </c>
      <c r="D507" s="21" t="s">
        <v>4157</v>
      </c>
      <c r="E507" s="21" t="s">
        <v>110</v>
      </c>
      <c r="F507" s="21" t="s">
        <v>5024</v>
      </c>
      <c r="G507" s="21" t="s">
        <v>4343</v>
      </c>
      <c r="H507" s="21" t="s">
        <v>5038</v>
      </c>
      <c r="I507" s="21" t="s">
        <v>4520</v>
      </c>
      <c r="J507" s="21" t="s">
        <v>4278</v>
      </c>
      <c r="K507" s="21" t="s">
        <v>4163</v>
      </c>
      <c r="L507" s="23" t="s">
        <v>4521</v>
      </c>
      <c r="M507" s="23" t="s">
        <v>4522</v>
      </c>
      <c r="N507" s="23"/>
      <c r="O507" s="21" t="s">
        <v>212</v>
      </c>
      <c r="P507" s="21"/>
      <c r="Q507" s="21"/>
      <c r="R507" s="21">
        <v>70904</v>
      </c>
      <c r="S507" s="21"/>
      <c r="T507" s="21"/>
      <c r="U507" s="21"/>
      <c r="V507" s="21"/>
      <c r="W507" s="21"/>
      <c r="X507" s="21"/>
      <c r="Y507" s="21" t="s">
        <v>178</v>
      </c>
      <c r="Z507" s="23" t="s">
        <v>4335</v>
      </c>
      <c r="AA507" s="21" t="s">
        <v>178</v>
      </c>
      <c r="AB507" s="21">
        <v>1</v>
      </c>
    </row>
    <row r="508" spans="1:28" ht="21.6" customHeight="1">
      <c r="A508" s="21">
        <v>269</v>
      </c>
      <c r="B508" s="21">
        <v>2025050357</v>
      </c>
      <c r="C508" s="21">
        <v>1</v>
      </c>
      <c r="D508" s="21" t="s">
        <v>4157</v>
      </c>
      <c r="E508" s="21" t="s">
        <v>110</v>
      </c>
      <c r="F508" s="21" t="s">
        <v>5000</v>
      </c>
      <c r="G508" s="21" t="s">
        <v>4260</v>
      </c>
      <c r="H508" s="21" t="s">
        <v>4343</v>
      </c>
      <c r="I508" s="21" t="s">
        <v>4959</v>
      </c>
      <c r="J508" s="21" t="s">
        <v>4281</v>
      </c>
      <c r="K508" s="21" t="s">
        <v>4163</v>
      </c>
      <c r="L508" s="23" t="s">
        <v>4960</v>
      </c>
      <c r="M508" s="23" t="s">
        <v>4961</v>
      </c>
      <c r="N508" s="23" t="s">
        <v>4477</v>
      </c>
      <c r="O508" s="21" t="s">
        <v>212</v>
      </c>
      <c r="P508" s="21"/>
      <c r="Q508" s="21">
        <v>2</v>
      </c>
      <c r="R508" s="21">
        <v>12</v>
      </c>
      <c r="S508" s="21" t="s">
        <v>178</v>
      </c>
      <c r="T508" s="21"/>
      <c r="U508" s="21"/>
      <c r="V508" s="21"/>
      <c r="W508" s="21"/>
      <c r="X508" s="21"/>
      <c r="Y508" s="21"/>
      <c r="Z508" s="23" t="s">
        <v>4802</v>
      </c>
      <c r="AA508" s="21" t="s">
        <v>178</v>
      </c>
      <c r="AB508" s="21">
        <v>1</v>
      </c>
    </row>
    <row r="509" spans="1:28" ht="21.6" customHeight="1">
      <c r="A509" s="21">
        <v>271</v>
      </c>
      <c r="B509" s="21">
        <v>2025053320</v>
      </c>
      <c r="C509" s="21">
        <v>1</v>
      </c>
      <c r="D509" s="21" t="s">
        <v>4157</v>
      </c>
      <c r="E509" s="21" t="s">
        <v>110</v>
      </c>
      <c r="F509" s="21" t="s">
        <v>5050</v>
      </c>
      <c r="G509" s="21" t="s">
        <v>4230</v>
      </c>
      <c r="H509" s="21" t="s">
        <v>4184</v>
      </c>
      <c r="I509" s="21" t="s">
        <v>4959</v>
      </c>
      <c r="J509" s="21" t="s">
        <v>4281</v>
      </c>
      <c r="K509" s="21" t="s">
        <v>4163</v>
      </c>
      <c r="L509" s="23" t="s">
        <v>4960</v>
      </c>
      <c r="M509" s="23" t="s">
        <v>4961</v>
      </c>
      <c r="N509" s="23" t="s">
        <v>4477</v>
      </c>
      <c r="O509" s="21" t="s">
        <v>158</v>
      </c>
      <c r="P509" s="21"/>
      <c r="Q509" s="21">
        <v>183</v>
      </c>
      <c r="R509" s="21">
        <v>673</v>
      </c>
      <c r="S509" s="21"/>
      <c r="T509" s="21"/>
      <c r="U509" s="21"/>
      <c r="V509" s="21"/>
      <c r="W509" s="21"/>
      <c r="X509" s="21"/>
      <c r="Y509" s="21"/>
      <c r="Z509" s="23" t="s">
        <v>5073</v>
      </c>
      <c r="AA509" s="21" t="s">
        <v>178</v>
      </c>
      <c r="AB509" s="21">
        <v>1</v>
      </c>
    </row>
    <row r="510" spans="1:28" ht="21.6" customHeight="1">
      <c r="A510" s="21">
        <v>275</v>
      </c>
      <c r="B510" s="21">
        <v>2025051497</v>
      </c>
      <c r="C510" s="21">
        <v>1</v>
      </c>
      <c r="D510" s="21" t="s">
        <v>4157</v>
      </c>
      <c r="E510" s="21" t="s">
        <v>110</v>
      </c>
      <c r="F510" s="21" t="s">
        <v>5016</v>
      </c>
      <c r="G510" s="21" t="s">
        <v>4406</v>
      </c>
      <c r="H510" s="21" t="s">
        <v>4411</v>
      </c>
      <c r="I510" s="21" t="s">
        <v>5074</v>
      </c>
      <c r="J510" s="21" t="s">
        <v>4524</v>
      </c>
      <c r="K510" s="21" t="s">
        <v>4163</v>
      </c>
      <c r="L510" s="23" t="s">
        <v>5075</v>
      </c>
      <c r="M510" s="23" t="s">
        <v>5076</v>
      </c>
      <c r="N510" s="23" t="s">
        <v>4404</v>
      </c>
      <c r="O510" s="21" t="s">
        <v>212</v>
      </c>
      <c r="P510" s="21"/>
      <c r="Q510" s="21"/>
      <c r="R510" s="21">
        <v>36440</v>
      </c>
      <c r="S510" s="21"/>
      <c r="T510" s="21" t="s">
        <v>178</v>
      </c>
      <c r="U510" s="21"/>
      <c r="V510" s="21"/>
      <c r="W510" s="21"/>
      <c r="X510" s="21"/>
      <c r="Y510" s="21"/>
      <c r="Z510" s="23" t="s">
        <v>4342</v>
      </c>
      <c r="AA510" s="21" t="s">
        <v>178</v>
      </c>
      <c r="AB510" s="21">
        <v>1</v>
      </c>
    </row>
    <row r="511" spans="1:28" ht="21.6" customHeight="1">
      <c r="A511" s="21">
        <v>276</v>
      </c>
      <c r="B511" s="21">
        <v>2025052731</v>
      </c>
      <c r="C511" s="21">
        <v>1</v>
      </c>
      <c r="D511" s="21" t="s">
        <v>4157</v>
      </c>
      <c r="E511" s="21" t="s">
        <v>110</v>
      </c>
      <c r="F511" s="21" t="s">
        <v>5014</v>
      </c>
      <c r="G511" s="21" t="s">
        <v>4213</v>
      </c>
      <c r="H511" s="21" t="s">
        <v>4505</v>
      </c>
      <c r="I511" s="21" t="s">
        <v>5074</v>
      </c>
      <c r="J511" s="21" t="s">
        <v>4524</v>
      </c>
      <c r="K511" s="21" t="s">
        <v>4163</v>
      </c>
      <c r="L511" s="23" t="s">
        <v>5075</v>
      </c>
      <c r="M511" s="23" t="s">
        <v>5076</v>
      </c>
      <c r="N511" s="23" t="s">
        <v>4404</v>
      </c>
      <c r="O511" s="21" t="s">
        <v>158</v>
      </c>
      <c r="P511" s="21"/>
      <c r="Q511" s="21"/>
      <c r="R511" s="21">
        <v>36440</v>
      </c>
      <c r="S511" s="21"/>
      <c r="T511" s="21"/>
      <c r="U511" s="21"/>
      <c r="V511" s="21"/>
      <c r="W511" s="21"/>
      <c r="X511" s="21"/>
      <c r="Y511" s="21"/>
      <c r="Z511" s="23" t="s">
        <v>5077</v>
      </c>
      <c r="AA511" s="21" t="s">
        <v>178</v>
      </c>
      <c r="AB511" s="21">
        <v>1</v>
      </c>
    </row>
    <row r="512" spans="1:28" ht="21.6" customHeight="1">
      <c r="A512" s="21">
        <v>277</v>
      </c>
      <c r="B512" s="21">
        <v>2025053227</v>
      </c>
      <c r="C512" s="21">
        <v>1</v>
      </c>
      <c r="D512" s="21" t="s">
        <v>4157</v>
      </c>
      <c r="E512" s="21" t="s">
        <v>110</v>
      </c>
      <c r="F512" s="21" t="s">
        <v>5065</v>
      </c>
      <c r="G512" s="21" t="s">
        <v>4348</v>
      </c>
      <c r="H512" s="21" t="s">
        <v>5078</v>
      </c>
      <c r="I512" s="21" t="s">
        <v>5079</v>
      </c>
      <c r="J512" s="21" t="s">
        <v>4524</v>
      </c>
      <c r="K512" s="21" t="s">
        <v>4163</v>
      </c>
      <c r="L512" s="23" t="s">
        <v>4234</v>
      </c>
      <c r="M512" s="23" t="s">
        <v>5080</v>
      </c>
      <c r="N512" s="23" t="s">
        <v>5081</v>
      </c>
      <c r="O512" s="21" t="s">
        <v>158</v>
      </c>
      <c r="P512" s="21"/>
      <c r="Q512" s="21"/>
      <c r="R512" s="21">
        <v>82516</v>
      </c>
      <c r="S512" s="21"/>
      <c r="T512" s="21"/>
      <c r="U512" s="21"/>
      <c r="V512" s="21"/>
      <c r="W512" s="21"/>
      <c r="X512" s="21"/>
      <c r="Y512" s="21"/>
      <c r="Z512" s="23" t="s">
        <v>5082</v>
      </c>
      <c r="AA512" s="21" t="s">
        <v>178</v>
      </c>
      <c r="AB512" s="21">
        <v>1</v>
      </c>
    </row>
    <row r="513" spans="1:28" ht="21.6" customHeight="1">
      <c r="A513" s="21">
        <v>284</v>
      </c>
      <c r="B513" s="21">
        <v>2025051081</v>
      </c>
      <c r="C513" s="21">
        <v>1</v>
      </c>
      <c r="D513" s="21" t="s">
        <v>4157</v>
      </c>
      <c r="E513" s="21" t="s">
        <v>110</v>
      </c>
      <c r="F513" s="21" t="s">
        <v>5031</v>
      </c>
      <c r="G513" s="21" t="s">
        <v>5058</v>
      </c>
      <c r="H513" s="21" t="s">
        <v>5047</v>
      </c>
      <c r="I513" s="21" t="s">
        <v>4530</v>
      </c>
      <c r="J513" s="21" t="s">
        <v>4524</v>
      </c>
      <c r="K513" s="21" t="s">
        <v>4163</v>
      </c>
      <c r="L513" s="23" t="s">
        <v>4531</v>
      </c>
      <c r="M513" s="23" t="s">
        <v>4532</v>
      </c>
      <c r="N513" s="23" t="s">
        <v>4533</v>
      </c>
      <c r="O513" s="21" t="s">
        <v>212</v>
      </c>
      <c r="P513" s="21"/>
      <c r="Q513" s="21"/>
      <c r="R513" s="21">
        <v>676962</v>
      </c>
      <c r="S513" s="21"/>
      <c r="T513" s="21"/>
      <c r="U513" s="21" t="s">
        <v>178</v>
      </c>
      <c r="V513" s="21"/>
      <c r="W513" s="21"/>
      <c r="X513" s="21"/>
      <c r="Y513" s="21"/>
      <c r="Z513" s="23" t="s">
        <v>4342</v>
      </c>
      <c r="AA513" s="21" t="s">
        <v>178</v>
      </c>
      <c r="AB513" s="21">
        <v>1</v>
      </c>
    </row>
    <row r="514" spans="1:28" ht="21.6" customHeight="1">
      <c r="A514" s="21">
        <v>285</v>
      </c>
      <c r="B514" s="21">
        <v>2025052176</v>
      </c>
      <c r="C514" s="21">
        <v>1</v>
      </c>
      <c r="D514" s="21" t="s">
        <v>4157</v>
      </c>
      <c r="E514" s="21" t="s">
        <v>110</v>
      </c>
      <c r="F514" s="21" t="s">
        <v>5083</v>
      </c>
      <c r="G514" s="21" t="s">
        <v>4348</v>
      </c>
      <c r="H514" s="21" t="s">
        <v>4642</v>
      </c>
      <c r="I514" s="21" t="s">
        <v>4530</v>
      </c>
      <c r="J514" s="21" t="s">
        <v>4524</v>
      </c>
      <c r="K514" s="21" t="s">
        <v>4163</v>
      </c>
      <c r="L514" s="23" t="s">
        <v>4531</v>
      </c>
      <c r="M514" s="23" t="s">
        <v>4532</v>
      </c>
      <c r="N514" s="23" t="s">
        <v>4533</v>
      </c>
      <c r="O514" s="21" t="s">
        <v>212</v>
      </c>
      <c r="P514" s="21"/>
      <c r="Q514" s="21"/>
      <c r="R514" s="21">
        <v>676962</v>
      </c>
      <c r="S514" s="21"/>
      <c r="T514" s="21" t="s">
        <v>178</v>
      </c>
      <c r="U514" s="21"/>
      <c r="V514" s="21"/>
      <c r="W514" s="21"/>
      <c r="X514" s="21"/>
      <c r="Y514" s="21"/>
      <c r="Z514" s="23" t="s">
        <v>5084</v>
      </c>
      <c r="AA514" s="21" t="s">
        <v>178</v>
      </c>
      <c r="AB514" s="21">
        <v>1</v>
      </c>
    </row>
    <row r="515" spans="1:28" ht="21.6" customHeight="1">
      <c r="A515" s="21">
        <v>287</v>
      </c>
      <c r="B515" s="21">
        <v>2025052499</v>
      </c>
      <c r="C515" s="21">
        <v>1</v>
      </c>
      <c r="D515" s="21" t="s">
        <v>4157</v>
      </c>
      <c r="E515" s="21" t="s">
        <v>110</v>
      </c>
      <c r="F515" s="21" t="s">
        <v>4983</v>
      </c>
      <c r="G515" s="21" t="s">
        <v>4810</v>
      </c>
      <c r="H515" s="21" t="s">
        <v>4367</v>
      </c>
      <c r="I515" s="21" t="s">
        <v>4727</v>
      </c>
      <c r="J515" s="21" t="s">
        <v>4524</v>
      </c>
      <c r="K515" s="21" t="s">
        <v>4163</v>
      </c>
      <c r="L515" s="23" t="s">
        <v>4234</v>
      </c>
      <c r="M515" s="23" t="s">
        <v>4528</v>
      </c>
      <c r="N515" s="23" t="s">
        <v>4728</v>
      </c>
      <c r="O515" s="21" t="s">
        <v>212</v>
      </c>
      <c r="P515" s="21"/>
      <c r="Q515" s="21"/>
      <c r="R515" s="21">
        <v>1031056</v>
      </c>
      <c r="S515" s="21"/>
      <c r="T515" s="21"/>
      <c r="U515" s="21" t="s">
        <v>178</v>
      </c>
      <c r="V515" s="21"/>
      <c r="W515" s="21"/>
      <c r="X515" s="21"/>
      <c r="Y515" s="21"/>
      <c r="Z515" s="23" t="s">
        <v>4342</v>
      </c>
      <c r="AA515" s="21" t="s">
        <v>178</v>
      </c>
      <c r="AB515" s="21">
        <v>1</v>
      </c>
    </row>
    <row r="516" spans="1:28" ht="21.6" customHeight="1">
      <c r="A516" s="21">
        <v>289</v>
      </c>
      <c r="B516" s="21">
        <v>2025052498</v>
      </c>
      <c r="C516" s="21">
        <v>1</v>
      </c>
      <c r="D516" s="21" t="s">
        <v>4157</v>
      </c>
      <c r="E516" s="21" t="s">
        <v>110</v>
      </c>
      <c r="F516" s="21" t="s">
        <v>4983</v>
      </c>
      <c r="G516" s="21" t="s">
        <v>4366</v>
      </c>
      <c r="H516" s="21" t="s">
        <v>4810</v>
      </c>
      <c r="I516" s="21" t="s">
        <v>4733</v>
      </c>
      <c r="J516" s="21" t="s">
        <v>4524</v>
      </c>
      <c r="K516" s="21" t="s">
        <v>4163</v>
      </c>
      <c r="L516" s="23" t="s">
        <v>4234</v>
      </c>
      <c r="M516" s="23" t="s">
        <v>4528</v>
      </c>
      <c r="N516" s="23" t="s">
        <v>4734</v>
      </c>
      <c r="O516" s="21" t="s">
        <v>212</v>
      </c>
      <c r="P516" s="21"/>
      <c r="Q516" s="21"/>
      <c r="R516" s="21">
        <v>280988</v>
      </c>
      <c r="S516" s="21"/>
      <c r="T516" s="21"/>
      <c r="U516" s="21" t="s">
        <v>178</v>
      </c>
      <c r="V516" s="21"/>
      <c r="W516" s="21"/>
      <c r="X516" s="21"/>
      <c r="Y516" s="21"/>
      <c r="Z516" s="23" t="s">
        <v>4342</v>
      </c>
      <c r="AA516" s="21" t="s">
        <v>178</v>
      </c>
      <c r="AB516" s="21">
        <v>1</v>
      </c>
    </row>
    <row r="517" spans="1:28" ht="21.6" customHeight="1">
      <c r="A517" s="21">
        <v>292</v>
      </c>
      <c r="B517" s="21">
        <v>2025051792</v>
      </c>
      <c r="C517" s="21">
        <v>1</v>
      </c>
      <c r="D517" s="21" t="s">
        <v>4157</v>
      </c>
      <c r="E517" s="21" t="s">
        <v>110</v>
      </c>
      <c r="F517" s="21" t="s">
        <v>4995</v>
      </c>
      <c r="G517" s="21" t="s">
        <v>4361</v>
      </c>
      <c r="H517" s="21" t="s">
        <v>4318</v>
      </c>
      <c r="I517" s="21" t="s">
        <v>4538</v>
      </c>
      <c r="J517" s="21" t="s">
        <v>4308</v>
      </c>
      <c r="K517" s="21" t="s">
        <v>4163</v>
      </c>
      <c r="L517" s="23" t="s">
        <v>4539</v>
      </c>
      <c r="M517" s="23" t="s">
        <v>4540</v>
      </c>
      <c r="N517" s="23" t="s">
        <v>4489</v>
      </c>
      <c r="O517" s="21" t="s">
        <v>212</v>
      </c>
      <c r="P517" s="21"/>
      <c r="Q517" s="21">
        <v>2568</v>
      </c>
      <c r="R517" s="21">
        <v>999</v>
      </c>
      <c r="S517" s="21"/>
      <c r="T517" s="21"/>
      <c r="U517" s="21"/>
      <c r="V517" s="21"/>
      <c r="W517" s="21"/>
      <c r="X517" s="21"/>
      <c r="Y517" s="21" t="s">
        <v>178</v>
      </c>
      <c r="Z517" s="23" t="s">
        <v>5085</v>
      </c>
      <c r="AA517" s="21" t="s">
        <v>178</v>
      </c>
      <c r="AB517" s="21">
        <v>1</v>
      </c>
    </row>
    <row r="518" spans="1:28" ht="21.6" customHeight="1">
      <c r="A518" s="21">
        <v>295</v>
      </c>
      <c r="B518" s="21">
        <v>2025053114</v>
      </c>
      <c r="C518" s="21">
        <v>1</v>
      </c>
      <c r="D518" s="21" t="s">
        <v>4157</v>
      </c>
      <c r="E518" s="21" t="s">
        <v>110</v>
      </c>
      <c r="F518" s="21" t="s">
        <v>4998</v>
      </c>
      <c r="G518" s="21" t="s">
        <v>4184</v>
      </c>
      <c r="H518" s="21" t="s">
        <v>4407</v>
      </c>
      <c r="I518" s="21" t="s">
        <v>4553</v>
      </c>
      <c r="J518" s="21" t="s">
        <v>679</v>
      </c>
      <c r="K518" s="21" t="s">
        <v>4163</v>
      </c>
      <c r="L518" s="23" t="s">
        <v>4452</v>
      </c>
      <c r="M518" s="23" t="s">
        <v>4390</v>
      </c>
      <c r="N518" s="23" t="s">
        <v>4422</v>
      </c>
      <c r="O518" s="21" t="s">
        <v>212</v>
      </c>
      <c r="P518" s="21"/>
      <c r="Q518" s="21"/>
      <c r="R518" s="21">
        <v>61165</v>
      </c>
      <c r="S518" s="21" t="s">
        <v>178</v>
      </c>
      <c r="T518" s="21"/>
      <c r="U518" s="21"/>
      <c r="V518" s="21"/>
      <c r="W518" s="21"/>
      <c r="X518" s="21"/>
      <c r="Y518" s="21"/>
      <c r="Z518" s="23" t="s">
        <v>4677</v>
      </c>
      <c r="AA518" s="21" t="s">
        <v>178</v>
      </c>
      <c r="AB518" s="21">
        <v>1</v>
      </c>
    </row>
    <row r="519" spans="1:28" ht="21.6" customHeight="1">
      <c r="A519" s="21">
        <v>297</v>
      </c>
      <c r="B519" s="21">
        <v>2025053165</v>
      </c>
      <c r="C519" s="21">
        <v>1</v>
      </c>
      <c r="D519" s="21" t="s">
        <v>4157</v>
      </c>
      <c r="E519" s="21" t="s">
        <v>110</v>
      </c>
      <c r="F519" s="21" t="s">
        <v>5065</v>
      </c>
      <c r="G519" s="21" t="s">
        <v>4260</v>
      </c>
      <c r="H519" s="21" t="s">
        <v>5086</v>
      </c>
      <c r="I519" s="21" t="s">
        <v>4553</v>
      </c>
      <c r="J519" s="21" t="s">
        <v>679</v>
      </c>
      <c r="K519" s="21" t="s">
        <v>4163</v>
      </c>
      <c r="L519" s="23" t="s">
        <v>4452</v>
      </c>
      <c r="M519" s="23" t="s">
        <v>4390</v>
      </c>
      <c r="N519" s="23" t="s">
        <v>4422</v>
      </c>
      <c r="O519" s="21" t="s">
        <v>212</v>
      </c>
      <c r="P519" s="21"/>
      <c r="Q519" s="21"/>
      <c r="R519" s="21">
        <v>61165</v>
      </c>
      <c r="S519" s="21"/>
      <c r="T519" s="21"/>
      <c r="U519" s="21"/>
      <c r="V519" s="21"/>
      <c r="W519" s="21"/>
      <c r="X519" s="21"/>
      <c r="Y519" s="21" t="s">
        <v>178</v>
      </c>
      <c r="Z519" s="23" t="s">
        <v>5087</v>
      </c>
      <c r="AA519" s="21" t="s">
        <v>178</v>
      </c>
      <c r="AB519" s="21">
        <v>1</v>
      </c>
    </row>
    <row r="520" spans="1:28" ht="21.6" customHeight="1">
      <c r="A520" s="21">
        <v>302</v>
      </c>
      <c r="B520" s="21">
        <v>2025050074</v>
      </c>
      <c r="C520" s="21">
        <v>1</v>
      </c>
      <c r="D520" s="21" t="s">
        <v>4157</v>
      </c>
      <c r="E520" s="21" t="s">
        <v>110</v>
      </c>
      <c r="F520" s="21" t="s">
        <v>5040</v>
      </c>
      <c r="G520" s="21" t="s">
        <v>4334</v>
      </c>
      <c r="H520" s="21" t="s">
        <v>4381</v>
      </c>
      <c r="I520" s="21" t="s">
        <v>4554</v>
      </c>
      <c r="J520" s="21" t="s">
        <v>4555</v>
      </c>
      <c r="K520" s="21" t="s">
        <v>4163</v>
      </c>
      <c r="L520" s="23" t="s">
        <v>4378</v>
      </c>
      <c r="M520" s="23" t="s">
        <v>4556</v>
      </c>
      <c r="N520" s="23" t="s">
        <v>4557</v>
      </c>
      <c r="O520" s="21" t="s">
        <v>212</v>
      </c>
      <c r="P520" s="21"/>
      <c r="Q520" s="21"/>
      <c r="R520" s="21">
        <v>24141</v>
      </c>
      <c r="S520" s="21" t="s">
        <v>178</v>
      </c>
      <c r="T520" s="21"/>
      <c r="U520" s="21"/>
      <c r="V520" s="21"/>
      <c r="W520" s="21"/>
      <c r="X520" s="21"/>
      <c r="Y520" s="21"/>
      <c r="Z520" s="23" t="s">
        <v>4677</v>
      </c>
      <c r="AA520" s="21" t="s">
        <v>178</v>
      </c>
      <c r="AB520" s="21">
        <v>1</v>
      </c>
    </row>
    <row r="521" spans="1:28" ht="21.6" customHeight="1">
      <c r="A521" s="21">
        <v>355</v>
      </c>
      <c r="B521" s="21">
        <v>2025051903</v>
      </c>
      <c r="C521" s="21">
        <v>1</v>
      </c>
      <c r="D521" s="21" t="s">
        <v>4157</v>
      </c>
      <c r="E521" s="21" t="s">
        <v>274</v>
      </c>
      <c r="F521" s="21" t="s">
        <v>5054</v>
      </c>
      <c r="G521" s="21" t="s">
        <v>5088</v>
      </c>
      <c r="H521" s="21" t="s">
        <v>4190</v>
      </c>
      <c r="I521" s="21" t="s">
        <v>4566</v>
      </c>
      <c r="J521" s="21" t="s">
        <v>4281</v>
      </c>
      <c r="K521" s="21" t="s">
        <v>4163</v>
      </c>
      <c r="L521" s="23" t="s">
        <v>4567</v>
      </c>
      <c r="M521" s="23" t="s">
        <v>4568</v>
      </c>
      <c r="N521" s="23" t="s">
        <v>4410</v>
      </c>
      <c r="O521" s="21" t="s">
        <v>4170</v>
      </c>
      <c r="P521" s="21"/>
      <c r="Q521" s="21">
        <v>3075</v>
      </c>
      <c r="R521" s="21">
        <v>41833</v>
      </c>
      <c r="S521" s="21"/>
      <c r="T521" s="21"/>
      <c r="U521" s="21"/>
      <c r="V521" s="21"/>
      <c r="W521" s="21"/>
      <c r="X521" s="21"/>
      <c r="Y521" s="21"/>
      <c r="Z521" s="23"/>
      <c r="AA521" s="21" t="s">
        <v>178</v>
      </c>
      <c r="AB521" s="21">
        <v>1</v>
      </c>
    </row>
    <row r="522" spans="1:28" ht="21.6" customHeight="1">
      <c r="A522" s="21">
        <v>356</v>
      </c>
      <c r="B522" s="21">
        <v>2025051904</v>
      </c>
      <c r="C522" s="21">
        <v>1</v>
      </c>
      <c r="D522" s="21" t="s">
        <v>4157</v>
      </c>
      <c r="E522" s="21" t="s">
        <v>274</v>
      </c>
      <c r="F522" s="21" t="s">
        <v>5054</v>
      </c>
      <c r="G522" s="21" t="s">
        <v>5088</v>
      </c>
      <c r="H522" s="21" t="s">
        <v>4190</v>
      </c>
      <c r="I522" s="21" t="s">
        <v>4573</v>
      </c>
      <c r="J522" s="21" t="s">
        <v>4281</v>
      </c>
      <c r="K522" s="21" t="s">
        <v>4163</v>
      </c>
      <c r="L522" s="23" t="s">
        <v>4567</v>
      </c>
      <c r="M522" s="23" t="s">
        <v>4568</v>
      </c>
      <c r="N522" s="23" t="s">
        <v>4410</v>
      </c>
      <c r="O522" s="21" t="s">
        <v>4170</v>
      </c>
      <c r="P522" s="21"/>
      <c r="Q522" s="21">
        <v>4875</v>
      </c>
      <c r="R522" s="21">
        <v>71456</v>
      </c>
      <c r="S522" s="21"/>
      <c r="T522" s="21"/>
      <c r="U522" s="21"/>
      <c r="V522" s="21"/>
      <c r="W522" s="21"/>
      <c r="X522" s="21"/>
      <c r="Y522" s="21"/>
      <c r="Z522" s="23"/>
      <c r="AA522" s="21" t="s">
        <v>178</v>
      </c>
      <c r="AB522" s="21">
        <v>1</v>
      </c>
    </row>
    <row r="523" spans="1:28" ht="21.6" customHeight="1">
      <c r="A523" s="21">
        <v>375</v>
      </c>
      <c r="B523" s="21">
        <v>2025053592</v>
      </c>
      <c r="C523" s="21">
        <v>1</v>
      </c>
      <c r="D523" s="21" t="s">
        <v>4157</v>
      </c>
      <c r="E523" s="21" t="s">
        <v>274</v>
      </c>
      <c r="F523" s="21" t="s">
        <v>5024</v>
      </c>
      <c r="G523" s="21" t="s">
        <v>4348</v>
      </c>
      <c r="H523" s="21" t="s">
        <v>4291</v>
      </c>
      <c r="I523" s="21" t="s">
        <v>4980</v>
      </c>
      <c r="J523" s="21" t="s">
        <v>4578</v>
      </c>
      <c r="K523" s="21" t="s">
        <v>4560</v>
      </c>
      <c r="L523" s="23" t="s">
        <v>4579</v>
      </c>
      <c r="M523" s="23" t="s">
        <v>4580</v>
      </c>
      <c r="N523" s="23" t="s">
        <v>4862</v>
      </c>
      <c r="O523" s="21" t="s">
        <v>158</v>
      </c>
      <c r="P523" s="21"/>
      <c r="Q523" s="21"/>
      <c r="R523" s="21">
        <v>0</v>
      </c>
      <c r="S523" s="21"/>
      <c r="T523" s="21"/>
      <c r="U523" s="21"/>
      <c r="V523" s="21"/>
      <c r="W523" s="21"/>
      <c r="X523" s="21"/>
      <c r="Y523" s="21"/>
      <c r="Z523" s="23" t="s">
        <v>5089</v>
      </c>
      <c r="AA523" s="21" t="s">
        <v>178</v>
      </c>
      <c r="AB523" s="21">
        <v>1</v>
      </c>
    </row>
    <row r="524" spans="1:28" ht="21.6" customHeight="1">
      <c r="A524" s="21">
        <v>3</v>
      </c>
      <c r="B524" s="21">
        <v>2025062263</v>
      </c>
      <c r="C524" s="21">
        <v>1</v>
      </c>
      <c r="D524" s="21" t="s">
        <v>4157</v>
      </c>
      <c r="E524" s="21" t="s">
        <v>115</v>
      </c>
      <c r="F524" s="21" t="s">
        <v>4158</v>
      </c>
      <c r="G524" s="21" t="s">
        <v>5090</v>
      </c>
      <c r="H524" s="21" t="s">
        <v>4901</v>
      </c>
      <c r="I524" s="21" t="s">
        <v>4174</v>
      </c>
      <c r="J524" s="21" t="s">
        <v>4175</v>
      </c>
      <c r="K524" s="21" t="s">
        <v>4163</v>
      </c>
      <c r="L524" s="23" t="s">
        <v>4176</v>
      </c>
      <c r="M524" s="23" t="s">
        <v>4177</v>
      </c>
      <c r="N524" s="23" t="s">
        <v>115</v>
      </c>
      <c r="O524" s="21" t="s">
        <v>4170</v>
      </c>
      <c r="P524" s="21"/>
      <c r="Q524" s="21">
        <v>82</v>
      </c>
      <c r="R524" s="21">
        <v>3200</v>
      </c>
      <c r="S524" s="21"/>
      <c r="T524" s="21"/>
      <c r="U524" s="21"/>
      <c r="V524" s="21"/>
      <c r="W524" s="21"/>
      <c r="X524" s="21"/>
      <c r="Y524" s="21"/>
      <c r="Z524" s="23" t="s">
        <v>4170</v>
      </c>
      <c r="AA524" s="21" t="s">
        <v>178</v>
      </c>
      <c r="AB524" s="21">
        <v>1</v>
      </c>
    </row>
    <row r="525" spans="1:28" ht="21.6" customHeight="1">
      <c r="A525" s="21">
        <v>4</v>
      </c>
      <c r="B525" s="21">
        <v>2025062246</v>
      </c>
      <c r="C525" s="21">
        <v>1</v>
      </c>
      <c r="D525" s="21" t="s">
        <v>4157</v>
      </c>
      <c r="E525" s="21" t="s">
        <v>115</v>
      </c>
      <c r="F525" s="21" t="s">
        <v>4158</v>
      </c>
      <c r="G525" s="21" t="s">
        <v>5091</v>
      </c>
      <c r="H525" s="21" t="s">
        <v>4212</v>
      </c>
      <c r="I525" s="21" t="s">
        <v>4180</v>
      </c>
      <c r="J525" s="21" t="s">
        <v>4175</v>
      </c>
      <c r="K525" s="21" t="s">
        <v>4163</v>
      </c>
      <c r="L525" s="23" t="s">
        <v>4181</v>
      </c>
      <c r="M525" s="23" t="s">
        <v>4182</v>
      </c>
      <c r="N525" s="23" t="s">
        <v>4866</v>
      </c>
      <c r="O525" s="21" t="s">
        <v>4170</v>
      </c>
      <c r="P525" s="21"/>
      <c r="Q525" s="21">
        <v>2166</v>
      </c>
      <c r="R525" s="21">
        <v>16983</v>
      </c>
      <c r="S525" s="21"/>
      <c r="T525" s="21"/>
      <c r="U525" s="21"/>
      <c r="V525" s="21"/>
      <c r="W525" s="21"/>
      <c r="X525" s="21"/>
      <c r="Y525" s="21"/>
      <c r="Z525" s="23" t="s">
        <v>4170</v>
      </c>
      <c r="AA525" s="21" t="s">
        <v>178</v>
      </c>
      <c r="AB525" s="21">
        <v>1</v>
      </c>
    </row>
    <row r="526" spans="1:28" ht="21.6" customHeight="1">
      <c r="A526" s="21">
        <v>5</v>
      </c>
      <c r="B526" s="21">
        <v>2025061614</v>
      </c>
      <c r="C526" s="21">
        <v>1</v>
      </c>
      <c r="D526" s="21" t="s">
        <v>4157</v>
      </c>
      <c r="E526" s="21" t="s">
        <v>115</v>
      </c>
      <c r="F526" s="21" t="s">
        <v>5092</v>
      </c>
      <c r="G526" s="21" t="s">
        <v>4354</v>
      </c>
      <c r="H526" s="21" t="s">
        <v>4565</v>
      </c>
      <c r="I526" s="21" t="s">
        <v>4186</v>
      </c>
      <c r="J526" s="21" t="s">
        <v>4175</v>
      </c>
      <c r="K526" s="21" t="s">
        <v>4163</v>
      </c>
      <c r="L526" s="23" t="s">
        <v>4187</v>
      </c>
      <c r="M526" s="23" t="s">
        <v>4188</v>
      </c>
      <c r="N526" s="23" t="s">
        <v>4189</v>
      </c>
      <c r="O526" s="21" t="s">
        <v>212</v>
      </c>
      <c r="P526" s="21"/>
      <c r="Q526" s="21">
        <v>32976</v>
      </c>
      <c r="R526" s="21">
        <v>65007</v>
      </c>
      <c r="S526" s="21" t="s">
        <v>178</v>
      </c>
      <c r="T526" s="21"/>
      <c r="U526" s="21"/>
      <c r="V526" s="21"/>
      <c r="W526" s="21"/>
      <c r="X526" s="21"/>
      <c r="Y526" s="21"/>
      <c r="Z526" s="23" t="s">
        <v>4166</v>
      </c>
      <c r="AA526" s="21" t="s">
        <v>178</v>
      </c>
      <c r="AB526" s="21">
        <v>1</v>
      </c>
    </row>
    <row r="527" spans="1:28" ht="21.6" customHeight="1">
      <c r="A527" s="21">
        <v>7</v>
      </c>
      <c r="B527" s="21">
        <v>2025062264</v>
      </c>
      <c r="C527" s="21">
        <v>1</v>
      </c>
      <c r="D527" s="21" t="s">
        <v>4157</v>
      </c>
      <c r="E527" s="21" t="s">
        <v>115</v>
      </c>
      <c r="F527" s="21" t="s">
        <v>4158</v>
      </c>
      <c r="G527" s="21" t="s">
        <v>4901</v>
      </c>
      <c r="H527" s="21" t="s">
        <v>5093</v>
      </c>
      <c r="I527" s="21" t="s">
        <v>4192</v>
      </c>
      <c r="J527" s="21" t="s">
        <v>4175</v>
      </c>
      <c r="K527" s="21" t="s">
        <v>4163</v>
      </c>
      <c r="L527" s="23" t="s">
        <v>4193</v>
      </c>
      <c r="M527" s="23" t="s">
        <v>4194</v>
      </c>
      <c r="N527" s="23" t="s">
        <v>4195</v>
      </c>
      <c r="O527" s="21" t="s">
        <v>4170</v>
      </c>
      <c r="P527" s="21"/>
      <c r="Q527" s="21">
        <v>128</v>
      </c>
      <c r="R527" s="21">
        <v>800</v>
      </c>
      <c r="S527" s="21"/>
      <c r="T527" s="21"/>
      <c r="U527" s="21"/>
      <c r="V527" s="21"/>
      <c r="W527" s="21"/>
      <c r="X527" s="21"/>
      <c r="Y527" s="21"/>
      <c r="Z527" s="23" t="s">
        <v>4170</v>
      </c>
      <c r="AA527" s="21" t="s">
        <v>178</v>
      </c>
      <c r="AB527" s="21">
        <v>1</v>
      </c>
    </row>
    <row r="528" spans="1:28" ht="21.6" customHeight="1">
      <c r="A528" s="21">
        <v>8</v>
      </c>
      <c r="B528" s="21">
        <v>2025062252</v>
      </c>
      <c r="C528" s="21">
        <v>1</v>
      </c>
      <c r="D528" s="21" t="s">
        <v>4157</v>
      </c>
      <c r="E528" s="21" t="s">
        <v>115</v>
      </c>
      <c r="F528" s="21" t="s">
        <v>4158</v>
      </c>
      <c r="G528" s="21" t="s">
        <v>5094</v>
      </c>
      <c r="H528" s="21" t="s">
        <v>4361</v>
      </c>
      <c r="I528" s="21" t="s">
        <v>4198</v>
      </c>
      <c r="J528" s="21" t="s">
        <v>4175</v>
      </c>
      <c r="K528" s="21" t="s">
        <v>4163</v>
      </c>
      <c r="L528" s="23" t="s">
        <v>4199</v>
      </c>
      <c r="M528" s="23" t="s">
        <v>4200</v>
      </c>
      <c r="N528" s="23"/>
      <c r="O528" s="21" t="s">
        <v>4170</v>
      </c>
      <c r="P528" s="21"/>
      <c r="Q528" s="21">
        <v>150</v>
      </c>
      <c r="R528" s="21">
        <v>6605</v>
      </c>
      <c r="S528" s="21"/>
      <c r="T528" s="21"/>
      <c r="U528" s="21"/>
      <c r="V528" s="21"/>
      <c r="W528" s="21"/>
      <c r="X528" s="21"/>
      <c r="Y528" s="21"/>
      <c r="Z528" s="23" t="s">
        <v>4170</v>
      </c>
      <c r="AA528" s="21" t="s">
        <v>178</v>
      </c>
      <c r="AB528" s="21">
        <v>1</v>
      </c>
    </row>
    <row r="529" spans="1:28" ht="21.6" customHeight="1">
      <c r="A529" s="21">
        <v>9</v>
      </c>
      <c r="B529" s="21">
        <v>2025062251</v>
      </c>
      <c r="C529" s="21">
        <v>1</v>
      </c>
      <c r="D529" s="21" t="s">
        <v>4157</v>
      </c>
      <c r="E529" s="21" t="s">
        <v>115</v>
      </c>
      <c r="F529" s="21" t="s">
        <v>4158</v>
      </c>
      <c r="G529" s="21" t="s">
        <v>5095</v>
      </c>
      <c r="H529" s="21" t="s">
        <v>4490</v>
      </c>
      <c r="I529" s="21" t="s">
        <v>4203</v>
      </c>
      <c r="J529" s="21" t="s">
        <v>4204</v>
      </c>
      <c r="K529" s="21" t="s">
        <v>4163</v>
      </c>
      <c r="L529" s="23" t="s">
        <v>4205</v>
      </c>
      <c r="M529" s="23" t="s">
        <v>4206</v>
      </c>
      <c r="N529" s="23" t="s">
        <v>4207</v>
      </c>
      <c r="O529" s="21" t="s">
        <v>4170</v>
      </c>
      <c r="P529" s="21"/>
      <c r="Q529" s="21">
        <v>330</v>
      </c>
      <c r="R529" s="21">
        <v>1552</v>
      </c>
      <c r="S529" s="21"/>
      <c r="T529" s="21"/>
      <c r="U529" s="21"/>
      <c r="V529" s="21"/>
      <c r="W529" s="21"/>
      <c r="X529" s="21"/>
      <c r="Y529" s="21"/>
      <c r="Z529" s="23" t="s">
        <v>4170</v>
      </c>
      <c r="AA529" s="21" t="s">
        <v>178</v>
      </c>
      <c r="AB529" s="21">
        <v>1</v>
      </c>
    </row>
    <row r="530" spans="1:28" ht="21.6" customHeight="1">
      <c r="A530" s="21">
        <v>10</v>
      </c>
      <c r="B530" s="21">
        <v>2025062261</v>
      </c>
      <c r="C530" s="21">
        <v>1</v>
      </c>
      <c r="D530" s="21" t="s">
        <v>4157</v>
      </c>
      <c r="E530" s="21" t="s">
        <v>115</v>
      </c>
      <c r="F530" s="21" t="s">
        <v>4158</v>
      </c>
      <c r="G530" s="21" t="s">
        <v>4950</v>
      </c>
      <c r="H530" s="21" t="s">
        <v>4271</v>
      </c>
      <c r="I530" s="21" t="s">
        <v>4209</v>
      </c>
      <c r="J530" s="21" t="s">
        <v>4204</v>
      </c>
      <c r="K530" s="21" t="s">
        <v>4163</v>
      </c>
      <c r="L530" s="23" t="s">
        <v>4210</v>
      </c>
      <c r="M530" s="23" t="s">
        <v>4211</v>
      </c>
      <c r="N530" s="23" t="s">
        <v>4195</v>
      </c>
      <c r="O530" s="21" t="s">
        <v>4170</v>
      </c>
      <c r="P530" s="21"/>
      <c r="Q530" s="21">
        <v>3301</v>
      </c>
      <c r="R530" s="21">
        <v>3201</v>
      </c>
      <c r="S530" s="21"/>
      <c r="T530" s="21"/>
      <c r="U530" s="21"/>
      <c r="V530" s="21"/>
      <c r="W530" s="21"/>
      <c r="X530" s="21"/>
      <c r="Y530" s="21"/>
      <c r="Z530" s="23" t="s">
        <v>4170</v>
      </c>
      <c r="AA530" s="21" t="s">
        <v>178</v>
      </c>
      <c r="AB530" s="21">
        <v>1</v>
      </c>
    </row>
    <row r="531" spans="1:28" ht="21.6" customHeight="1">
      <c r="A531" s="21">
        <v>11</v>
      </c>
      <c r="B531" s="21">
        <v>2025062260</v>
      </c>
      <c r="C531" s="21">
        <v>1</v>
      </c>
      <c r="D531" s="21" t="s">
        <v>4157</v>
      </c>
      <c r="E531" s="21" t="s">
        <v>115</v>
      </c>
      <c r="F531" s="21" t="s">
        <v>4158</v>
      </c>
      <c r="G531" s="21" t="s">
        <v>4558</v>
      </c>
      <c r="H531" s="21" t="s">
        <v>4337</v>
      </c>
      <c r="I531" s="21" t="s">
        <v>4214</v>
      </c>
      <c r="J531" s="21" t="s">
        <v>4204</v>
      </c>
      <c r="K531" s="21" t="s">
        <v>4163</v>
      </c>
      <c r="L531" s="23" t="s">
        <v>4215</v>
      </c>
      <c r="M531" s="23" t="s">
        <v>4216</v>
      </c>
      <c r="N531" s="23" t="s">
        <v>4217</v>
      </c>
      <c r="O531" s="21" t="s">
        <v>4170</v>
      </c>
      <c r="P531" s="21"/>
      <c r="Q531" s="21">
        <v>1237</v>
      </c>
      <c r="R531" s="21">
        <v>57310</v>
      </c>
      <c r="S531" s="21"/>
      <c r="T531" s="21"/>
      <c r="U531" s="21"/>
      <c r="V531" s="21"/>
      <c r="W531" s="21"/>
      <c r="X531" s="21"/>
      <c r="Y531" s="21"/>
      <c r="Z531" s="23" t="s">
        <v>4170</v>
      </c>
      <c r="AA531" s="21" t="s">
        <v>178</v>
      </c>
      <c r="AB531" s="21">
        <v>1</v>
      </c>
    </row>
    <row r="532" spans="1:28" ht="21.6" customHeight="1">
      <c r="A532" s="21">
        <v>12</v>
      </c>
      <c r="B532" s="21">
        <v>2025062534</v>
      </c>
      <c r="C532" s="21">
        <v>1</v>
      </c>
      <c r="D532" s="21" t="s">
        <v>4157</v>
      </c>
      <c r="E532" s="21" t="s">
        <v>115</v>
      </c>
      <c r="F532" s="21" t="s">
        <v>5096</v>
      </c>
      <c r="G532" s="21" t="s">
        <v>5097</v>
      </c>
      <c r="H532" s="21" t="s">
        <v>5017</v>
      </c>
      <c r="I532" s="21" t="s">
        <v>4220</v>
      </c>
      <c r="J532" s="21" t="s">
        <v>4204</v>
      </c>
      <c r="K532" s="21" t="s">
        <v>4163</v>
      </c>
      <c r="L532" s="23" t="s">
        <v>4221</v>
      </c>
      <c r="M532" s="23" t="s">
        <v>4222</v>
      </c>
      <c r="N532" s="23"/>
      <c r="O532" s="21" t="s">
        <v>212</v>
      </c>
      <c r="P532" s="21"/>
      <c r="Q532" s="21">
        <v>2148</v>
      </c>
      <c r="R532" s="21">
        <v>1161</v>
      </c>
      <c r="S532" s="21" t="s">
        <v>178</v>
      </c>
      <c r="T532" s="21"/>
      <c r="U532" s="21"/>
      <c r="V532" s="21"/>
      <c r="W532" s="21"/>
      <c r="X532" s="21"/>
      <c r="Y532" s="21"/>
      <c r="Z532" s="23" t="s">
        <v>4166</v>
      </c>
      <c r="AA532" s="21" t="s">
        <v>178</v>
      </c>
      <c r="AB532" s="21">
        <v>1</v>
      </c>
    </row>
    <row r="533" spans="1:28" ht="21.6" customHeight="1">
      <c r="A533" s="21">
        <v>14</v>
      </c>
      <c r="B533" s="21">
        <v>2025062258</v>
      </c>
      <c r="C533" s="21">
        <v>1</v>
      </c>
      <c r="D533" s="21" t="s">
        <v>4157</v>
      </c>
      <c r="E533" s="21" t="s">
        <v>115</v>
      </c>
      <c r="F533" s="21" t="s">
        <v>4158</v>
      </c>
      <c r="G533" s="21" t="s">
        <v>4809</v>
      </c>
      <c r="H533" s="21" t="s">
        <v>4732</v>
      </c>
      <c r="I533" s="21" t="s">
        <v>4226</v>
      </c>
      <c r="J533" s="21" t="s">
        <v>4204</v>
      </c>
      <c r="K533" s="21" t="s">
        <v>4163</v>
      </c>
      <c r="L533" s="23" t="s">
        <v>4227</v>
      </c>
      <c r="M533" s="23" t="s">
        <v>4228</v>
      </c>
      <c r="N533" s="23" t="s">
        <v>4195</v>
      </c>
      <c r="O533" s="21" t="s">
        <v>4170</v>
      </c>
      <c r="P533" s="21"/>
      <c r="Q533" s="21">
        <v>593</v>
      </c>
      <c r="R533" s="21">
        <v>1589</v>
      </c>
      <c r="S533" s="21"/>
      <c r="T533" s="21"/>
      <c r="U533" s="21"/>
      <c r="V533" s="21"/>
      <c r="W533" s="21"/>
      <c r="X533" s="21"/>
      <c r="Y533" s="21"/>
      <c r="Z533" s="23" t="s">
        <v>4170</v>
      </c>
      <c r="AA533" s="21" t="s">
        <v>178</v>
      </c>
      <c r="AB533" s="21">
        <v>1</v>
      </c>
    </row>
    <row r="534" spans="1:28" ht="21.6" customHeight="1">
      <c r="A534" s="21">
        <v>17</v>
      </c>
      <c r="B534" s="21">
        <v>2025061612</v>
      </c>
      <c r="C534" s="21">
        <v>1</v>
      </c>
      <c r="D534" s="21" t="s">
        <v>4157</v>
      </c>
      <c r="E534" s="21" t="s">
        <v>115</v>
      </c>
      <c r="F534" s="21" t="s">
        <v>5092</v>
      </c>
      <c r="G534" s="21" t="s">
        <v>4840</v>
      </c>
      <c r="H534" s="21" t="s">
        <v>4786</v>
      </c>
      <c r="I534" s="21" t="s">
        <v>4239</v>
      </c>
      <c r="J534" s="21" t="s">
        <v>4233</v>
      </c>
      <c r="K534" s="21" t="s">
        <v>4163</v>
      </c>
      <c r="L534" s="23" t="s">
        <v>4187</v>
      </c>
      <c r="M534" s="23" t="s">
        <v>4188</v>
      </c>
      <c r="N534" s="23" t="s">
        <v>4240</v>
      </c>
      <c r="O534" s="21" t="s">
        <v>212</v>
      </c>
      <c r="P534" s="21"/>
      <c r="Q534" s="21"/>
      <c r="R534" s="21">
        <v>83669</v>
      </c>
      <c r="S534" s="21" t="s">
        <v>178</v>
      </c>
      <c r="T534" s="21"/>
      <c r="U534" s="21"/>
      <c r="V534" s="21"/>
      <c r="W534" s="21"/>
      <c r="X534" s="21"/>
      <c r="Y534" s="21"/>
      <c r="Z534" s="23" t="s">
        <v>4166</v>
      </c>
      <c r="AA534" s="21" t="s">
        <v>178</v>
      </c>
      <c r="AB534" s="21">
        <v>1</v>
      </c>
    </row>
    <row r="535" spans="1:28" ht="21.6" customHeight="1">
      <c r="A535" s="21">
        <v>19</v>
      </c>
      <c r="B535" s="21">
        <v>2025063257</v>
      </c>
      <c r="C535" s="21">
        <v>1</v>
      </c>
      <c r="D535" s="21" t="s">
        <v>4157</v>
      </c>
      <c r="E535" s="21" t="s">
        <v>115</v>
      </c>
      <c r="F535" s="21" t="s">
        <v>5098</v>
      </c>
      <c r="G535" s="21" t="s">
        <v>4184</v>
      </c>
      <c r="H535" s="21" t="s">
        <v>5099</v>
      </c>
      <c r="I535" s="21" t="s">
        <v>4239</v>
      </c>
      <c r="J535" s="21" t="s">
        <v>4233</v>
      </c>
      <c r="K535" s="21" t="s">
        <v>4163</v>
      </c>
      <c r="L535" s="23" t="s">
        <v>4187</v>
      </c>
      <c r="M535" s="23" t="s">
        <v>4188</v>
      </c>
      <c r="N535" s="23" t="s">
        <v>4240</v>
      </c>
      <c r="O535" s="21" t="s">
        <v>158</v>
      </c>
      <c r="P535" s="21"/>
      <c r="Q535" s="21"/>
      <c r="R535" s="21">
        <v>83669</v>
      </c>
      <c r="S535" s="21"/>
      <c r="T535" s="21"/>
      <c r="U535" s="21"/>
      <c r="V535" s="21"/>
      <c r="W535" s="21"/>
      <c r="X535" s="21"/>
      <c r="Y535" s="21"/>
      <c r="Z535" s="23" t="s">
        <v>5100</v>
      </c>
      <c r="AA535" s="21" t="s">
        <v>178</v>
      </c>
      <c r="AB535" s="21">
        <v>1</v>
      </c>
    </row>
    <row r="536" spans="1:28" ht="21.6" customHeight="1">
      <c r="A536" s="21">
        <v>22</v>
      </c>
      <c r="B536" s="21">
        <v>2025062255</v>
      </c>
      <c r="C536" s="21">
        <v>1</v>
      </c>
      <c r="D536" s="21" t="s">
        <v>4157</v>
      </c>
      <c r="E536" s="21" t="s">
        <v>115</v>
      </c>
      <c r="F536" s="21" t="s">
        <v>4158</v>
      </c>
      <c r="G536" s="21" t="s">
        <v>4168</v>
      </c>
      <c r="H536" s="21" t="s">
        <v>4334</v>
      </c>
      <c r="I536" s="21" t="s">
        <v>4243</v>
      </c>
      <c r="J536" s="21" t="s">
        <v>4233</v>
      </c>
      <c r="K536" s="21" t="s">
        <v>4163</v>
      </c>
      <c r="L536" s="23" t="s">
        <v>4244</v>
      </c>
      <c r="M536" s="23" t="s">
        <v>4245</v>
      </c>
      <c r="N536" s="23" t="s">
        <v>115</v>
      </c>
      <c r="O536" s="21" t="s">
        <v>4170</v>
      </c>
      <c r="P536" s="21"/>
      <c r="Q536" s="21"/>
      <c r="R536" s="21">
        <v>48610</v>
      </c>
      <c r="S536" s="21"/>
      <c r="T536" s="21"/>
      <c r="U536" s="21"/>
      <c r="V536" s="21"/>
      <c r="W536" s="21"/>
      <c r="X536" s="21"/>
      <c r="Y536" s="21"/>
      <c r="Z536" s="23" t="s">
        <v>4170</v>
      </c>
      <c r="AA536" s="21" t="s">
        <v>178</v>
      </c>
      <c r="AB536" s="21">
        <v>1</v>
      </c>
    </row>
    <row r="537" spans="1:28" ht="21.6" customHeight="1">
      <c r="A537" s="21">
        <v>25</v>
      </c>
      <c r="B537" s="21">
        <v>2025060327</v>
      </c>
      <c r="C537" s="21">
        <v>1</v>
      </c>
      <c r="D537" s="21" t="s">
        <v>4157</v>
      </c>
      <c r="E537" s="21" t="s">
        <v>115</v>
      </c>
      <c r="F537" s="21" t="s">
        <v>5101</v>
      </c>
      <c r="G537" s="21" t="s">
        <v>4629</v>
      </c>
      <c r="H537" s="21" t="s">
        <v>5102</v>
      </c>
      <c r="I537" s="21" t="s">
        <v>4249</v>
      </c>
      <c r="J537" s="21" t="s">
        <v>4233</v>
      </c>
      <c r="K537" s="21" t="s">
        <v>4163</v>
      </c>
      <c r="L537" s="23" t="s">
        <v>4250</v>
      </c>
      <c r="M537" s="23" t="s">
        <v>4251</v>
      </c>
      <c r="N537" s="23" t="s">
        <v>4252</v>
      </c>
      <c r="O537" s="21" t="s">
        <v>212</v>
      </c>
      <c r="P537" s="21"/>
      <c r="Q537" s="21"/>
      <c r="R537" s="21">
        <v>23390</v>
      </c>
      <c r="S537" s="21" t="s">
        <v>178</v>
      </c>
      <c r="T537" s="21"/>
      <c r="U537" s="21"/>
      <c r="V537" s="21"/>
      <c r="W537" s="21"/>
      <c r="X537" s="21"/>
      <c r="Y537" s="21"/>
      <c r="Z537" s="23" t="s">
        <v>4166</v>
      </c>
      <c r="AA537" s="21" t="s">
        <v>178</v>
      </c>
      <c r="AB537" s="21">
        <v>1</v>
      </c>
    </row>
    <row r="538" spans="1:28" ht="21.6" customHeight="1">
      <c r="A538" s="21">
        <v>27</v>
      </c>
      <c r="B538" s="21">
        <v>2025062768</v>
      </c>
      <c r="C538" s="21">
        <v>1</v>
      </c>
      <c r="D538" s="21" t="s">
        <v>4157</v>
      </c>
      <c r="E538" s="21" t="s">
        <v>115</v>
      </c>
      <c r="F538" s="21" t="s">
        <v>5103</v>
      </c>
      <c r="G538" s="21" t="s">
        <v>4725</v>
      </c>
      <c r="H538" s="21" t="s">
        <v>5104</v>
      </c>
      <c r="I538" s="21" t="s">
        <v>4889</v>
      </c>
      <c r="J538" s="21" t="s">
        <v>4233</v>
      </c>
      <c r="K538" s="21" t="s">
        <v>4163</v>
      </c>
      <c r="L538" s="23" t="s">
        <v>4610</v>
      </c>
      <c r="M538" s="23" t="s">
        <v>4890</v>
      </c>
      <c r="N538" s="23" t="s">
        <v>115</v>
      </c>
      <c r="O538" s="21" t="s">
        <v>4170</v>
      </c>
      <c r="P538" s="21"/>
      <c r="Q538" s="21"/>
      <c r="R538" s="21">
        <v>29024</v>
      </c>
      <c r="S538" s="21"/>
      <c r="T538" s="21"/>
      <c r="U538" s="21"/>
      <c r="V538" s="21"/>
      <c r="W538" s="21"/>
      <c r="X538" s="21"/>
      <c r="Y538" s="21"/>
      <c r="Z538" s="23" t="s">
        <v>4166</v>
      </c>
      <c r="AA538" s="21" t="s">
        <v>178</v>
      </c>
      <c r="AB538" s="21">
        <v>1</v>
      </c>
    </row>
    <row r="539" spans="1:28" ht="21.6" customHeight="1">
      <c r="A539" s="21">
        <v>29</v>
      </c>
      <c r="B539" s="21">
        <v>2025061157</v>
      </c>
      <c r="C539" s="21">
        <v>1</v>
      </c>
      <c r="D539" s="21" t="s">
        <v>4157</v>
      </c>
      <c r="E539" s="21" t="s">
        <v>115</v>
      </c>
      <c r="F539" s="21" t="s">
        <v>5105</v>
      </c>
      <c r="G539" s="21" t="s">
        <v>4231</v>
      </c>
      <c r="H539" s="21" t="s">
        <v>4787</v>
      </c>
      <c r="I539" s="21" t="s">
        <v>4256</v>
      </c>
      <c r="J539" s="21" t="s">
        <v>4257</v>
      </c>
      <c r="K539" s="21" t="s">
        <v>4163</v>
      </c>
      <c r="L539" s="23" t="s">
        <v>4258</v>
      </c>
      <c r="M539" s="23" t="s">
        <v>4259</v>
      </c>
      <c r="N539" s="23" t="s">
        <v>115</v>
      </c>
      <c r="O539" s="21" t="s">
        <v>212</v>
      </c>
      <c r="P539" s="21"/>
      <c r="Q539" s="21"/>
      <c r="R539" s="21">
        <v>58768</v>
      </c>
      <c r="S539" s="21" t="s">
        <v>178</v>
      </c>
      <c r="T539" s="21"/>
      <c r="U539" s="21"/>
      <c r="V539" s="21"/>
      <c r="W539" s="21"/>
      <c r="X539" s="21"/>
      <c r="Y539" s="21"/>
      <c r="Z539" s="23" t="s">
        <v>4166</v>
      </c>
      <c r="AA539" s="21" t="s">
        <v>178</v>
      </c>
      <c r="AB539" s="21">
        <v>1</v>
      </c>
    </row>
    <row r="540" spans="1:28" ht="21.6" customHeight="1">
      <c r="A540" s="21">
        <v>31</v>
      </c>
      <c r="B540" s="21">
        <v>2025061051</v>
      </c>
      <c r="C540" s="21">
        <v>1</v>
      </c>
      <c r="D540" s="21" t="s">
        <v>4157</v>
      </c>
      <c r="E540" s="21" t="s">
        <v>115</v>
      </c>
      <c r="F540" s="21" t="s">
        <v>5105</v>
      </c>
      <c r="G540" s="21" t="s">
        <v>4963</v>
      </c>
      <c r="H540" s="21" t="s">
        <v>4213</v>
      </c>
      <c r="I540" s="21" t="s">
        <v>4262</v>
      </c>
      <c r="J540" s="21" t="s">
        <v>4257</v>
      </c>
      <c r="K540" s="21" t="s">
        <v>4163</v>
      </c>
      <c r="L540" s="23" t="s">
        <v>4263</v>
      </c>
      <c r="M540" s="23" t="s">
        <v>4264</v>
      </c>
      <c r="N540" s="23"/>
      <c r="O540" s="21" t="s">
        <v>4170</v>
      </c>
      <c r="P540" s="21"/>
      <c r="Q540" s="21"/>
      <c r="R540" s="21">
        <v>24400</v>
      </c>
      <c r="S540" s="21"/>
      <c r="T540" s="21"/>
      <c r="U540" s="21"/>
      <c r="V540" s="21"/>
      <c r="W540" s="21"/>
      <c r="X540" s="21"/>
      <c r="Y540" s="21"/>
      <c r="Z540" s="23" t="s">
        <v>4170</v>
      </c>
      <c r="AA540" s="21" t="s">
        <v>178</v>
      </c>
      <c r="AB540" s="21">
        <v>1</v>
      </c>
    </row>
    <row r="541" spans="1:28" ht="21.6" customHeight="1">
      <c r="A541" s="21">
        <v>32</v>
      </c>
      <c r="B541" s="21">
        <v>2025061073</v>
      </c>
      <c r="C541" s="21">
        <v>1</v>
      </c>
      <c r="D541" s="21" t="s">
        <v>4157</v>
      </c>
      <c r="E541" s="21" t="s">
        <v>115</v>
      </c>
      <c r="F541" s="21" t="s">
        <v>5106</v>
      </c>
      <c r="G541" s="21" t="s">
        <v>4366</v>
      </c>
      <c r="H541" s="21" t="s">
        <v>5008</v>
      </c>
      <c r="I541" s="21" t="s">
        <v>4262</v>
      </c>
      <c r="J541" s="21" t="s">
        <v>4257</v>
      </c>
      <c r="K541" s="21" t="s">
        <v>4163</v>
      </c>
      <c r="L541" s="23" t="s">
        <v>4263</v>
      </c>
      <c r="M541" s="23" t="s">
        <v>4264</v>
      </c>
      <c r="N541" s="23"/>
      <c r="O541" s="21" t="s">
        <v>158</v>
      </c>
      <c r="P541" s="21"/>
      <c r="Q541" s="21"/>
      <c r="R541" s="21">
        <v>24400</v>
      </c>
      <c r="S541" s="21"/>
      <c r="T541" s="21"/>
      <c r="U541" s="21"/>
      <c r="V541" s="21"/>
      <c r="W541" s="21"/>
      <c r="X541" s="21"/>
      <c r="Y541" s="21"/>
      <c r="Z541" s="23" t="s">
        <v>5107</v>
      </c>
      <c r="AA541" s="21" t="s">
        <v>178</v>
      </c>
      <c r="AB541" s="21">
        <v>1</v>
      </c>
    </row>
    <row r="542" spans="1:28" ht="21.6" customHeight="1">
      <c r="A542" s="21">
        <v>33</v>
      </c>
      <c r="B542" s="21">
        <v>2025062239</v>
      </c>
      <c r="C542" s="21">
        <v>1</v>
      </c>
      <c r="D542" s="21" t="s">
        <v>4157</v>
      </c>
      <c r="E542" s="21" t="s">
        <v>115</v>
      </c>
      <c r="F542" s="21" t="s">
        <v>4158</v>
      </c>
      <c r="G542" s="21" t="s">
        <v>4260</v>
      </c>
      <c r="H542" s="21" t="s">
        <v>4743</v>
      </c>
      <c r="I542" s="21" t="s">
        <v>4267</v>
      </c>
      <c r="J542" s="21" t="s">
        <v>4268</v>
      </c>
      <c r="K542" s="21" t="s">
        <v>4163</v>
      </c>
      <c r="L542" s="23" t="s">
        <v>4269</v>
      </c>
      <c r="M542" s="23" t="s">
        <v>4270</v>
      </c>
      <c r="N542" s="23" t="s">
        <v>115</v>
      </c>
      <c r="O542" s="21" t="s">
        <v>4170</v>
      </c>
      <c r="P542" s="21"/>
      <c r="Q542" s="21">
        <v>11729</v>
      </c>
      <c r="R542" s="21">
        <v>155457</v>
      </c>
      <c r="S542" s="21"/>
      <c r="T542" s="21"/>
      <c r="U542" s="21"/>
      <c r="V542" s="21"/>
      <c r="W542" s="21"/>
      <c r="X542" s="21"/>
      <c r="Y542" s="21"/>
      <c r="Z542" s="23" t="s">
        <v>4170</v>
      </c>
      <c r="AA542" s="21" t="s">
        <v>178</v>
      </c>
      <c r="AB542" s="21">
        <v>1</v>
      </c>
    </row>
    <row r="543" spans="1:28" ht="21.6" customHeight="1">
      <c r="A543" s="21">
        <v>34</v>
      </c>
      <c r="B543" s="21">
        <v>2025062672</v>
      </c>
      <c r="C543" s="21">
        <v>1</v>
      </c>
      <c r="D543" s="21" t="s">
        <v>4157</v>
      </c>
      <c r="E543" s="21" t="s">
        <v>115</v>
      </c>
      <c r="F543" s="21" t="s">
        <v>5103</v>
      </c>
      <c r="G543" s="21" t="s">
        <v>4337</v>
      </c>
      <c r="H543" s="21" t="s">
        <v>5108</v>
      </c>
      <c r="I543" s="21" t="s">
        <v>4267</v>
      </c>
      <c r="J543" s="21" t="s">
        <v>4268</v>
      </c>
      <c r="K543" s="21" t="s">
        <v>4163</v>
      </c>
      <c r="L543" s="23" t="s">
        <v>4269</v>
      </c>
      <c r="M543" s="23" t="s">
        <v>4270</v>
      </c>
      <c r="N543" s="23" t="s">
        <v>115</v>
      </c>
      <c r="O543" s="21" t="s">
        <v>212</v>
      </c>
      <c r="P543" s="21"/>
      <c r="Q543" s="21">
        <v>11729</v>
      </c>
      <c r="R543" s="21">
        <v>155457</v>
      </c>
      <c r="S543" s="21" t="s">
        <v>178</v>
      </c>
      <c r="T543" s="21"/>
      <c r="U543" s="21" t="s">
        <v>178</v>
      </c>
      <c r="V543" s="21"/>
      <c r="W543" s="21"/>
      <c r="X543" s="21"/>
      <c r="Y543" s="21"/>
      <c r="Z543" s="23" t="s">
        <v>5109</v>
      </c>
      <c r="AA543" s="21" t="s">
        <v>178</v>
      </c>
      <c r="AB543" s="21">
        <v>1</v>
      </c>
    </row>
    <row r="544" spans="1:28" ht="21.6" customHeight="1">
      <c r="A544" s="21">
        <v>35</v>
      </c>
      <c r="B544" s="21">
        <v>2025060321</v>
      </c>
      <c r="C544" s="21">
        <v>1</v>
      </c>
      <c r="D544" s="21" t="s">
        <v>4157</v>
      </c>
      <c r="E544" s="21" t="s">
        <v>115</v>
      </c>
      <c r="F544" s="21" t="s">
        <v>5101</v>
      </c>
      <c r="G544" s="21" t="s">
        <v>5110</v>
      </c>
      <c r="H544" s="21" t="s">
        <v>5111</v>
      </c>
      <c r="I544" s="21" t="s">
        <v>4273</v>
      </c>
      <c r="J544" s="21" t="s">
        <v>4268</v>
      </c>
      <c r="K544" s="21" t="s">
        <v>4163</v>
      </c>
      <c r="L544" s="23" t="s">
        <v>4274</v>
      </c>
      <c r="M544" s="23" t="s">
        <v>4275</v>
      </c>
      <c r="N544" s="23" t="s">
        <v>4252</v>
      </c>
      <c r="O544" s="21" t="s">
        <v>212</v>
      </c>
      <c r="P544" s="21"/>
      <c r="Q544" s="21">
        <v>2320</v>
      </c>
      <c r="R544" s="21">
        <v>269778</v>
      </c>
      <c r="S544" s="21" t="s">
        <v>178</v>
      </c>
      <c r="T544" s="21"/>
      <c r="U544" s="21"/>
      <c r="V544" s="21"/>
      <c r="W544" s="21"/>
      <c r="X544" s="21"/>
      <c r="Y544" s="21"/>
      <c r="Z544" s="23" t="s">
        <v>4166</v>
      </c>
      <c r="AA544" s="21" t="s">
        <v>178</v>
      </c>
      <c r="AB544" s="21">
        <v>1</v>
      </c>
    </row>
    <row r="545" spans="1:28" ht="21.6" customHeight="1">
      <c r="A545" s="21">
        <v>37</v>
      </c>
      <c r="B545" s="21">
        <v>2025061616</v>
      </c>
      <c r="C545" s="21">
        <v>1</v>
      </c>
      <c r="D545" s="21" t="s">
        <v>4157</v>
      </c>
      <c r="E545" s="21" t="s">
        <v>115</v>
      </c>
      <c r="F545" s="21" t="s">
        <v>5092</v>
      </c>
      <c r="G545" s="21" t="s">
        <v>4783</v>
      </c>
      <c r="H545" s="21" t="s">
        <v>4417</v>
      </c>
      <c r="I545" s="21" t="s">
        <v>4277</v>
      </c>
      <c r="J545" s="21" t="s">
        <v>4278</v>
      </c>
      <c r="K545" s="21" t="s">
        <v>4163</v>
      </c>
      <c r="L545" s="23" t="s">
        <v>4187</v>
      </c>
      <c r="M545" s="23" t="s">
        <v>4188</v>
      </c>
      <c r="N545" s="23" t="s">
        <v>4279</v>
      </c>
      <c r="O545" s="21" t="s">
        <v>212</v>
      </c>
      <c r="P545" s="21"/>
      <c r="Q545" s="21"/>
      <c r="R545" s="21">
        <v>120911</v>
      </c>
      <c r="S545" s="21" t="s">
        <v>178</v>
      </c>
      <c r="T545" s="21"/>
      <c r="U545" s="21"/>
      <c r="V545" s="21"/>
      <c r="W545" s="21"/>
      <c r="X545" s="21"/>
      <c r="Y545" s="21"/>
      <c r="Z545" s="23" t="s">
        <v>4166</v>
      </c>
      <c r="AA545" s="21" t="s">
        <v>178</v>
      </c>
      <c r="AB545" s="21">
        <v>1</v>
      </c>
    </row>
    <row r="546" spans="1:28" ht="21.6" customHeight="1">
      <c r="A546" s="21">
        <v>39</v>
      </c>
      <c r="B546" s="21">
        <v>2025063607</v>
      </c>
      <c r="C546" s="21">
        <v>1</v>
      </c>
      <c r="D546" s="21" t="s">
        <v>4157</v>
      </c>
      <c r="E546" s="21" t="s">
        <v>115</v>
      </c>
      <c r="F546" s="21" t="s">
        <v>5112</v>
      </c>
      <c r="G546" s="21" t="s">
        <v>4730</v>
      </c>
      <c r="H546" s="21" t="s">
        <v>4445</v>
      </c>
      <c r="I546" s="21" t="s">
        <v>4277</v>
      </c>
      <c r="J546" s="21" t="s">
        <v>4278</v>
      </c>
      <c r="K546" s="21" t="s">
        <v>4163</v>
      </c>
      <c r="L546" s="23" t="s">
        <v>4187</v>
      </c>
      <c r="M546" s="23" t="s">
        <v>4188</v>
      </c>
      <c r="N546" s="23" t="s">
        <v>4279</v>
      </c>
      <c r="O546" s="21" t="s">
        <v>158</v>
      </c>
      <c r="P546" s="21"/>
      <c r="Q546" s="21"/>
      <c r="R546" s="21">
        <v>143735</v>
      </c>
      <c r="S546" s="21"/>
      <c r="T546" s="21"/>
      <c r="U546" s="21"/>
      <c r="V546" s="21"/>
      <c r="W546" s="21"/>
      <c r="X546" s="21"/>
      <c r="Y546" s="21"/>
      <c r="Z546" s="23" t="s">
        <v>5113</v>
      </c>
      <c r="AA546" s="21" t="s">
        <v>178</v>
      </c>
      <c r="AB546" s="21">
        <v>1</v>
      </c>
    </row>
    <row r="547" spans="1:28" ht="21.6" customHeight="1">
      <c r="A547" s="21">
        <v>40</v>
      </c>
      <c r="B547" s="21">
        <v>2025062685</v>
      </c>
      <c r="C547" s="21">
        <v>1</v>
      </c>
      <c r="D547" s="21" t="s">
        <v>4157</v>
      </c>
      <c r="E547" s="21" t="s">
        <v>115</v>
      </c>
      <c r="F547" s="21" t="s">
        <v>5103</v>
      </c>
      <c r="G547" s="21" t="s">
        <v>5114</v>
      </c>
      <c r="H547" s="21" t="s">
        <v>5115</v>
      </c>
      <c r="I547" s="21" t="s">
        <v>4280</v>
      </c>
      <c r="J547" s="21" t="s">
        <v>4281</v>
      </c>
      <c r="K547" s="21" t="s">
        <v>4163</v>
      </c>
      <c r="L547" s="23" t="s">
        <v>4282</v>
      </c>
      <c r="M547" s="23" t="s">
        <v>4283</v>
      </c>
      <c r="N547" s="23" t="s">
        <v>4284</v>
      </c>
      <c r="O547" s="21" t="s">
        <v>212</v>
      </c>
      <c r="P547" s="21"/>
      <c r="Q547" s="21">
        <v>33643</v>
      </c>
      <c r="R547" s="21">
        <v>32859</v>
      </c>
      <c r="S547" s="21" t="s">
        <v>178</v>
      </c>
      <c r="T547" s="21"/>
      <c r="U547" s="21"/>
      <c r="V547" s="21"/>
      <c r="W547" s="21"/>
      <c r="X547" s="21"/>
      <c r="Y547" s="21"/>
      <c r="Z547" s="23" t="s">
        <v>4166</v>
      </c>
      <c r="AA547" s="21" t="s">
        <v>178</v>
      </c>
      <c r="AB547" s="21">
        <v>1</v>
      </c>
    </row>
    <row r="548" spans="1:28" ht="21.6" customHeight="1">
      <c r="A548" s="21">
        <v>42</v>
      </c>
      <c r="B548" s="21">
        <v>2025062248</v>
      </c>
      <c r="C548" s="21">
        <v>1</v>
      </c>
      <c r="D548" s="21" t="s">
        <v>4157</v>
      </c>
      <c r="E548" s="21" t="s">
        <v>115</v>
      </c>
      <c r="F548" s="21" t="s">
        <v>4158</v>
      </c>
      <c r="G548" s="21" t="s">
        <v>5116</v>
      </c>
      <c r="H548" s="21" t="s">
        <v>4213</v>
      </c>
      <c r="I548" s="21" t="s">
        <v>4287</v>
      </c>
      <c r="J548" s="21" t="s">
        <v>4281</v>
      </c>
      <c r="K548" s="21" t="s">
        <v>4163</v>
      </c>
      <c r="L548" s="23" t="s">
        <v>4288</v>
      </c>
      <c r="M548" s="23" t="s">
        <v>4289</v>
      </c>
      <c r="N548" s="23" t="s">
        <v>4290</v>
      </c>
      <c r="O548" s="21" t="s">
        <v>4170</v>
      </c>
      <c r="P548" s="21"/>
      <c r="Q548" s="21">
        <v>5049</v>
      </c>
      <c r="R548" s="21">
        <v>39894</v>
      </c>
      <c r="S548" s="21"/>
      <c r="T548" s="21"/>
      <c r="U548" s="21"/>
      <c r="V548" s="21"/>
      <c r="W548" s="21"/>
      <c r="X548" s="21"/>
      <c r="Y548" s="21"/>
      <c r="Z548" s="23" t="s">
        <v>4170</v>
      </c>
      <c r="AA548" s="21" t="s">
        <v>178</v>
      </c>
      <c r="AB548" s="21">
        <v>1</v>
      </c>
    </row>
    <row r="549" spans="1:28" ht="21.6" customHeight="1">
      <c r="A549" s="21">
        <v>43</v>
      </c>
      <c r="B549" s="21">
        <v>2025062242</v>
      </c>
      <c r="C549" s="21">
        <v>1</v>
      </c>
      <c r="D549" s="21" t="s">
        <v>4157</v>
      </c>
      <c r="E549" s="21" t="s">
        <v>115</v>
      </c>
      <c r="F549" s="21" t="s">
        <v>4158</v>
      </c>
      <c r="G549" s="21" t="s">
        <v>5117</v>
      </c>
      <c r="H549" s="21" t="s">
        <v>4343</v>
      </c>
      <c r="I549" s="21" t="s">
        <v>4293</v>
      </c>
      <c r="J549" s="21" t="s">
        <v>4281</v>
      </c>
      <c r="K549" s="21" t="s">
        <v>4163</v>
      </c>
      <c r="L549" s="23" t="s">
        <v>4294</v>
      </c>
      <c r="M549" s="23" t="s">
        <v>4295</v>
      </c>
      <c r="N549" s="23" t="s">
        <v>115</v>
      </c>
      <c r="O549" s="21" t="s">
        <v>4170</v>
      </c>
      <c r="P549" s="21"/>
      <c r="Q549" s="21">
        <v>17524</v>
      </c>
      <c r="R549" s="21">
        <v>23921</v>
      </c>
      <c r="S549" s="21"/>
      <c r="T549" s="21"/>
      <c r="U549" s="21"/>
      <c r="V549" s="21"/>
      <c r="W549" s="21"/>
      <c r="X549" s="21"/>
      <c r="Y549" s="21"/>
      <c r="Z549" s="23" t="s">
        <v>4170</v>
      </c>
      <c r="AA549" s="21" t="s">
        <v>178</v>
      </c>
      <c r="AB549" s="21">
        <v>1</v>
      </c>
    </row>
    <row r="550" spans="1:28" ht="21.6" customHeight="1">
      <c r="A550" s="21">
        <v>44</v>
      </c>
      <c r="B550" s="21">
        <v>2025062665</v>
      </c>
      <c r="C550" s="21">
        <v>1</v>
      </c>
      <c r="D550" s="21" t="s">
        <v>4157</v>
      </c>
      <c r="E550" s="21" t="s">
        <v>115</v>
      </c>
      <c r="F550" s="21" t="s">
        <v>5103</v>
      </c>
      <c r="G550" s="21" t="s">
        <v>4179</v>
      </c>
      <c r="H550" s="21" t="s">
        <v>4990</v>
      </c>
      <c r="I550" s="21" t="s">
        <v>4293</v>
      </c>
      <c r="J550" s="21" t="s">
        <v>4281</v>
      </c>
      <c r="K550" s="21" t="s">
        <v>4163</v>
      </c>
      <c r="L550" s="23" t="s">
        <v>4294</v>
      </c>
      <c r="M550" s="23" t="s">
        <v>4295</v>
      </c>
      <c r="N550" s="23" t="s">
        <v>115</v>
      </c>
      <c r="O550" s="21" t="s">
        <v>212</v>
      </c>
      <c r="P550" s="21"/>
      <c r="Q550" s="21">
        <v>17524</v>
      </c>
      <c r="R550" s="21">
        <v>23921</v>
      </c>
      <c r="S550" s="21" t="s">
        <v>178</v>
      </c>
      <c r="T550" s="21"/>
      <c r="U550" s="21" t="s">
        <v>178</v>
      </c>
      <c r="V550" s="21"/>
      <c r="W550" s="21"/>
      <c r="X550" s="21"/>
      <c r="Y550" s="21"/>
      <c r="Z550" s="23" t="s">
        <v>5118</v>
      </c>
      <c r="AA550" s="21" t="s">
        <v>178</v>
      </c>
      <c r="AB550" s="21">
        <v>1</v>
      </c>
    </row>
    <row r="551" spans="1:28" ht="21.6" customHeight="1">
      <c r="A551" s="21">
        <v>45</v>
      </c>
      <c r="B551" s="21">
        <v>2025063242</v>
      </c>
      <c r="C551" s="21">
        <v>1</v>
      </c>
      <c r="D551" s="21" t="s">
        <v>4157</v>
      </c>
      <c r="E551" s="21" t="s">
        <v>115</v>
      </c>
      <c r="F551" s="21" t="s">
        <v>5119</v>
      </c>
      <c r="G551" s="21" t="s">
        <v>5120</v>
      </c>
      <c r="H551" s="21" t="s">
        <v>4781</v>
      </c>
      <c r="I551" s="21" t="s">
        <v>4307</v>
      </c>
      <c r="J551" s="21" t="s">
        <v>4308</v>
      </c>
      <c r="K551" s="21" t="s">
        <v>4163</v>
      </c>
      <c r="L551" s="23" t="s">
        <v>4300</v>
      </c>
      <c r="M551" s="23" t="s">
        <v>4301</v>
      </c>
      <c r="N551" s="23" t="s">
        <v>4302</v>
      </c>
      <c r="O551" s="21" t="s">
        <v>212</v>
      </c>
      <c r="P551" s="21"/>
      <c r="Q551" s="21">
        <v>369</v>
      </c>
      <c r="R551" s="21">
        <v>16600</v>
      </c>
      <c r="S551" s="21" t="s">
        <v>178</v>
      </c>
      <c r="T551" s="21"/>
      <c r="U551" s="21"/>
      <c r="V551" s="21"/>
      <c r="W551" s="21"/>
      <c r="X551" s="21"/>
      <c r="Y551" s="21"/>
      <c r="Z551" s="23" t="s">
        <v>4166</v>
      </c>
      <c r="AA551" s="21" t="s">
        <v>178</v>
      </c>
      <c r="AB551" s="21">
        <v>1</v>
      </c>
    </row>
    <row r="552" spans="1:28" ht="21.6" customHeight="1">
      <c r="A552" s="21">
        <v>47</v>
      </c>
      <c r="B552" s="21">
        <v>2025062662</v>
      </c>
      <c r="C552" s="21">
        <v>1</v>
      </c>
      <c r="D552" s="21" t="s">
        <v>4157</v>
      </c>
      <c r="E552" s="21" t="s">
        <v>115</v>
      </c>
      <c r="F552" s="21" t="s">
        <v>5103</v>
      </c>
      <c r="G552" s="21" t="s">
        <v>4984</v>
      </c>
      <c r="H552" s="21" t="s">
        <v>4710</v>
      </c>
      <c r="I552" s="21" t="s">
        <v>4788</v>
      </c>
      <c r="J552" s="21" t="s">
        <v>4789</v>
      </c>
      <c r="K552" s="21" t="s">
        <v>4163</v>
      </c>
      <c r="L552" s="23" t="s">
        <v>4313</v>
      </c>
      <c r="M552" s="23" t="s">
        <v>4314</v>
      </c>
      <c r="N552" s="23"/>
      <c r="O552" s="21" t="s">
        <v>212</v>
      </c>
      <c r="P552" s="21"/>
      <c r="Q552" s="21"/>
      <c r="R552" s="21">
        <v>26607</v>
      </c>
      <c r="S552" s="21" t="s">
        <v>178</v>
      </c>
      <c r="T552" s="21"/>
      <c r="U552" s="21"/>
      <c r="V552" s="21"/>
      <c r="W552" s="21"/>
      <c r="X552" s="21"/>
      <c r="Y552" s="21"/>
      <c r="Z552" s="23" t="s">
        <v>4166</v>
      </c>
      <c r="AA552" s="21" t="s">
        <v>178</v>
      </c>
      <c r="AB552" s="21">
        <v>1</v>
      </c>
    </row>
    <row r="553" spans="1:28" ht="21.6" customHeight="1">
      <c r="A553" s="21">
        <v>49</v>
      </c>
      <c r="B553" s="21">
        <v>2025063238</v>
      </c>
      <c r="C553" s="21">
        <v>1</v>
      </c>
      <c r="D553" s="21" t="s">
        <v>4157</v>
      </c>
      <c r="E553" s="21" t="s">
        <v>115</v>
      </c>
      <c r="F553" s="21" t="s">
        <v>5119</v>
      </c>
      <c r="G553" s="21" t="s">
        <v>4950</v>
      </c>
      <c r="H553" s="21" t="s">
        <v>4448</v>
      </c>
      <c r="I553" s="21" t="s">
        <v>4315</v>
      </c>
      <c r="J553" s="21" t="s">
        <v>4316</v>
      </c>
      <c r="K553" s="21" t="s">
        <v>4163</v>
      </c>
      <c r="L553" s="23" t="s">
        <v>4300</v>
      </c>
      <c r="M553" s="23" t="s">
        <v>4301</v>
      </c>
      <c r="N553" s="23" t="s">
        <v>4317</v>
      </c>
      <c r="O553" s="21" t="s">
        <v>212</v>
      </c>
      <c r="P553" s="21"/>
      <c r="Q553" s="21"/>
      <c r="R553" s="21">
        <v>115310</v>
      </c>
      <c r="S553" s="21" t="s">
        <v>178</v>
      </c>
      <c r="T553" s="21"/>
      <c r="U553" s="21"/>
      <c r="V553" s="21"/>
      <c r="W553" s="21"/>
      <c r="X553" s="21"/>
      <c r="Y553" s="21"/>
      <c r="Z553" s="23" t="s">
        <v>4166</v>
      </c>
      <c r="AA553" s="21" t="s">
        <v>178</v>
      </c>
      <c r="AB553" s="21">
        <v>1</v>
      </c>
    </row>
    <row r="554" spans="1:28" ht="21.6" customHeight="1">
      <c r="A554" s="21">
        <v>51</v>
      </c>
      <c r="B554" s="21">
        <v>2025063240</v>
      </c>
      <c r="C554" s="21">
        <v>1</v>
      </c>
      <c r="D554" s="21" t="s">
        <v>4157</v>
      </c>
      <c r="E554" s="21" t="s">
        <v>115</v>
      </c>
      <c r="F554" s="21" t="s">
        <v>5119</v>
      </c>
      <c r="G554" s="21" t="s">
        <v>5090</v>
      </c>
      <c r="H554" s="21" t="s">
        <v>4748</v>
      </c>
      <c r="I554" s="21" t="s">
        <v>4320</v>
      </c>
      <c r="J554" s="21" t="s">
        <v>4316</v>
      </c>
      <c r="K554" s="21" t="s">
        <v>4163</v>
      </c>
      <c r="L554" s="23" t="s">
        <v>4300</v>
      </c>
      <c r="M554" s="23" t="s">
        <v>4301</v>
      </c>
      <c r="N554" s="23" t="s">
        <v>4321</v>
      </c>
      <c r="O554" s="21" t="s">
        <v>212</v>
      </c>
      <c r="P554" s="21"/>
      <c r="Q554" s="21"/>
      <c r="R554" s="21">
        <v>51466</v>
      </c>
      <c r="S554" s="21" t="s">
        <v>178</v>
      </c>
      <c r="T554" s="21"/>
      <c r="U554" s="21"/>
      <c r="V554" s="21"/>
      <c r="W554" s="21"/>
      <c r="X554" s="21"/>
      <c r="Y554" s="21"/>
      <c r="Z554" s="23" t="s">
        <v>4166</v>
      </c>
      <c r="AA554" s="21" t="s">
        <v>178</v>
      </c>
      <c r="AB554" s="21">
        <v>1</v>
      </c>
    </row>
    <row r="555" spans="1:28" ht="21.6" customHeight="1">
      <c r="A555" s="21">
        <v>120</v>
      </c>
      <c r="B555" s="21">
        <v>2025060590</v>
      </c>
      <c r="C555" s="21">
        <v>1</v>
      </c>
      <c r="D555" s="21" t="s">
        <v>4157</v>
      </c>
      <c r="E555" s="21" t="s">
        <v>115</v>
      </c>
      <c r="F555" s="21" t="s">
        <v>5121</v>
      </c>
      <c r="G555" s="21" t="s">
        <v>4230</v>
      </c>
      <c r="H555" s="21" t="s">
        <v>4605</v>
      </c>
      <c r="I555" s="21" t="s">
        <v>5122</v>
      </c>
      <c r="J555" s="21" t="s">
        <v>4852</v>
      </c>
      <c r="K555" s="21" t="s">
        <v>4560</v>
      </c>
      <c r="L555" s="23" t="s">
        <v>4561</v>
      </c>
      <c r="M555" s="23" t="s">
        <v>4562</v>
      </c>
      <c r="N555" s="23" t="s">
        <v>4563</v>
      </c>
      <c r="O555" s="21" t="s">
        <v>212</v>
      </c>
      <c r="P555" s="21"/>
      <c r="Q555" s="21"/>
      <c r="R555" s="21">
        <v>0</v>
      </c>
      <c r="S555" s="21" t="s">
        <v>178</v>
      </c>
      <c r="T555" s="21"/>
      <c r="U555" s="21"/>
      <c r="V555" s="21"/>
      <c r="W555" s="21"/>
      <c r="X555" s="21"/>
      <c r="Y555" s="21"/>
      <c r="Z555" s="23" t="s">
        <v>5123</v>
      </c>
      <c r="AA555" s="21" t="s">
        <v>178</v>
      </c>
      <c r="AB555" s="21">
        <v>1</v>
      </c>
    </row>
    <row r="556" spans="1:28" ht="21.6" customHeight="1">
      <c r="A556" s="21">
        <v>121</v>
      </c>
      <c r="B556" s="21">
        <v>2025060161</v>
      </c>
      <c r="C556" s="21">
        <v>1</v>
      </c>
      <c r="D556" s="21" t="s">
        <v>4157</v>
      </c>
      <c r="E556" s="21" t="s">
        <v>110</v>
      </c>
      <c r="F556" s="21" t="s">
        <v>5101</v>
      </c>
      <c r="G556" s="21" t="s">
        <v>4348</v>
      </c>
      <c r="H556" s="21" t="s">
        <v>4184</v>
      </c>
      <c r="I556" s="21" t="s">
        <v>4331</v>
      </c>
      <c r="J556" s="21" t="s">
        <v>4175</v>
      </c>
      <c r="K556" s="21" t="s">
        <v>4163</v>
      </c>
      <c r="L556" s="23" t="s">
        <v>4332</v>
      </c>
      <c r="M556" s="23" t="s">
        <v>4333</v>
      </c>
      <c r="N556" s="23" t="s">
        <v>4648</v>
      </c>
      <c r="O556" s="21" t="s">
        <v>158</v>
      </c>
      <c r="P556" s="21"/>
      <c r="Q556" s="21">
        <v>8968</v>
      </c>
      <c r="R556" s="21">
        <v>63890</v>
      </c>
      <c r="S556" s="21"/>
      <c r="T556" s="21"/>
      <c r="U556" s="21"/>
      <c r="V556" s="21"/>
      <c r="W556" s="21"/>
      <c r="X556" s="21"/>
      <c r="Y556" s="21"/>
      <c r="Z556" s="23" t="s">
        <v>5124</v>
      </c>
      <c r="AA556" s="21" t="s">
        <v>178</v>
      </c>
      <c r="AB556" s="21">
        <v>1</v>
      </c>
    </row>
    <row r="557" spans="1:28" ht="21.6" customHeight="1">
      <c r="A557" s="21">
        <v>122</v>
      </c>
      <c r="B557" s="21">
        <v>2025060830</v>
      </c>
      <c r="C557" s="21">
        <v>1</v>
      </c>
      <c r="D557" s="21" t="s">
        <v>4157</v>
      </c>
      <c r="E557" s="21" t="s">
        <v>110</v>
      </c>
      <c r="F557" s="21" t="s">
        <v>5105</v>
      </c>
      <c r="G557" s="21" t="s">
        <v>4343</v>
      </c>
      <c r="H557" s="21" t="s">
        <v>4219</v>
      </c>
      <c r="I557" s="21" t="s">
        <v>4331</v>
      </c>
      <c r="J557" s="21" t="s">
        <v>4175</v>
      </c>
      <c r="K557" s="21" t="s">
        <v>4163</v>
      </c>
      <c r="L557" s="23" t="s">
        <v>4332</v>
      </c>
      <c r="M557" s="23" t="s">
        <v>4333</v>
      </c>
      <c r="N557" s="23" t="s">
        <v>4648</v>
      </c>
      <c r="O557" s="21" t="s">
        <v>158</v>
      </c>
      <c r="P557" s="21"/>
      <c r="Q557" s="21">
        <v>8968</v>
      </c>
      <c r="R557" s="21">
        <v>63890</v>
      </c>
      <c r="S557" s="21"/>
      <c r="T557" s="21"/>
      <c r="U557" s="21"/>
      <c r="V557" s="21"/>
      <c r="W557" s="21"/>
      <c r="X557" s="21"/>
      <c r="Y557" s="21"/>
      <c r="Z557" s="23" t="s">
        <v>5125</v>
      </c>
      <c r="AA557" s="21" t="s">
        <v>178</v>
      </c>
      <c r="AB557" s="21">
        <v>1</v>
      </c>
    </row>
    <row r="558" spans="1:28" ht="21.6" customHeight="1">
      <c r="A558" s="21">
        <v>123</v>
      </c>
      <c r="B558" s="21">
        <v>2025061867</v>
      </c>
      <c r="C558" s="21">
        <v>1</v>
      </c>
      <c r="D558" s="21" t="s">
        <v>4157</v>
      </c>
      <c r="E558" s="21" t="s">
        <v>110</v>
      </c>
      <c r="F558" s="21" t="s">
        <v>5126</v>
      </c>
      <c r="G558" s="21" t="s">
        <v>4343</v>
      </c>
      <c r="H558" s="21" t="s">
        <v>4213</v>
      </c>
      <c r="I558" s="21" t="s">
        <v>4331</v>
      </c>
      <c r="J558" s="21" t="s">
        <v>4175</v>
      </c>
      <c r="K558" s="21" t="s">
        <v>4163</v>
      </c>
      <c r="L558" s="23" t="s">
        <v>4332</v>
      </c>
      <c r="M558" s="23" t="s">
        <v>4333</v>
      </c>
      <c r="N558" s="23" t="s">
        <v>4648</v>
      </c>
      <c r="O558" s="21" t="s">
        <v>212</v>
      </c>
      <c r="P558" s="21"/>
      <c r="Q558" s="21">
        <v>9588</v>
      </c>
      <c r="R558" s="21">
        <v>67733</v>
      </c>
      <c r="S558" s="21" t="s">
        <v>178</v>
      </c>
      <c r="T558" s="21"/>
      <c r="U558" s="21"/>
      <c r="V558" s="21"/>
      <c r="W558" s="21"/>
      <c r="X558" s="21"/>
      <c r="Y558" s="21"/>
      <c r="Z558" s="23" t="s">
        <v>4802</v>
      </c>
      <c r="AA558" s="21" t="s">
        <v>178</v>
      </c>
      <c r="AB558" s="21">
        <v>1</v>
      </c>
    </row>
    <row r="559" spans="1:28" ht="21.6" customHeight="1">
      <c r="A559" s="21">
        <v>125</v>
      </c>
      <c r="B559" s="21">
        <v>2025061910</v>
      </c>
      <c r="C559" s="21">
        <v>1</v>
      </c>
      <c r="D559" s="21" t="s">
        <v>4157</v>
      </c>
      <c r="E559" s="21" t="s">
        <v>110</v>
      </c>
      <c r="F559" s="21" t="s">
        <v>5126</v>
      </c>
      <c r="G559" s="21" t="s">
        <v>4770</v>
      </c>
      <c r="H559" s="21" t="s">
        <v>5127</v>
      </c>
      <c r="I559" s="21" t="s">
        <v>4331</v>
      </c>
      <c r="J559" s="21" t="s">
        <v>4175</v>
      </c>
      <c r="K559" s="21" t="s">
        <v>4163</v>
      </c>
      <c r="L559" s="23" t="s">
        <v>4332</v>
      </c>
      <c r="M559" s="23" t="s">
        <v>4333</v>
      </c>
      <c r="N559" s="23" t="s">
        <v>4648</v>
      </c>
      <c r="O559" s="21" t="s">
        <v>158</v>
      </c>
      <c r="P559" s="21"/>
      <c r="Q559" s="21">
        <v>9588</v>
      </c>
      <c r="R559" s="21">
        <v>67733</v>
      </c>
      <c r="S559" s="21"/>
      <c r="T559" s="21"/>
      <c r="U559" s="21"/>
      <c r="V559" s="21"/>
      <c r="W559" s="21"/>
      <c r="X559" s="21"/>
      <c r="Y559" s="21"/>
      <c r="Z559" s="23" t="s">
        <v>5128</v>
      </c>
      <c r="AA559" s="21" t="s">
        <v>178</v>
      </c>
      <c r="AB559" s="21">
        <v>1</v>
      </c>
    </row>
    <row r="560" spans="1:28" ht="21.6" customHeight="1">
      <c r="A560" s="21">
        <v>126</v>
      </c>
      <c r="B560" s="21">
        <v>2025062133</v>
      </c>
      <c r="C560" s="21">
        <v>1</v>
      </c>
      <c r="D560" s="21" t="s">
        <v>4157</v>
      </c>
      <c r="E560" s="21" t="s">
        <v>110</v>
      </c>
      <c r="F560" s="21" t="s">
        <v>5129</v>
      </c>
      <c r="G560" s="21" t="s">
        <v>4361</v>
      </c>
      <c r="H560" s="21" t="s">
        <v>4883</v>
      </c>
      <c r="I560" s="21" t="s">
        <v>4331</v>
      </c>
      <c r="J560" s="21" t="s">
        <v>4175</v>
      </c>
      <c r="K560" s="21" t="s">
        <v>4163</v>
      </c>
      <c r="L560" s="23" t="s">
        <v>4332</v>
      </c>
      <c r="M560" s="23" t="s">
        <v>4333</v>
      </c>
      <c r="N560" s="23" t="s">
        <v>4648</v>
      </c>
      <c r="O560" s="21" t="s">
        <v>212</v>
      </c>
      <c r="P560" s="21"/>
      <c r="Q560" s="21">
        <v>9588</v>
      </c>
      <c r="R560" s="21">
        <v>67733</v>
      </c>
      <c r="S560" s="21"/>
      <c r="T560" s="21"/>
      <c r="U560" s="21"/>
      <c r="V560" s="21"/>
      <c r="W560" s="21"/>
      <c r="X560" s="21"/>
      <c r="Y560" s="21" t="s">
        <v>178</v>
      </c>
      <c r="Z560" s="23" t="s">
        <v>5130</v>
      </c>
      <c r="AA560" s="21" t="s">
        <v>178</v>
      </c>
      <c r="AB560" s="21">
        <v>1</v>
      </c>
    </row>
    <row r="561" spans="1:28" ht="21.6" customHeight="1">
      <c r="A561" s="21">
        <v>127</v>
      </c>
      <c r="B561" s="21">
        <v>2025063528</v>
      </c>
      <c r="C561" s="21">
        <v>1</v>
      </c>
      <c r="D561" s="21" t="s">
        <v>4157</v>
      </c>
      <c r="E561" s="21" t="s">
        <v>110</v>
      </c>
      <c r="F561" s="21" t="s">
        <v>5131</v>
      </c>
      <c r="G561" s="21" t="s">
        <v>4348</v>
      </c>
      <c r="H561" s="21" t="s">
        <v>5132</v>
      </c>
      <c r="I561" s="21" t="s">
        <v>4331</v>
      </c>
      <c r="J561" s="21" t="s">
        <v>4175</v>
      </c>
      <c r="K561" s="21" t="s">
        <v>4163</v>
      </c>
      <c r="L561" s="23" t="s">
        <v>4332</v>
      </c>
      <c r="M561" s="23" t="s">
        <v>4333</v>
      </c>
      <c r="N561" s="23" t="s">
        <v>4648</v>
      </c>
      <c r="O561" s="21" t="s">
        <v>158</v>
      </c>
      <c r="P561" s="21"/>
      <c r="Q561" s="21">
        <v>9588</v>
      </c>
      <c r="R561" s="21">
        <v>67733</v>
      </c>
      <c r="S561" s="21"/>
      <c r="T561" s="21"/>
      <c r="U561" s="21"/>
      <c r="V561" s="21"/>
      <c r="W561" s="21"/>
      <c r="X561" s="21"/>
      <c r="Y561" s="21"/>
      <c r="Z561" s="23" t="s">
        <v>5124</v>
      </c>
      <c r="AA561" s="21" t="s">
        <v>178</v>
      </c>
      <c r="AB561" s="21">
        <v>1</v>
      </c>
    </row>
    <row r="562" spans="1:28" ht="21.6" customHeight="1">
      <c r="A562" s="21">
        <v>128</v>
      </c>
      <c r="B562" s="21">
        <v>2025062112</v>
      </c>
      <c r="C562" s="21">
        <v>1</v>
      </c>
      <c r="D562" s="21" t="s">
        <v>4157</v>
      </c>
      <c r="E562" s="21" t="s">
        <v>110</v>
      </c>
      <c r="F562" s="21" t="s">
        <v>5129</v>
      </c>
      <c r="G562" s="21" t="s">
        <v>4343</v>
      </c>
      <c r="H562" s="21" t="s">
        <v>4213</v>
      </c>
      <c r="I562" s="21" t="s">
        <v>4338</v>
      </c>
      <c r="J562" s="21" t="s">
        <v>4175</v>
      </c>
      <c r="K562" s="21" t="s">
        <v>4163</v>
      </c>
      <c r="L562" s="23" t="s">
        <v>4339</v>
      </c>
      <c r="M562" s="23" t="s">
        <v>4340</v>
      </c>
      <c r="N562" s="23" t="s">
        <v>4341</v>
      </c>
      <c r="O562" s="21" t="s">
        <v>212</v>
      </c>
      <c r="P562" s="21"/>
      <c r="Q562" s="21">
        <v>20281</v>
      </c>
      <c r="R562" s="21">
        <v>82945</v>
      </c>
      <c r="S562" s="21" t="s">
        <v>178</v>
      </c>
      <c r="T562" s="21"/>
      <c r="U562" s="21"/>
      <c r="V562" s="21"/>
      <c r="W562" s="21"/>
      <c r="X562" s="21"/>
      <c r="Y562" s="21"/>
      <c r="Z562" s="23" t="s">
        <v>4802</v>
      </c>
      <c r="AA562" s="21" t="s">
        <v>178</v>
      </c>
      <c r="AB562" s="21">
        <v>1</v>
      </c>
    </row>
    <row r="563" spans="1:28" ht="21.6" customHeight="1">
      <c r="A563" s="21">
        <v>130</v>
      </c>
      <c r="B563" s="21">
        <v>2025061215</v>
      </c>
      <c r="C563" s="21">
        <v>1</v>
      </c>
      <c r="D563" s="21" t="s">
        <v>4157</v>
      </c>
      <c r="E563" s="21" t="s">
        <v>110</v>
      </c>
      <c r="F563" s="21" t="s">
        <v>5106</v>
      </c>
      <c r="G563" s="21" t="s">
        <v>4260</v>
      </c>
      <c r="H563" s="21" t="s">
        <v>4343</v>
      </c>
      <c r="I563" s="21" t="s">
        <v>4345</v>
      </c>
      <c r="J563" s="21" t="s">
        <v>4175</v>
      </c>
      <c r="K563" s="21" t="s">
        <v>4163</v>
      </c>
      <c r="L563" s="23" t="s">
        <v>4346</v>
      </c>
      <c r="M563" s="23" t="s">
        <v>4347</v>
      </c>
      <c r="N563" s="23"/>
      <c r="O563" s="21" t="s">
        <v>212</v>
      </c>
      <c r="P563" s="21"/>
      <c r="Q563" s="21">
        <v>1950</v>
      </c>
      <c r="R563" s="21">
        <v>39000</v>
      </c>
      <c r="S563" s="21" t="s">
        <v>178</v>
      </c>
      <c r="T563" s="21"/>
      <c r="U563" s="21"/>
      <c r="V563" s="21"/>
      <c r="W563" s="21"/>
      <c r="X563" s="21"/>
      <c r="Y563" s="21"/>
      <c r="Z563" s="23" t="s">
        <v>5133</v>
      </c>
      <c r="AA563" s="21" t="s">
        <v>178</v>
      </c>
      <c r="AB563" s="21">
        <v>1</v>
      </c>
    </row>
    <row r="564" spans="1:28" ht="21.6" customHeight="1">
      <c r="A564" s="21">
        <v>132</v>
      </c>
      <c r="B564" s="21">
        <v>2025061869</v>
      </c>
      <c r="C564" s="21">
        <v>1</v>
      </c>
      <c r="D564" s="21" t="s">
        <v>4157</v>
      </c>
      <c r="E564" s="21" t="s">
        <v>110</v>
      </c>
      <c r="F564" s="21" t="s">
        <v>5126</v>
      </c>
      <c r="G564" s="21" t="s">
        <v>4213</v>
      </c>
      <c r="H564" s="21" t="s">
        <v>4361</v>
      </c>
      <c r="I564" s="21" t="s">
        <v>4350</v>
      </c>
      <c r="J564" s="21" t="s">
        <v>4175</v>
      </c>
      <c r="K564" s="21" t="s">
        <v>4163</v>
      </c>
      <c r="L564" s="23" t="s">
        <v>4351</v>
      </c>
      <c r="M564" s="23" t="s">
        <v>4352</v>
      </c>
      <c r="N564" s="23" t="s">
        <v>4353</v>
      </c>
      <c r="O564" s="21" t="s">
        <v>212</v>
      </c>
      <c r="P564" s="21"/>
      <c r="Q564" s="21">
        <v>14599</v>
      </c>
      <c r="R564" s="21">
        <v>132289</v>
      </c>
      <c r="S564" s="21" t="s">
        <v>178</v>
      </c>
      <c r="T564" s="21"/>
      <c r="U564" s="21"/>
      <c r="V564" s="21"/>
      <c r="W564" s="21"/>
      <c r="X564" s="21"/>
      <c r="Y564" s="21"/>
      <c r="Z564" s="23" t="s">
        <v>4802</v>
      </c>
      <c r="AA564" s="21" t="s">
        <v>178</v>
      </c>
      <c r="AB564" s="21">
        <v>1</v>
      </c>
    </row>
    <row r="565" spans="1:28" ht="21.6" customHeight="1">
      <c r="A565" s="21">
        <v>146</v>
      </c>
      <c r="B565" s="21">
        <v>2025061646</v>
      </c>
      <c r="C565" s="21">
        <v>1</v>
      </c>
      <c r="D565" s="21" t="s">
        <v>4157</v>
      </c>
      <c r="E565" s="21" t="s">
        <v>110</v>
      </c>
      <c r="F565" s="21" t="s">
        <v>5134</v>
      </c>
      <c r="G565" s="21" t="s">
        <v>4260</v>
      </c>
      <c r="H565" s="21" t="s">
        <v>4343</v>
      </c>
      <c r="I565" s="21" t="s">
        <v>4362</v>
      </c>
      <c r="J565" s="21" t="s">
        <v>4204</v>
      </c>
      <c r="K565" s="21" t="s">
        <v>4163</v>
      </c>
      <c r="L565" s="23" t="s">
        <v>4363</v>
      </c>
      <c r="M565" s="23" t="s">
        <v>4364</v>
      </c>
      <c r="N565" s="23" t="s">
        <v>4365</v>
      </c>
      <c r="O565" s="21" t="s">
        <v>212</v>
      </c>
      <c r="P565" s="21">
        <v>6113</v>
      </c>
      <c r="Q565" s="21">
        <v>14178</v>
      </c>
      <c r="R565" s="21">
        <v>17998</v>
      </c>
      <c r="S565" s="21" t="s">
        <v>178</v>
      </c>
      <c r="T565" s="21"/>
      <c r="U565" s="21"/>
      <c r="V565" s="21"/>
      <c r="W565" s="21"/>
      <c r="X565" s="21"/>
      <c r="Y565" s="21"/>
      <c r="Z565" s="23" t="s">
        <v>4802</v>
      </c>
      <c r="AA565" s="21" t="s">
        <v>178</v>
      </c>
      <c r="AB565" s="21">
        <v>1</v>
      </c>
    </row>
    <row r="566" spans="1:28" ht="21.6" customHeight="1">
      <c r="A566" s="21">
        <v>148</v>
      </c>
      <c r="B566" s="21">
        <v>2025061644</v>
      </c>
      <c r="C566" s="21">
        <v>1</v>
      </c>
      <c r="D566" s="21" t="s">
        <v>4157</v>
      </c>
      <c r="E566" s="21" t="s">
        <v>110</v>
      </c>
      <c r="F566" s="21" t="s">
        <v>5134</v>
      </c>
      <c r="G566" s="21" t="s">
        <v>4330</v>
      </c>
      <c r="H566" s="21" t="s">
        <v>4260</v>
      </c>
      <c r="I566" s="21" t="s">
        <v>4664</v>
      </c>
      <c r="J566" s="21" t="s">
        <v>4204</v>
      </c>
      <c r="K566" s="21" t="s">
        <v>4163</v>
      </c>
      <c r="L566" s="23" t="s">
        <v>4363</v>
      </c>
      <c r="M566" s="23" t="s">
        <v>4665</v>
      </c>
      <c r="N566" s="23" t="s">
        <v>4666</v>
      </c>
      <c r="O566" s="21" t="s">
        <v>212</v>
      </c>
      <c r="P566" s="21">
        <v>1688</v>
      </c>
      <c r="Q566" s="21">
        <v>2160</v>
      </c>
      <c r="R566" s="21">
        <v>4806</v>
      </c>
      <c r="S566" s="21" t="s">
        <v>178</v>
      </c>
      <c r="T566" s="21"/>
      <c r="U566" s="21"/>
      <c r="V566" s="21"/>
      <c r="W566" s="21"/>
      <c r="X566" s="21"/>
      <c r="Y566" s="21"/>
      <c r="Z566" s="23" t="s">
        <v>4802</v>
      </c>
      <c r="AA566" s="21" t="s">
        <v>178</v>
      </c>
      <c r="AB566" s="21">
        <v>1</v>
      </c>
    </row>
    <row r="567" spans="1:28" ht="21.6" customHeight="1">
      <c r="A567" s="21">
        <v>150</v>
      </c>
      <c r="B567" s="21">
        <v>2025061218</v>
      </c>
      <c r="C567" s="21">
        <v>1</v>
      </c>
      <c r="D567" s="21" t="s">
        <v>4157</v>
      </c>
      <c r="E567" s="21" t="s">
        <v>110</v>
      </c>
      <c r="F567" s="21" t="s">
        <v>5106</v>
      </c>
      <c r="G567" s="21" t="s">
        <v>4343</v>
      </c>
      <c r="H567" s="21" t="s">
        <v>4213</v>
      </c>
      <c r="I567" s="21" t="s">
        <v>4670</v>
      </c>
      <c r="J567" s="21" t="s">
        <v>4204</v>
      </c>
      <c r="K567" s="21" t="s">
        <v>4163</v>
      </c>
      <c r="L567" s="23" t="s">
        <v>4324</v>
      </c>
      <c r="M567" s="23" t="s">
        <v>4325</v>
      </c>
      <c r="N567" s="23" t="s">
        <v>4477</v>
      </c>
      <c r="O567" s="21" t="s">
        <v>212</v>
      </c>
      <c r="P567" s="21"/>
      <c r="Q567" s="21">
        <v>500</v>
      </c>
      <c r="R567" s="21">
        <v>7500</v>
      </c>
      <c r="S567" s="21" t="s">
        <v>178</v>
      </c>
      <c r="T567" s="21"/>
      <c r="U567" s="21"/>
      <c r="V567" s="21"/>
      <c r="W567" s="21"/>
      <c r="X567" s="21"/>
      <c r="Y567" s="21"/>
      <c r="Z567" s="23" t="s">
        <v>4802</v>
      </c>
      <c r="AA567" s="21" t="s">
        <v>178</v>
      </c>
      <c r="AB567" s="21">
        <v>1</v>
      </c>
    </row>
    <row r="568" spans="1:28" ht="21.6" customHeight="1">
      <c r="A568" s="21">
        <v>152</v>
      </c>
      <c r="B568" s="21">
        <v>2025062062</v>
      </c>
      <c r="C568" s="21">
        <v>1</v>
      </c>
      <c r="D568" s="21" t="s">
        <v>4157</v>
      </c>
      <c r="E568" s="21" t="s">
        <v>110</v>
      </c>
      <c r="F568" s="21" t="s">
        <v>5135</v>
      </c>
      <c r="G568" s="21" t="s">
        <v>4810</v>
      </c>
      <c r="H568" s="21" t="s">
        <v>5136</v>
      </c>
      <c r="I568" s="21" t="s">
        <v>4670</v>
      </c>
      <c r="J568" s="21" t="s">
        <v>4204</v>
      </c>
      <c r="K568" s="21" t="s">
        <v>4163</v>
      </c>
      <c r="L568" s="23" t="s">
        <v>4324</v>
      </c>
      <c r="M568" s="23" t="s">
        <v>4325</v>
      </c>
      <c r="N568" s="23" t="s">
        <v>4477</v>
      </c>
      <c r="O568" s="21" t="s">
        <v>212</v>
      </c>
      <c r="P568" s="21"/>
      <c r="Q568" s="21">
        <v>500</v>
      </c>
      <c r="R568" s="21">
        <v>7500</v>
      </c>
      <c r="S568" s="21"/>
      <c r="T568" s="21"/>
      <c r="U568" s="21"/>
      <c r="V568" s="21"/>
      <c r="W568" s="21"/>
      <c r="X568" s="21"/>
      <c r="Y568" s="21" t="s">
        <v>178</v>
      </c>
      <c r="Z568" s="23" t="s">
        <v>4471</v>
      </c>
      <c r="AA568" s="21" t="s">
        <v>178</v>
      </c>
      <c r="AB568" s="21">
        <v>1</v>
      </c>
    </row>
    <row r="569" spans="1:28" ht="21.6" customHeight="1">
      <c r="A569" s="21">
        <v>153</v>
      </c>
      <c r="B569" s="21">
        <v>2025061649</v>
      </c>
      <c r="C569" s="21">
        <v>1</v>
      </c>
      <c r="D569" s="21" t="s">
        <v>4157</v>
      </c>
      <c r="E569" s="21" t="s">
        <v>110</v>
      </c>
      <c r="F569" s="21" t="s">
        <v>5134</v>
      </c>
      <c r="G569" s="21" t="s">
        <v>4343</v>
      </c>
      <c r="H569" s="21" t="s">
        <v>4213</v>
      </c>
      <c r="I569" s="21" t="s">
        <v>4921</v>
      </c>
      <c r="J569" s="21" t="s">
        <v>4204</v>
      </c>
      <c r="K569" s="21" t="s">
        <v>4163</v>
      </c>
      <c r="L569" s="23" t="s">
        <v>4363</v>
      </c>
      <c r="M569" s="23" t="s">
        <v>4922</v>
      </c>
      <c r="N569" s="23" t="s">
        <v>4923</v>
      </c>
      <c r="O569" s="21" t="s">
        <v>212</v>
      </c>
      <c r="P569" s="21">
        <v>43</v>
      </c>
      <c r="Q569" s="21">
        <v>444</v>
      </c>
      <c r="R569" s="21">
        <v>985</v>
      </c>
      <c r="S569" s="21" t="s">
        <v>178</v>
      </c>
      <c r="T569" s="21"/>
      <c r="U569" s="21"/>
      <c r="V569" s="21"/>
      <c r="W569" s="21"/>
      <c r="X569" s="21"/>
      <c r="Y569" s="21"/>
      <c r="Z569" s="23" t="s">
        <v>4802</v>
      </c>
      <c r="AA569" s="21" t="s">
        <v>178</v>
      </c>
      <c r="AB569" s="21">
        <v>1</v>
      </c>
    </row>
    <row r="570" spans="1:28" ht="21.6" customHeight="1">
      <c r="A570" s="21">
        <v>155</v>
      </c>
      <c r="B570" s="21">
        <v>2025063504</v>
      </c>
      <c r="C570" s="21">
        <v>1</v>
      </c>
      <c r="D570" s="21" t="s">
        <v>4157</v>
      </c>
      <c r="E570" s="21" t="s">
        <v>110</v>
      </c>
      <c r="F570" s="21" t="s">
        <v>5131</v>
      </c>
      <c r="G570" s="21" t="s">
        <v>4381</v>
      </c>
      <c r="H570" s="21" t="s">
        <v>4448</v>
      </c>
      <c r="I570" s="21" t="s">
        <v>4921</v>
      </c>
      <c r="J570" s="21" t="s">
        <v>4204</v>
      </c>
      <c r="K570" s="21" t="s">
        <v>4163</v>
      </c>
      <c r="L570" s="23" t="s">
        <v>4363</v>
      </c>
      <c r="M570" s="23" t="s">
        <v>4922</v>
      </c>
      <c r="N570" s="23" t="s">
        <v>4923</v>
      </c>
      <c r="O570" s="21" t="s">
        <v>158</v>
      </c>
      <c r="P570" s="21"/>
      <c r="Q570" s="21">
        <v>444</v>
      </c>
      <c r="R570" s="21">
        <v>985</v>
      </c>
      <c r="S570" s="21"/>
      <c r="T570" s="21"/>
      <c r="U570" s="21"/>
      <c r="V570" s="21"/>
      <c r="W570" s="21"/>
      <c r="X570" s="21"/>
      <c r="Y570" s="21"/>
      <c r="Z570" s="23" t="s">
        <v>5137</v>
      </c>
      <c r="AA570" s="21" t="s">
        <v>178</v>
      </c>
      <c r="AB570" s="21">
        <v>1</v>
      </c>
    </row>
    <row r="571" spans="1:28" ht="21.6" customHeight="1">
      <c r="A571" s="21">
        <v>156</v>
      </c>
      <c r="B571" s="21">
        <v>2025062603</v>
      </c>
      <c r="C571" s="21">
        <v>1</v>
      </c>
      <c r="D571" s="21" t="s">
        <v>4157</v>
      </c>
      <c r="E571" s="21" t="s">
        <v>110</v>
      </c>
      <c r="F571" s="21" t="s">
        <v>5096</v>
      </c>
      <c r="G571" s="21" t="s">
        <v>4366</v>
      </c>
      <c r="H571" s="21" t="s">
        <v>5138</v>
      </c>
      <c r="I571" s="21" t="s">
        <v>5139</v>
      </c>
      <c r="J571" s="21" t="s">
        <v>4204</v>
      </c>
      <c r="K571" s="21" t="s">
        <v>4163</v>
      </c>
      <c r="L571" s="23" t="s">
        <v>4531</v>
      </c>
      <c r="M571" s="23" t="s">
        <v>5140</v>
      </c>
      <c r="N571" s="23" t="s">
        <v>4682</v>
      </c>
      <c r="O571" s="21" t="s">
        <v>212</v>
      </c>
      <c r="P571" s="21"/>
      <c r="Q571" s="21">
        <v>0</v>
      </c>
      <c r="R571" s="21">
        <v>0</v>
      </c>
      <c r="S571" s="21"/>
      <c r="T571" s="21"/>
      <c r="U571" s="21"/>
      <c r="V571" s="21"/>
      <c r="W571" s="21"/>
      <c r="X571" s="21"/>
      <c r="Y571" s="21" t="s">
        <v>178</v>
      </c>
      <c r="Z571" s="23" t="s">
        <v>5141</v>
      </c>
      <c r="AA571" s="21" t="s">
        <v>178</v>
      </c>
      <c r="AB571" s="21">
        <v>1</v>
      </c>
    </row>
    <row r="572" spans="1:28" ht="21.6" customHeight="1">
      <c r="A572" s="21">
        <v>157</v>
      </c>
      <c r="B572" s="21">
        <v>2025060735</v>
      </c>
      <c r="C572" s="21">
        <v>1</v>
      </c>
      <c r="D572" s="21" t="s">
        <v>4157</v>
      </c>
      <c r="E572" s="21" t="s">
        <v>110</v>
      </c>
      <c r="F572" s="21" t="s">
        <v>5142</v>
      </c>
      <c r="G572" s="21" t="s">
        <v>4260</v>
      </c>
      <c r="H572" s="21" t="s">
        <v>5117</v>
      </c>
      <c r="I572" s="21" t="s">
        <v>4377</v>
      </c>
      <c r="J572" s="21" t="s">
        <v>4233</v>
      </c>
      <c r="K572" s="21" t="s">
        <v>4163</v>
      </c>
      <c r="L572" s="23" t="s">
        <v>4378</v>
      </c>
      <c r="M572" s="23" t="s">
        <v>4379</v>
      </c>
      <c r="N572" s="23" t="s">
        <v>4380</v>
      </c>
      <c r="O572" s="21" t="s">
        <v>212</v>
      </c>
      <c r="P572" s="21"/>
      <c r="Q572" s="21"/>
      <c r="R572" s="21">
        <v>386856</v>
      </c>
      <c r="S572" s="21" t="s">
        <v>178</v>
      </c>
      <c r="T572" s="21"/>
      <c r="U572" s="21"/>
      <c r="V572" s="21"/>
      <c r="W572" s="21"/>
      <c r="X572" s="21"/>
      <c r="Y572" s="21"/>
      <c r="Z572" s="23" t="s">
        <v>4802</v>
      </c>
      <c r="AA572" s="21" t="s">
        <v>178</v>
      </c>
      <c r="AB572" s="21">
        <v>1</v>
      </c>
    </row>
    <row r="573" spans="1:28" ht="21.6" customHeight="1">
      <c r="A573" s="21">
        <v>159</v>
      </c>
      <c r="B573" s="21">
        <v>2025060744</v>
      </c>
      <c r="C573" s="21">
        <v>1</v>
      </c>
      <c r="D573" s="21" t="s">
        <v>4157</v>
      </c>
      <c r="E573" s="21" t="s">
        <v>110</v>
      </c>
      <c r="F573" s="21" t="s">
        <v>5142</v>
      </c>
      <c r="G573" s="21" t="s">
        <v>5094</v>
      </c>
      <c r="H573" s="21" t="s">
        <v>4619</v>
      </c>
      <c r="I573" s="21" t="s">
        <v>4384</v>
      </c>
      <c r="J573" s="21" t="s">
        <v>4233</v>
      </c>
      <c r="K573" s="21" t="s">
        <v>4163</v>
      </c>
      <c r="L573" s="23" t="s">
        <v>4378</v>
      </c>
      <c r="M573" s="23" t="s">
        <v>4385</v>
      </c>
      <c r="N573" s="23" t="s">
        <v>4386</v>
      </c>
      <c r="O573" s="21" t="s">
        <v>4170</v>
      </c>
      <c r="P573" s="21"/>
      <c r="Q573" s="21"/>
      <c r="R573" s="21">
        <v>163571</v>
      </c>
      <c r="S573" s="21"/>
      <c r="T573" s="21"/>
      <c r="U573" s="21"/>
      <c r="V573" s="21"/>
      <c r="W573" s="21"/>
      <c r="X573" s="21"/>
      <c r="Y573" s="21"/>
      <c r="Z573" s="23" t="s">
        <v>4802</v>
      </c>
      <c r="AA573" s="21" t="s">
        <v>178</v>
      </c>
      <c r="AB573" s="21">
        <v>1</v>
      </c>
    </row>
    <row r="574" spans="1:28" ht="21.6" customHeight="1">
      <c r="A574" s="21">
        <v>161</v>
      </c>
      <c r="B574" s="21">
        <v>2025063266</v>
      </c>
      <c r="C574" s="21">
        <v>1</v>
      </c>
      <c r="D574" s="21" t="s">
        <v>4157</v>
      </c>
      <c r="E574" s="21" t="s">
        <v>110</v>
      </c>
      <c r="F574" s="21" t="s">
        <v>5119</v>
      </c>
      <c r="G574" s="21" t="s">
        <v>4184</v>
      </c>
      <c r="H574" s="21" t="s">
        <v>4407</v>
      </c>
      <c r="I574" s="21" t="s">
        <v>4388</v>
      </c>
      <c r="J574" s="21" t="s">
        <v>4233</v>
      </c>
      <c r="K574" s="21" t="s">
        <v>4163</v>
      </c>
      <c r="L574" s="23" t="s">
        <v>4389</v>
      </c>
      <c r="M574" s="23" t="s">
        <v>4390</v>
      </c>
      <c r="N574" s="23"/>
      <c r="O574" s="21" t="s">
        <v>212</v>
      </c>
      <c r="P574" s="21"/>
      <c r="Q574" s="21"/>
      <c r="R574" s="21">
        <v>318929</v>
      </c>
      <c r="S574" s="21" t="s">
        <v>178</v>
      </c>
      <c r="T574" s="21"/>
      <c r="U574" s="21"/>
      <c r="V574" s="21"/>
      <c r="W574" s="21"/>
      <c r="X574" s="21"/>
      <c r="Y574" s="21"/>
      <c r="Z574" s="23" t="s">
        <v>4802</v>
      </c>
      <c r="AA574" s="21" t="s">
        <v>178</v>
      </c>
      <c r="AB574" s="21">
        <v>1</v>
      </c>
    </row>
    <row r="575" spans="1:28" ht="21.6" customHeight="1">
      <c r="A575" s="21">
        <v>163</v>
      </c>
      <c r="B575" s="21">
        <v>2025063336</v>
      </c>
      <c r="C575" s="21">
        <v>1</v>
      </c>
      <c r="D575" s="21" t="s">
        <v>4157</v>
      </c>
      <c r="E575" s="21" t="s">
        <v>110</v>
      </c>
      <c r="F575" s="21" t="s">
        <v>5098</v>
      </c>
      <c r="G575" s="21" t="s">
        <v>5116</v>
      </c>
      <c r="H575" s="21" t="s">
        <v>4286</v>
      </c>
      <c r="I575" s="21" t="s">
        <v>4388</v>
      </c>
      <c r="J575" s="21" t="s">
        <v>4233</v>
      </c>
      <c r="K575" s="21" t="s">
        <v>4163</v>
      </c>
      <c r="L575" s="23" t="s">
        <v>4389</v>
      </c>
      <c r="M575" s="23" t="s">
        <v>4390</v>
      </c>
      <c r="N575" s="23"/>
      <c r="O575" s="21" t="s">
        <v>212</v>
      </c>
      <c r="P575" s="21"/>
      <c r="Q575" s="21"/>
      <c r="R575" s="21">
        <v>318929</v>
      </c>
      <c r="S575" s="21"/>
      <c r="T575" s="21"/>
      <c r="U575" s="21"/>
      <c r="V575" s="21"/>
      <c r="W575" s="21"/>
      <c r="X575" s="21"/>
      <c r="Y575" s="21" t="s">
        <v>178</v>
      </c>
      <c r="Z575" s="23" t="s">
        <v>5143</v>
      </c>
      <c r="AA575" s="21" t="s">
        <v>178</v>
      </c>
      <c r="AB575" s="21">
        <v>1</v>
      </c>
    </row>
    <row r="576" spans="1:28" ht="21.6" customHeight="1">
      <c r="A576" s="21">
        <v>168</v>
      </c>
      <c r="B576" s="21">
        <v>2025063279</v>
      </c>
      <c r="C576" s="21">
        <v>1</v>
      </c>
      <c r="D576" s="21" t="s">
        <v>4157</v>
      </c>
      <c r="E576" s="21" t="s">
        <v>110</v>
      </c>
      <c r="F576" s="21" t="s">
        <v>5119</v>
      </c>
      <c r="G576" s="21" t="s">
        <v>4406</v>
      </c>
      <c r="H576" s="21" t="s">
        <v>5058</v>
      </c>
      <c r="I576" s="21" t="s">
        <v>4393</v>
      </c>
      <c r="J576" s="21" t="s">
        <v>4233</v>
      </c>
      <c r="K576" s="21" t="s">
        <v>4163</v>
      </c>
      <c r="L576" s="23" t="s">
        <v>4394</v>
      </c>
      <c r="M576" s="23" t="s">
        <v>4395</v>
      </c>
      <c r="N576" s="23"/>
      <c r="O576" s="21" t="s">
        <v>212</v>
      </c>
      <c r="P576" s="21"/>
      <c r="Q576" s="21"/>
      <c r="R576" s="21">
        <v>92400</v>
      </c>
      <c r="S576" s="21" t="s">
        <v>178</v>
      </c>
      <c r="T576" s="21"/>
      <c r="U576" s="21"/>
      <c r="V576" s="21"/>
      <c r="W576" s="21"/>
      <c r="X576" s="21"/>
      <c r="Y576" s="21"/>
      <c r="Z576" s="23" t="s">
        <v>4802</v>
      </c>
      <c r="AA576" s="21" t="s">
        <v>178</v>
      </c>
      <c r="AB576" s="21">
        <v>1</v>
      </c>
    </row>
    <row r="577" spans="1:28" ht="21.6" customHeight="1">
      <c r="A577" s="21">
        <v>170</v>
      </c>
      <c r="B577" s="21">
        <v>2025063396</v>
      </c>
      <c r="C577" s="21">
        <v>1</v>
      </c>
      <c r="D577" s="21" t="s">
        <v>4157</v>
      </c>
      <c r="E577" s="21" t="s">
        <v>110</v>
      </c>
      <c r="F577" s="21" t="s">
        <v>5098</v>
      </c>
      <c r="G577" s="21" t="s">
        <v>4626</v>
      </c>
      <c r="H577" s="21" t="s">
        <v>4774</v>
      </c>
      <c r="I577" s="21" t="s">
        <v>4393</v>
      </c>
      <c r="J577" s="21" t="s">
        <v>4233</v>
      </c>
      <c r="K577" s="21" t="s">
        <v>4163</v>
      </c>
      <c r="L577" s="23" t="s">
        <v>4394</v>
      </c>
      <c r="M577" s="23" t="s">
        <v>4395</v>
      </c>
      <c r="N577" s="23"/>
      <c r="O577" s="21" t="s">
        <v>212</v>
      </c>
      <c r="P577" s="21"/>
      <c r="Q577" s="21"/>
      <c r="R577" s="21">
        <v>92400</v>
      </c>
      <c r="S577" s="21"/>
      <c r="T577" s="21"/>
      <c r="U577" s="21"/>
      <c r="V577" s="21"/>
      <c r="W577" s="21"/>
      <c r="X577" s="21"/>
      <c r="Y577" s="21" t="s">
        <v>178</v>
      </c>
      <c r="Z577" s="23" t="s">
        <v>5144</v>
      </c>
      <c r="AA577" s="21" t="s">
        <v>178</v>
      </c>
      <c r="AB577" s="21">
        <v>1</v>
      </c>
    </row>
    <row r="578" spans="1:28" ht="21.6" customHeight="1">
      <c r="A578" s="21">
        <v>173</v>
      </c>
      <c r="B578" s="21">
        <v>2025062673</v>
      </c>
      <c r="C578" s="21">
        <v>1</v>
      </c>
      <c r="D578" s="21" t="s">
        <v>4157</v>
      </c>
      <c r="E578" s="21" t="s">
        <v>110</v>
      </c>
      <c r="F578" s="21" t="s">
        <v>5103</v>
      </c>
      <c r="G578" s="21" t="s">
        <v>4213</v>
      </c>
      <c r="H578" s="21" t="s">
        <v>4271</v>
      </c>
      <c r="I578" s="21" t="s">
        <v>4687</v>
      </c>
      <c r="J578" s="21" t="s">
        <v>4233</v>
      </c>
      <c r="K578" s="21" t="s">
        <v>4163</v>
      </c>
      <c r="L578" s="23" t="s">
        <v>4688</v>
      </c>
      <c r="M578" s="23" t="s">
        <v>4689</v>
      </c>
      <c r="N578" s="23" t="s">
        <v>4404</v>
      </c>
      <c r="O578" s="21" t="s">
        <v>212</v>
      </c>
      <c r="P578" s="21"/>
      <c r="Q578" s="21"/>
      <c r="R578" s="21">
        <v>195965</v>
      </c>
      <c r="S578" s="21"/>
      <c r="T578" s="21"/>
      <c r="U578" s="21"/>
      <c r="V578" s="21"/>
      <c r="W578" s="21"/>
      <c r="X578" s="21"/>
      <c r="Y578" s="21" t="s">
        <v>178</v>
      </c>
      <c r="Z578" s="23" t="s">
        <v>5145</v>
      </c>
      <c r="AA578" s="21" t="s">
        <v>178</v>
      </c>
      <c r="AB578" s="21">
        <v>1</v>
      </c>
    </row>
    <row r="579" spans="1:28" ht="21.6" customHeight="1">
      <c r="A579" s="21">
        <v>174</v>
      </c>
      <c r="B579" s="21">
        <v>2025063443</v>
      </c>
      <c r="C579" s="21">
        <v>1</v>
      </c>
      <c r="D579" s="21" t="s">
        <v>4157</v>
      </c>
      <c r="E579" s="21" t="s">
        <v>110</v>
      </c>
      <c r="F579" s="21" t="s">
        <v>5098</v>
      </c>
      <c r="G579" s="21" t="s">
        <v>4829</v>
      </c>
      <c r="H579" s="21" t="s">
        <v>4674</v>
      </c>
      <c r="I579" s="21" t="s">
        <v>4687</v>
      </c>
      <c r="J579" s="21" t="s">
        <v>4233</v>
      </c>
      <c r="K579" s="21" t="s">
        <v>4163</v>
      </c>
      <c r="L579" s="23" t="s">
        <v>4688</v>
      </c>
      <c r="M579" s="23" t="s">
        <v>4689</v>
      </c>
      <c r="N579" s="23" t="s">
        <v>4404</v>
      </c>
      <c r="O579" s="21" t="s">
        <v>212</v>
      </c>
      <c r="P579" s="21"/>
      <c r="Q579" s="21"/>
      <c r="R579" s="21">
        <v>195965</v>
      </c>
      <c r="S579" s="21"/>
      <c r="T579" s="21"/>
      <c r="U579" s="21"/>
      <c r="V579" s="21"/>
      <c r="W579" s="21"/>
      <c r="X579" s="21"/>
      <c r="Y579" s="21" t="s">
        <v>178</v>
      </c>
      <c r="Z579" s="23" t="s">
        <v>5146</v>
      </c>
      <c r="AA579" s="21" t="s">
        <v>178</v>
      </c>
      <c r="AB579" s="21">
        <v>1</v>
      </c>
    </row>
    <row r="580" spans="1:28" ht="21.6" customHeight="1">
      <c r="A580" s="21">
        <v>175</v>
      </c>
      <c r="B580" s="21">
        <v>2025060536</v>
      </c>
      <c r="C580" s="21">
        <v>1</v>
      </c>
      <c r="D580" s="21" t="s">
        <v>4157</v>
      </c>
      <c r="E580" s="21" t="s">
        <v>110</v>
      </c>
      <c r="F580" s="21" t="s">
        <v>5121</v>
      </c>
      <c r="G580" s="21" t="s">
        <v>4343</v>
      </c>
      <c r="H580" s="21" t="s">
        <v>4213</v>
      </c>
      <c r="I580" s="21" t="s">
        <v>4402</v>
      </c>
      <c r="J580" s="21" t="s">
        <v>4233</v>
      </c>
      <c r="K580" s="21" t="s">
        <v>4163</v>
      </c>
      <c r="L580" s="23" t="s">
        <v>4250</v>
      </c>
      <c r="M580" s="23" t="s">
        <v>4403</v>
      </c>
      <c r="N580" s="23" t="s">
        <v>4404</v>
      </c>
      <c r="O580" s="21" t="s">
        <v>212</v>
      </c>
      <c r="P580" s="21"/>
      <c r="Q580" s="21"/>
      <c r="R580" s="21">
        <v>44833</v>
      </c>
      <c r="S580" s="21" t="s">
        <v>178</v>
      </c>
      <c r="T580" s="21"/>
      <c r="U580" s="21"/>
      <c r="V580" s="21"/>
      <c r="W580" s="21"/>
      <c r="X580" s="21"/>
      <c r="Y580" s="21"/>
      <c r="Z580" s="23" t="s">
        <v>4802</v>
      </c>
      <c r="AA580" s="21" t="s">
        <v>178</v>
      </c>
      <c r="AB580" s="21">
        <v>1</v>
      </c>
    </row>
    <row r="581" spans="1:28" ht="21.6" customHeight="1">
      <c r="A581" s="21">
        <v>177</v>
      </c>
      <c r="B581" s="21">
        <v>2025060642</v>
      </c>
      <c r="C581" s="21">
        <v>1</v>
      </c>
      <c r="D581" s="21" t="s">
        <v>4157</v>
      </c>
      <c r="E581" s="21" t="s">
        <v>110</v>
      </c>
      <c r="F581" s="21" t="s">
        <v>5121</v>
      </c>
      <c r="G581" s="21" t="s">
        <v>4366</v>
      </c>
      <c r="H581" s="21" t="s">
        <v>4367</v>
      </c>
      <c r="I581" s="21" t="s">
        <v>4408</v>
      </c>
      <c r="J581" s="21" t="s">
        <v>4233</v>
      </c>
      <c r="K581" s="21" t="s">
        <v>4163</v>
      </c>
      <c r="L581" s="23" t="s">
        <v>4250</v>
      </c>
      <c r="M581" s="23" t="s">
        <v>4409</v>
      </c>
      <c r="N581" s="23" t="s">
        <v>4410</v>
      </c>
      <c r="O581" s="21" t="s">
        <v>212</v>
      </c>
      <c r="P581" s="21"/>
      <c r="Q581" s="21"/>
      <c r="R581" s="21">
        <v>74509</v>
      </c>
      <c r="S581" s="21" t="s">
        <v>178</v>
      </c>
      <c r="T581" s="21"/>
      <c r="U581" s="21"/>
      <c r="V581" s="21"/>
      <c r="W581" s="21"/>
      <c r="X581" s="21"/>
      <c r="Y581" s="21"/>
      <c r="Z581" s="23" t="s">
        <v>4802</v>
      </c>
      <c r="AA581" s="21" t="s">
        <v>178</v>
      </c>
      <c r="AB581" s="21">
        <v>1</v>
      </c>
    </row>
    <row r="582" spans="1:28" ht="21.6" customHeight="1">
      <c r="A582" s="21">
        <v>179</v>
      </c>
      <c r="B582" s="21">
        <v>2025061083</v>
      </c>
      <c r="C582" s="21">
        <v>1</v>
      </c>
      <c r="D582" s="21" t="s">
        <v>4157</v>
      </c>
      <c r="E582" s="21" t="s">
        <v>110</v>
      </c>
      <c r="F582" s="21" t="s">
        <v>5105</v>
      </c>
      <c r="G582" s="21" t="s">
        <v>4337</v>
      </c>
      <c r="H582" s="21" t="s">
        <v>4322</v>
      </c>
      <c r="I582" s="21" t="s">
        <v>4413</v>
      </c>
      <c r="J582" s="21" t="s">
        <v>4257</v>
      </c>
      <c r="K582" s="21" t="s">
        <v>4163</v>
      </c>
      <c r="L582" s="23" t="s">
        <v>4414</v>
      </c>
      <c r="M582" s="23" t="s">
        <v>4415</v>
      </c>
      <c r="N582" s="23" t="s">
        <v>4416</v>
      </c>
      <c r="O582" s="21" t="s">
        <v>212</v>
      </c>
      <c r="P582" s="21"/>
      <c r="Q582" s="21"/>
      <c r="R582" s="21">
        <v>136153</v>
      </c>
      <c r="S582" s="21" t="s">
        <v>178</v>
      </c>
      <c r="T582" s="21"/>
      <c r="U582" s="21"/>
      <c r="V582" s="21"/>
      <c r="W582" s="21"/>
      <c r="X582" s="21"/>
      <c r="Y582" s="21"/>
      <c r="Z582" s="23" t="s">
        <v>4802</v>
      </c>
      <c r="AA582" s="21" t="s">
        <v>178</v>
      </c>
      <c r="AB582" s="21">
        <v>1</v>
      </c>
    </row>
    <row r="583" spans="1:28" ht="21.6" customHeight="1">
      <c r="A583" s="21">
        <v>181</v>
      </c>
      <c r="B583" s="21">
        <v>2025062199</v>
      </c>
      <c r="C583" s="21">
        <v>1</v>
      </c>
      <c r="D583" s="21" t="s">
        <v>4157</v>
      </c>
      <c r="E583" s="21" t="s">
        <v>110</v>
      </c>
      <c r="F583" s="21" t="s">
        <v>5129</v>
      </c>
      <c r="G583" s="21" t="s">
        <v>5147</v>
      </c>
      <c r="H583" s="21" t="s">
        <v>5033</v>
      </c>
      <c r="I583" s="21" t="s">
        <v>4413</v>
      </c>
      <c r="J583" s="21" t="s">
        <v>4257</v>
      </c>
      <c r="K583" s="21" t="s">
        <v>4163</v>
      </c>
      <c r="L583" s="23" t="s">
        <v>4414</v>
      </c>
      <c r="M583" s="23" t="s">
        <v>4415</v>
      </c>
      <c r="N583" s="23" t="s">
        <v>4416</v>
      </c>
      <c r="O583" s="21" t="s">
        <v>212</v>
      </c>
      <c r="P583" s="21"/>
      <c r="Q583" s="21"/>
      <c r="R583" s="21">
        <v>136153</v>
      </c>
      <c r="S583" s="21"/>
      <c r="T583" s="21"/>
      <c r="U583" s="21"/>
      <c r="V583" s="21"/>
      <c r="W583" s="21"/>
      <c r="X583" s="21"/>
      <c r="Y583" s="21" t="s">
        <v>178</v>
      </c>
      <c r="Z583" s="23" t="s">
        <v>5148</v>
      </c>
      <c r="AA583" s="21" t="s">
        <v>178</v>
      </c>
      <c r="AB583" s="21">
        <v>1</v>
      </c>
    </row>
    <row r="584" spans="1:28" ht="21.6" customHeight="1">
      <c r="A584" s="21">
        <v>182</v>
      </c>
      <c r="B584" s="21">
        <v>2025062434</v>
      </c>
      <c r="C584" s="21">
        <v>1</v>
      </c>
      <c r="D584" s="21" t="s">
        <v>4157</v>
      </c>
      <c r="E584" s="21" t="s">
        <v>110</v>
      </c>
      <c r="F584" s="21" t="s">
        <v>5149</v>
      </c>
      <c r="G584" s="21" t="s">
        <v>4348</v>
      </c>
      <c r="H584" s="21" t="s">
        <v>4184</v>
      </c>
      <c r="I584" s="21" t="s">
        <v>4413</v>
      </c>
      <c r="J584" s="21" t="s">
        <v>4257</v>
      </c>
      <c r="K584" s="21" t="s">
        <v>4163</v>
      </c>
      <c r="L584" s="23" t="s">
        <v>4414</v>
      </c>
      <c r="M584" s="23" t="s">
        <v>4415</v>
      </c>
      <c r="N584" s="23" t="s">
        <v>4416</v>
      </c>
      <c r="O584" s="21" t="s">
        <v>158</v>
      </c>
      <c r="P584" s="21"/>
      <c r="Q584" s="21"/>
      <c r="R584" s="21">
        <v>136153</v>
      </c>
      <c r="S584" s="21"/>
      <c r="T584" s="21"/>
      <c r="U584" s="21"/>
      <c r="V584" s="21"/>
      <c r="W584" s="21"/>
      <c r="X584" s="21"/>
      <c r="Y584" s="21"/>
      <c r="Z584" s="23" t="s">
        <v>5150</v>
      </c>
      <c r="AA584" s="21" t="s">
        <v>178</v>
      </c>
      <c r="AB584" s="21">
        <v>1</v>
      </c>
    </row>
    <row r="585" spans="1:28" ht="21.6" customHeight="1">
      <c r="A585" s="21">
        <v>183</v>
      </c>
      <c r="B585" s="21">
        <v>2025062436</v>
      </c>
      <c r="C585" s="21">
        <v>1</v>
      </c>
      <c r="D585" s="21" t="s">
        <v>4157</v>
      </c>
      <c r="E585" s="21" t="s">
        <v>110</v>
      </c>
      <c r="F585" s="21" t="s">
        <v>5149</v>
      </c>
      <c r="G585" s="21" t="s">
        <v>4184</v>
      </c>
      <c r="H585" s="21" t="s">
        <v>4407</v>
      </c>
      <c r="I585" s="21" t="s">
        <v>4413</v>
      </c>
      <c r="J585" s="21" t="s">
        <v>4257</v>
      </c>
      <c r="K585" s="21" t="s">
        <v>4163</v>
      </c>
      <c r="L585" s="23" t="s">
        <v>4414</v>
      </c>
      <c r="M585" s="23" t="s">
        <v>4415</v>
      </c>
      <c r="N585" s="23" t="s">
        <v>4416</v>
      </c>
      <c r="O585" s="21" t="s">
        <v>212</v>
      </c>
      <c r="P585" s="21"/>
      <c r="Q585" s="21"/>
      <c r="R585" s="21">
        <v>136153</v>
      </c>
      <c r="S585" s="21"/>
      <c r="T585" s="21"/>
      <c r="U585" s="21" t="s">
        <v>178</v>
      </c>
      <c r="V585" s="21"/>
      <c r="W585" s="21"/>
      <c r="X585" s="21"/>
      <c r="Y585" s="21"/>
      <c r="Z585" s="23" t="s">
        <v>4342</v>
      </c>
      <c r="AA585" s="21" t="s">
        <v>178</v>
      </c>
      <c r="AB585" s="21">
        <v>1</v>
      </c>
    </row>
    <row r="586" spans="1:28" ht="21.6" customHeight="1">
      <c r="A586" s="21">
        <v>184</v>
      </c>
      <c r="B586" s="21">
        <v>2025061081</v>
      </c>
      <c r="C586" s="21">
        <v>1</v>
      </c>
      <c r="D586" s="21" t="s">
        <v>4157</v>
      </c>
      <c r="E586" s="21" t="s">
        <v>110</v>
      </c>
      <c r="F586" s="21" t="s">
        <v>5105</v>
      </c>
      <c r="G586" s="21" t="s">
        <v>4381</v>
      </c>
      <c r="H586" s="21" t="s">
        <v>4337</v>
      </c>
      <c r="I586" s="21" t="s">
        <v>4420</v>
      </c>
      <c r="J586" s="21" t="s">
        <v>4257</v>
      </c>
      <c r="K586" s="21" t="s">
        <v>4163</v>
      </c>
      <c r="L586" s="23" t="s">
        <v>4414</v>
      </c>
      <c r="M586" s="23" t="s">
        <v>4421</v>
      </c>
      <c r="N586" s="23" t="s">
        <v>4422</v>
      </c>
      <c r="O586" s="21" t="s">
        <v>212</v>
      </c>
      <c r="P586" s="21"/>
      <c r="Q586" s="21"/>
      <c r="R586" s="21">
        <v>120374</v>
      </c>
      <c r="S586" s="21" t="s">
        <v>178</v>
      </c>
      <c r="T586" s="21"/>
      <c r="U586" s="21"/>
      <c r="V586" s="21"/>
      <c r="W586" s="21"/>
      <c r="X586" s="21"/>
      <c r="Y586" s="21"/>
      <c r="Z586" s="23" t="s">
        <v>4802</v>
      </c>
      <c r="AA586" s="21" t="s">
        <v>178</v>
      </c>
      <c r="AB586" s="21">
        <v>1</v>
      </c>
    </row>
    <row r="587" spans="1:28" ht="21.6" customHeight="1">
      <c r="A587" s="21">
        <v>186</v>
      </c>
      <c r="B587" s="21">
        <v>2025062437</v>
      </c>
      <c r="C587" s="21">
        <v>1</v>
      </c>
      <c r="D587" s="21" t="s">
        <v>4157</v>
      </c>
      <c r="E587" s="21" t="s">
        <v>110</v>
      </c>
      <c r="F587" s="21" t="s">
        <v>5149</v>
      </c>
      <c r="G587" s="21" t="s">
        <v>4407</v>
      </c>
      <c r="H587" s="21" t="s">
        <v>4366</v>
      </c>
      <c r="I587" s="21" t="s">
        <v>4420</v>
      </c>
      <c r="J587" s="21" t="s">
        <v>4257</v>
      </c>
      <c r="K587" s="21" t="s">
        <v>4163</v>
      </c>
      <c r="L587" s="23" t="s">
        <v>4414</v>
      </c>
      <c r="M587" s="23" t="s">
        <v>4421</v>
      </c>
      <c r="N587" s="23" t="s">
        <v>4422</v>
      </c>
      <c r="O587" s="21" t="s">
        <v>212</v>
      </c>
      <c r="P587" s="21"/>
      <c r="Q587" s="21"/>
      <c r="R587" s="21">
        <v>120374</v>
      </c>
      <c r="S587" s="21"/>
      <c r="T587" s="21"/>
      <c r="U587" s="21" t="s">
        <v>178</v>
      </c>
      <c r="V587" s="21"/>
      <c r="W587" s="21"/>
      <c r="X587" s="21"/>
      <c r="Y587" s="21"/>
      <c r="Z587" s="23" t="s">
        <v>4342</v>
      </c>
      <c r="AA587" s="21" t="s">
        <v>178</v>
      </c>
      <c r="AB587" s="21">
        <v>1</v>
      </c>
    </row>
    <row r="588" spans="1:28" ht="21.6" customHeight="1">
      <c r="A588" s="21">
        <v>187</v>
      </c>
      <c r="B588" s="21">
        <v>2025061981</v>
      </c>
      <c r="C588" s="21">
        <v>1</v>
      </c>
      <c r="D588" s="21" t="s">
        <v>4157</v>
      </c>
      <c r="E588" s="21" t="s">
        <v>110</v>
      </c>
      <c r="F588" s="21" t="s">
        <v>5135</v>
      </c>
      <c r="G588" s="21" t="s">
        <v>4260</v>
      </c>
      <c r="H588" s="21" t="s">
        <v>4343</v>
      </c>
      <c r="I588" s="21" t="s">
        <v>4427</v>
      </c>
      <c r="J588" s="21" t="s">
        <v>4257</v>
      </c>
      <c r="K588" s="21" t="s">
        <v>4163</v>
      </c>
      <c r="L588" s="23" t="s">
        <v>4428</v>
      </c>
      <c r="M588" s="23" t="s">
        <v>4429</v>
      </c>
      <c r="N588" s="23"/>
      <c r="O588" s="21" t="s">
        <v>212</v>
      </c>
      <c r="P588" s="21"/>
      <c r="Q588" s="21"/>
      <c r="R588" s="21">
        <v>42000</v>
      </c>
      <c r="S588" s="21" t="s">
        <v>178</v>
      </c>
      <c r="T588" s="21"/>
      <c r="U588" s="21"/>
      <c r="V588" s="21"/>
      <c r="W588" s="21"/>
      <c r="X588" s="21"/>
      <c r="Y588" s="21"/>
      <c r="Z588" s="23" t="s">
        <v>4802</v>
      </c>
      <c r="AA588" s="21" t="s">
        <v>178</v>
      </c>
      <c r="AB588" s="21">
        <v>1</v>
      </c>
    </row>
    <row r="589" spans="1:28" ht="21.6" customHeight="1">
      <c r="A589" s="21">
        <v>193</v>
      </c>
      <c r="B589" s="21">
        <v>2025060085</v>
      </c>
      <c r="C589" s="21">
        <v>1</v>
      </c>
      <c r="D589" s="21" t="s">
        <v>4157</v>
      </c>
      <c r="E589" s="21" t="s">
        <v>110</v>
      </c>
      <c r="F589" s="21" t="s">
        <v>5151</v>
      </c>
      <c r="G589" s="21" t="s">
        <v>4230</v>
      </c>
      <c r="H589" s="21" t="s">
        <v>4184</v>
      </c>
      <c r="I589" s="21" t="s">
        <v>4441</v>
      </c>
      <c r="J589" s="21" t="s">
        <v>4257</v>
      </c>
      <c r="K589" s="21" t="s">
        <v>4163</v>
      </c>
      <c r="L589" s="23" t="s">
        <v>4442</v>
      </c>
      <c r="M589" s="23" t="s">
        <v>4443</v>
      </c>
      <c r="N589" s="23" t="s">
        <v>4444</v>
      </c>
      <c r="O589" s="21" t="s">
        <v>212</v>
      </c>
      <c r="P589" s="21"/>
      <c r="Q589" s="21"/>
      <c r="R589" s="21">
        <v>205776</v>
      </c>
      <c r="S589" s="21"/>
      <c r="T589" s="21"/>
      <c r="U589" s="21" t="s">
        <v>178</v>
      </c>
      <c r="V589" s="21"/>
      <c r="W589" s="21"/>
      <c r="X589" s="21"/>
      <c r="Y589" s="21"/>
      <c r="Z589" s="23" t="s">
        <v>4342</v>
      </c>
      <c r="AA589" s="21" t="s">
        <v>178</v>
      </c>
      <c r="AB589" s="21">
        <v>1</v>
      </c>
    </row>
    <row r="590" spans="1:28" ht="21.6" customHeight="1">
      <c r="A590" s="21">
        <v>194</v>
      </c>
      <c r="B590" s="21">
        <v>2025061164</v>
      </c>
      <c r="C590" s="21">
        <v>1</v>
      </c>
      <c r="D590" s="21" t="s">
        <v>4157</v>
      </c>
      <c r="E590" s="21" t="s">
        <v>110</v>
      </c>
      <c r="F590" s="21" t="s">
        <v>5106</v>
      </c>
      <c r="G590" s="21" t="s">
        <v>4330</v>
      </c>
      <c r="H590" s="21" t="s">
        <v>4260</v>
      </c>
      <c r="I590" s="21" t="s">
        <v>4441</v>
      </c>
      <c r="J590" s="21" t="s">
        <v>4257</v>
      </c>
      <c r="K590" s="21" t="s">
        <v>4163</v>
      </c>
      <c r="L590" s="23" t="s">
        <v>4442</v>
      </c>
      <c r="M590" s="23" t="s">
        <v>4443</v>
      </c>
      <c r="N590" s="23" t="s">
        <v>4444</v>
      </c>
      <c r="O590" s="21" t="s">
        <v>158</v>
      </c>
      <c r="P590" s="21"/>
      <c r="Q590" s="21"/>
      <c r="R590" s="21">
        <v>205776</v>
      </c>
      <c r="S590" s="21"/>
      <c r="T590" s="21"/>
      <c r="U590" s="21"/>
      <c r="V590" s="21"/>
      <c r="W590" s="21"/>
      <c r="X590" s="21"/>
      <c r="Y590" s="21"/>
      <c r="Z590" s="23" t="s">
        <v>4342</v>
      </c>
      <c r="AA590" s="21" t="s">
        <v>178</v>
      </c>
      <c r="AB590" s="21">
        <v>1</v>
      </c>
    </row>
    <row r="591" spans="1:28" ht="21.6" customHeight="1">
      <c r="A591" s="21">
        <v>195</v>
      </c>
      <c r="B591" s="21">
        <v>2025062233</v>
      </c>
      <c r="C591" s="21">
        <v>1</v>
      </c>
      <c r="D591" s="21" t="s">
        <v>4157</v>
      </c>
      <c r="E591" s="21" t="s">
        <v>110</v>
      </c>
      <c r="F591" s="21" t="s">
        <v>4158</v>
      </c>
      <c r="G591" s="21" t="s">
        <v>4260</v>
      </c>
      <c r="H591" s="21" t="s">
        <v>4746</v>
      </c>
      <c r="I591" s="21" t="s">
        <v>4441</v>
      </c>
      <c r="J591" s="21" t="s">
        <v>4257</v>
      </c>
      <c r="K591" s="21" t="s">
        <v>4163</v>
      </c>
      <c r="L591" s="23" t="s">
        <v>4442</v>
      </c>
      <c r="M591" s="23" t="s">
        <v>4443</v>
      </c>
      <c r="N591" s="23" t="s">
        <v>4444</v>
      </c>
      <c r="O591" s="21" t="s">
        <v>158</v>
      </c>
      <c r="P591" s="21"/>
      <c r="Q591" s="21"/>
      <c r="R591" s="21">
        <v>205776</v>
      </c>
      <c r="S591" s="21"/>
      <c r="T591" s="21"/>
      <c r="U591" s="21"/>
      <c r="V591" s="21"/>
      <c r="W591" s="21"/>
      <c r="X591" s="21"/>
      <c r="Y591" s="21"/>
      <c r="Z591" s="23" t="s">
        <v>5145</v>
      </c>
      <c r="AA591" s="21" t="s">
        <v>178</v>
      </c>
      <c r="AB591" s="21">
        <v>1</v>
      </c>
    </row>
    <row r="592" spans="1:28" ht="21.6" customHeight="1">
      <c r="A592" s="21">
        <v>196</v>
      </c>
      <c r="B592" s="21">
        <v>2025063552</v>
      </c>
      <c r="C592" s="21">
        <v>1</v>
      </c>
      <c r="D592" s="21" t="s">
        <v>4157</v>
      </c>
      <c r="E592" s="21" t="s">
        <v>110</v>
      </c>
      <c r="F592" s="21" t="s">
        <v>5131</v>
      </c>
      <c r="G592" s="21" t="s">
        <v>4366</v>
      </c>
      <c r="H592" s="21" t="s">
        <v>4367</v>
      </c>
      <c r="I592" s="21" t="s">
        <v>4441</v>
      </c>
      <c r="J592" s="21" t="s">
        <v>4257</v>
      </c>
      <c r="K592" s="21" t="s">
        <v>4163</v>
      </c>
      <c r="L592" s="23" t="s">
        <v>4442</v>
      </c>
      <c r="M592" s="23" t="s">
        <v>4443</v>
      </c>
      <c r="N592" s="23" t="s">
        <v>4444</v>
      </c>
      <c r="O592" s="21" t="s">
        <v>212</v>
      </c>
      <c r="P592" s="21"/>
      <c r="Q592" s="21"/>
      <c r="R592" s="21">
        <v>205776</v>
      </c>
      <c r="S592" s="21"/>
      <c r="T592" s="21"/>
      <c r="U592" s="21" t="s">
        <v>178</v>
      </c>
      <c r="V592" s="21"/>
      <c r="W592" s="21"/>
      <c r="X592" s="21"/>
      <c r="Y592" s="21"/>
      <c r="Z592" s="23" t="s">
        <v>4342</v>
      </c>
      <c r="AA592" s="21" t="s">
        <v>178</v>
      </c>
      <c r="AB592" s="21">
        <v>1</v>
      </c>
    </row>
    <row r="593" spans="1:28" ht="21.6" customHeight="1">
      <c r="A593" s="21">
        <v>200</v>
      </c>
      <c r="B593" s="21">
        <v>2025063551</v>
      </c>
      <c r="C593" s="21">
        <v>1</v>
      </c>
      <c r="D593" s="21" t="s">
        <v>4157</v>
      </c>
      <c r="E593" s="21" t="s">
        <v>110</v>
      </c>
      <c r="F593" s="21" t="s">
        <v>5131</v>
      </c>
      <c r="G593" s="21" t="s">
        <v>4367</v>
      </c>
      <c r="H593" s="21" t="s">
        <v>4406</v>
      </c>
      <c r="I593" s="21" t="s">
        <v>4694</v>
      </c>
      <c r="J593" s="21" t="s">
        <v>4257</v>
      </c>
      <c r="K593" s="21" t="s">
        <v>4163</v>
      </c>
      <c r="L593" s="23" t="s">
        <v>4442</v>
      </c>
      <c r="M593" s="23" t="s">
        <v>4695</v>
      </c>
      <c r="N593" s="23" t="s">
        <v>4696</v>
      </c>
      <c r="O593" s="21" t="s">
        <v>212</v>
      </c>
      <c r="P593" s="21"/>
      <c r="Q593" s="21"/>
      <c r="R593" s="21">
        <v>166923</v>
      </c>
      <c r="S593" s="21"/>
      <c r="T593" s="21"/>
      <c r="U593" s="21" t="s">
        <v>178</v>
      </c>
      <c r="V593" s="21"/>
      <c r="W593" s="21"/>
      <c r="X593" s="21"/>
      <c r="Y593" s="21"/>
      <c r="Z593" s="23" t="s">
        <v>4342</v>
      </c>
      <c r="AA593" s="21" t="s">
        <v>178</v>
      </c>
      <c r="AB593" s="21">
        <v>1</v>
      </c>
    </row>
    <row r="594" spans="1:28" ht="21.6" customHeight="1">
      <c r="A594" s="21">
        <v>201</v>
      </c>
      <c r="B594" s="21">
        <v>2025060534</v>
      </c>
      <c r="C594" s="21">
        <v>1</v>
      </c>
      <c r="D594" s="21" t="s">
        <v>4157</v>
      </c>
      <c r="E594" s="21" t="s">
        <v>110</v>
      </c>
      <c r="F594" s="21" t="s">
        <v>5121</v>
      </c>
      <c r="G594" s="21" t="s">
        <v>4260</v>
      </c>
      <c r="H594" s="21" t="s">
        <v>4343</v>
      </c>
      <c r="I594" s="21" t="s">
        <v>5152</v>
      </c>
      <c r="J594" s="21" t="s">
        <v>4257</v>
      </c>
      <c r="K594" s="21" t="s">
        <v>4163</v>
      </c>
      <c r="L594" s="23" t="s">
        <v>4250</v>
      </c>
      <c r="M594" s="23" t="s">
        <v>4476</v>
      </c>
      <c r="N594" s="23" t="s">
        <v>4477</v>
      </c>
      <c r="O594" s="21" t="s">
        <v>212</v>
      </c>
      <c r="P594" s="21"/>
      <c r="Q594" s="21"/>
      <c r="R594" s="21">
        <v>591</v>
      </c>
      <c r="S594" s="21" t="s">
        <v>178</v>
      </c>
      <c r="T594" s="21"/>
      <c r="U594" s="21"/>
      <c r="V594" s="21"/>
      <c r="W594" s="21"/>
      <c r="X594" s="21"/>
      <c r="Y594" s="21"/>
      <c r="Z594" s="23" t="s">
        <v>4802</v>
      </c>
      <c r="AA594" s="21" t="s">
        <v>178</v>
      </c>
      <c r="AB594" s="21">
        <v>1</v>
      </c>
    </row>
    <row r="595" spans="1:28" ht="21.6" customHeight="1">
      <c r="A595" s="21">
        <v>203</v>
      </c>
      <c r="B595" s="21">
        <v>2025063268</v>
      </c>
      <c r="C595" s="21">
        <v>1</v>
      </c>
      <c r="D595" s="21" t="s">
        <v>4157</v>
      </c>
      <c r="E595" s="21" t="s">
        <v>110</v>
      </c>
      <c r="F595" s="21" t="s">
        <v>5119</v>
      </c>
      <c r="G595" s="21" t="s">
        <v>4407</v>
      </c>
      <c r="H595" s="21" t="s">
        <v>4366</v>
      </c>
      <c r="I595" s="21" t="s">
        <v>4450</v>
      </c>
      <c r="J595" s="21" t="s">
        <v>4451</v>
      </c>
      <c r="K595" s="21" t="s">
        <v>4163</v>
      </c>
      <c r="L595" s="23" t="s">
        <v>4452</v>
      </c>
      <c r="M595" s="23" t="s">
        <v>4390</v>
      </c>
      <c r="N595" s="23" t="s">
        <v>4422</v>
      </c>
      <c r="O595" s="21" t="s">
        <v>212</v>
      </c>
      <c r="P595" s="21"/>
      <c r="Q595" s="21"/>
      <c r="R595" s="21">
        <v>73008</v>
      </c>
      <c r="S595" s="21" t="s">
        <v>178</v>
      </c>
      <c r="T595" s="21"/>
      <c r="U595" s="21"/>
      <c r="V595" s="21"/>
      <c r="W595" s="21"/>
      <c r="X595" s="21"/>
      <c r="Y595" s="21"/>
      <c r="Z595" s="23" t="s">
        <v>4802</v>
      </c>
      <c r="AA595" s="21" t="s">
        <v>178</v>
      </c>
      <c r="AB595" s="21">
        <v>1</v>
      </c>
    </row>
    <row r="596" spans="1:28" ht="21.6" customHeight="1">
      <c r="A596" s="21">
        <v>205</v>
      </c>
      <c r="B596" s="21">
        <v>2025062103</v>
      </c>
      <c r="C596" s="21">
        <v>1</v>
      </c>
      <c r="D596" s="21" t="s">
        <v>4157</v>
      </c>
      <c r="E596" s="21" t="s">
        <v>110</v>
      </c>
      <c r="F596" s="21" t="s">
        <v>5129</v>
      </c>
      <c r="G596" s="21" t="s">
        <v>4330</v>
      </c>
      <c r="H596" s="21" t="s">
        <v>4260</v>
      </c>
      <c r="I596" s="21" t="s">
        <v>4462</v>
      </c>
      <c r="J596" s="21" t="s">
        <v>4268</v>
      </c>
      <c r="K596" s="21" t="s">
        <v>4163</v>
      </c>
      <c r="L596" s="23" t="s">
        <v>4463</v>
      </c>
      <c r="M596" s="23" t="s">
        <v>4464</v>
      </c>
      <c r="N596" s="23" t="s">
        <v>4465</v>
      </c>
      <c r="O596" s="21" t="s">
        <v>212</v>
      </c>
      <c r="P596" s="21">
        <v>1572</v>
      </c>
      <c r="Q596" s="21">
        <v>4203</v>
      </c>
      <c r="R596" s="21">
        <v>28651</v>
      </c>
      <c r="S596" s="21" t="s">
        <v>178</v>
      </c>
      <c r="T596" s="21"/>
      <c r="U596" s="21"/>
      <c r="V596" s="21"/>
      <c r="W596" s="21"/>
      <c r="X596" s="21"/>
      <c r="Y596" s="21"/>
      <c r="Z596" s="23" t="s">
        <v>4802</v>
      </c>
      <c r="AA596" s="21" t="s">
        <v>178</v>
      </c>
      <c r="AB596" s="21">
        <v>1</v>
      </c>
    </row>
    <row r="597" spans="1:28" ht="21.6" customHeight="1">
      <c r="A597" s="21">
        <v>215</v>
      </c>
      <c r="B597" s="21">
        <v>2025063286</v>
      </c>
      <c r="C597" s="21">
        <v>1</v>
      </c>
      <c r="D597" s="21" t="s">
        <v>4157</v>
      </c>
      <c r="E597" s="21" t="s">
        <v>110</v>
      </c>
      <c r="F597" s="21" t="s">
        <v>5131</v>
      </c>
      <c r="G597" s="21" t="s">
        <v>4343</v>
      </c>
      <c r="H597" s="21" t="s">
        <v>4537</v>
      </c>
      <c r="I597" s="21" t="s">
        <v>4482</v>
      </c>
      <c r="J597" s="21" t="s">
        <v>4278</v>
      </c>
      <c r="K597" s="21" t="s">
        <v>4163</v>
      </c>
      <c r="L597" s="23" t="s">
        <v>4483</v>
      </c>
      <c r="M597" s="23" t="s">
        <v>4484</v>
      </c>
      <c r="N597" s="23" t="s">
        <v>4485</v>
      </c>
      <c r="O597" s="21" t="s">
        <v>158</v>
      </c>
      <c r="P597" s="21"/>
      <c r="Q597" s="21"/>
      <c r="R597" s="21">
        <v>282440</v>
      </c>
      <c r="S597" s="21"/>
      <c r="T597" s="21"/>
      <c r="U597" s="21"/>
      <c r="V597" s="21"/>
      <c r="W597" s="21"/>
      <c r="X597" s="21"/>
      <c r="Y597" s="21"/>
      <c r="Z597" s="23" t="s">
        <v>5153</v>
      </c>
      <c r="AA597" s="21" t="s">
        <v>178</v>
      </c>
      <c r="AB597" s="21">
        <v>1</v>
      </c>
    </row>
    <row r="598" spans="1:28" ht="21.6" customHeight="1">
      <c r="A598" s="21">
        <v>218</v>
      </c>
      <c r="B598" s="21">
        <v>2025060084</v>
      </c>
      <c r="C598" s="21">
        <v>1</v>
      </c>
      <c r="D598" s="21" t="s">
        <v>4157</v>
      </c>
      <c r="E598" s="21" t="s">
        <v>110</v>
      </c>
      <c r="F598" s="21" t="s">
        <v>5151</v>
      </c>
      <c r="G598" s="21" t="s">
        <v>4348</v>
      </c>
      <c r="H598" s="21" t="s">
        <v>4230</v>
      </c>
      <c r="I598" s="21" t="s">
        <v>4487</v>
      </c>
      <c r="J598" s="21" t="s">
        <v>4278</v>
      </c>
      <c r="K598" s="21" t="s">
        <v>4163</v>
      </c>
      <c r="L598" s="23" t="s">
        <v>4442</v>
      </c>
      <c r="M598" s="23" t="s">
        <v>4488</v>
      </c>
      <c r="N598" s="23" t="s">
        <v>4489</v>
      </c>
      <c r="O598" s="21" t="s">
        <v>212</v>
      </c>
      <c r="P598" s="21"/>
      <c r="Q598" s="21"/>
      <c r="R598" s="21">
        <v>115112</v>
      </c>
      <c r="S598" s="21"/>
      <c r="T598" s="21"/>
      <c r="U598" s="21" t="s">
        <v>178</v>
      </c>
      <c r="V598" s="21"/>
      <c r="W598" s="21"/>
      <c r="X598" s="21"/>
      <c r="Y598" s="21"/>
      <c r="Z598" s="23" t="s">
        <v>4342</v>
      </c>
      <c r="AA598" s="21" t="s">
        <v>178</v>
      </c>
      <c r="AB598" s="21">
        <v>1</v>
      </c>
    </row>
    <row r="599" spans="1:28" ht="21.6" customHeight="1">
      <c r="A599" s="21">
        <v>221</v>
      </c>
      <c r="B599" s="21">
        <v>2025060747</v>
      </c>
      <c r="C599" s="21">
        <v>1</v>
      </c>
      <c r="D599" s="21" t="s">
        <v>4157</v>
      </c>
      <c r="E599" s="21" t="s">
        <v>110</v>
      </c>
      <c r="F599" s="21" t="s">
        <v>5142</v>
      </c>
      <c r="G599" s="21" t="s">
        <v>4381</v>
      </c>
      <c r="H599" s="21" t="s">
        <v>4558</v>
      </c>
      <c r="I599" s="21" t="s">
        <v>4491</v>
      </c>
      <c r="J599" s="21" t="s">
        <v>4278</v>
      </c>
      <c r="K599" s="21" t="s">
        <v>4163</v>
      </c>
      <c r="L599" s="23" t="s">
        <v>4378</v>
      </c>
      <c r="M599" s="23" t="s">
        <v>4492</v>
      </c>
      <c r="N599" s="23" t="s">
        <v>4493</v>
      </c>
      <c r="O599" s="21" t="s">
        <v>212</v>
      </c>
      <c r="P599" s="21"/>
      <c r="Q599" s="21"/>
      <c r="R599" s="21">
        <v>11127</v>
      </c>
      <c r="S599" s="21" t="s">
        <v>178</v>
      </c>
      <c r="T599" s="21"/>
      <c r="U599" s="21"/>
      <c r="V599" s="21"/>
      <c r="W599" s="21"/>
      <c r="X599" s="21"/>
      <c r="Y599" s="21"/>
      <c r="Z599" s="23" t="s">
        <v>4802</v>
      </c>
      <c r="AA599" s="21" t="s">
        <v>178</v>
      </c>
      <c r="AB599" s="21">
        <v>1</v>
      </c>
    </row>
    <row r="600" spans="1:28" ht="21.6" customHeight="1">
      <c r="A600" s="21">
        <v>223</v>
      </c>
      <c r="B600" s="21">
        <v>2025060737</v>
      </c>
      <c r="C600" s="21">
        <v>1</v>
      </c>
      <c r="D600" s="21" t="s">
        <v>4157</v>
      </c>
      <c r="E600" s="21" t="s">
        <v>110</v>
      </c>
      <c r="F600" s="21" t="s">
        <v>5142</v>
      </c>
      <c r="G600" s="21" t="s">
        <v>5117</v>
      </c>
      <c r="H600" s="21" t="s">
        <v>4963</v>
      </c>
      <c r="I600" s="21" t="s">
        <v>4494</v>
      </c>
      <c r="J600" s="21" t="s">
        <v>4278</v>
      </c>
      <c r="K600" s="21" t="s">
        <v>4163</v>
      </c>
      <c r="L600" s="23" t="s">
        <v>4378</v>
      </c>
      <c r="M600" s="23" t="s">
        <v>4495</v>
      </c>
      <c r="N600" s="23" t="s">
        <v>4359</v>
      </c>
      <c r="O600" s="21" t="s">
        <v>212</v>
      </c>
      <c r="P600" s="21"/>
      <c r="Q600" s="21"/>
      <c r="R600" s="21">
        <v>142003</v>
      </c>
      <c r="S600" s="21" t="s">
        <v>178</v>
      </c>
      <c r="T600" s="21"/>
      <c r="U600" s="21"/>
      <c r="V600" s="21"/>
      <c r="W600" s="21"/>
      <c r="X600" s="21"/>
      <c r="Y600" s="21"/>
      <c r="Z600" s="23" t="s">
        <v>4802</v>
      </c>
      <c r="AA600" s="21" t="s">
        <v>178</v>
      </c>
      <c r="AB600" s="21">
        <v>1</v>
      </c>
    </row>
    <row r="601" spans="1:28" ht="21.6" customHeight="1">
      <c r="A601" s="21">
        <v>225</v>
      </c>
      <c r="B601" s="21">
        <v>2025061172</v>
      </c>
      <c r="C601" s="21">
        <v>1</v>
      </c>
      <c r="D601" s="21" t="s">
        <v>4157</v>
      </c>
      <c r="E601" s="21" t="s">
        <v>110</v>
      </c>
      <c r="F601" s="21" t="s">
        <v>5105</v>
      </c>
      <c r="G601" s="21" t="s">
        <v>4407</v>
      </c>
      <c r="H601" s="21" t="s">
        <v>5154</v>
      </c>
      <c r="I601" s="21" t="s">
        <v>4494</v>
      </c>
      <c r="J601" s="21" t="s">
        <v>4278</v>
      </c>
      <c r="K601" s="21" t="s">
        <v>4163</v>
      </c>
      <c r="L601" s="23" t="s">
        <v>4378</v>
      </c>
      <c r="M601" s="23" t="s">
        <v>4495</v>
      </c>
      <c r="N601" s="23" t="s">
        <v>4359</v>
      </c>
      <c r="O601" s="21" t="s">
        <v>158</v>
      </c>
      <c r="P601" s="21"/>
      <c r="Q601" s="21"/>
      <c r="R601" s="21">
        <v>142003</v>
      </c>
      <c r="S601" s="21"/>
      <c r="T601" s="21"/>
      <c r="U601" s="21"/>
      <c r="V601" s="21"/>
      <c r="W601" s="21"/>
      <c r="X601" s="21"/>
      <c r="Y601" s="21"/>
      <c r="Z601" s="23" t="s">
        <v>5155</v>
      </c>
      <c r="AA601" s="21" t="s">
        <v>178</v>
      </c>
      <c r="AB601" s="21">
        <v>1</v>
      </c>
    </row>
    <row r="602" spans="1:28" ht="21.6" customHeight="1">
      <c r="A602" s="21">
        <v>226</v>
      </c>
      <c r="B602" s="21">
        <v>2025060741</v>
      </c>
      <c r="C602" s="21">
        <v>1</v>
      </c>
      <c r="D602" s="21" t="s">
        <v>4157</v>
      </c>
      <c r="E602" s="21" t="s">
        <v>110</v>
      </c>
      <c r="F602" s="21" t="s">
        <v>5142</v>
      </c>
      <c r="G602" s="21" t="s">
        <v>4213</v>
      </c>
      <c r="H602" s="21" t="s">
        <v>5094</v>
      </c>
      <c r="I602" s="21" t="s">
        <v>4499</v>
      </c>
      <c r="J602" s="21" t="s">
        <v>4278</v>
      </c>
      <c r="K602" s="21" t="s">
        <v>4163</v>
      </c>
      <c r="L602" s="23" t="s">
        <v>4378</v>
      </c>
      <c r="M602" s="23" t="s">
        <v>4500</v>
      </c>
      <c r="N602" s="23" t="s">
        <v>4501</v>
      </c>
      <c r="O602" s="21" t="s">
        <v>212</v>
      </c>
      <c r="P602" s="21"/>
      <c r="Q602" s="21"/>
      <c r="R602" s="21">
        <v>242354</v>
      </c>
      <c r="S602" s="21" t="s">
        <v>178</v>
      </c>
      <c r="T602" s="21"/>
      <c r="U602" s="21"/>
      <c r="V602" s="21"/>
      <c r="W602" s="21"/>
      <c r="X602" s="21"/>
      <c r="Y602" s="21"/>
      <c r="Z602" s="23" t="s">
        <v>4802</v>
      </c>
      <c r="AA602" s="21" t="s">
        <v>178</v>
      </c>
      <c r="AB602" s="21">
        <v>1</v>
      </c>
    </row>
    <row r="603" spans="1:28" ht="21.6" customHeight="1">
      <c r="A603" s="21">
        <v>228</v>
      </c>
      <c r="B603" s="21">
        <v>2025062771</v>
      </c>
      <c r="C603" s="21">
        <v>1</v>
      </c>
      <c r="D603" s="21" t="s">
        <v>4157</v>
      </c>
      <c r="E603" s="21" t="s">
        <v>110</v>
      </c>
      <c r="F603" s="21" t="s">
        <v>5103</v>
      </c>
      <c r="G603" s="21" t="s">
        <v>5156</v>
      </c>
      <c r="H603" s="21" t="s">
        <v>5157</v>
      </c>
      <c r="I603" s="21" t="s">
        <v>4499</v>
      </c>
      <c r="J603" s="21" t="s">
        <v>4278</v>
      </c>
      <c r="K603" s="21" t="s">
        <v>4163</v>
      </c>
      <c r="L603" s="23" t="s">
        <v>4378</v>
      </c>
      <c r="M603" s="23" t="s">
        <v>4500</v>
      </c>
      <c r="N603" s="23" t="s">
        <v>4501</v>
      </c>
      <c r="O603" s="21" t="s">
        <v>212</v>
      </c>
      <c r="P603" s="21"/>
      <c r="Q603" s="21"/>
      <c r="R603" s="21">
        <v>242354</v>
      </c>
      <c r="S603" s="21"/>
      <c r="T603" s="21"/>
      <c r="U603" s="21"/>
      <c r="V603" s="21"/>
      <c r="W603" s="21"/>
      <c r="X603" s="21"/>
      <c r="Y603" s="21" t="s">
        <v>178</v>
      </c>
      <c r="Z603" s="23" t="s">
        <v>5068</v>
      </c>
      <c r="AA603" s="21" t="s">
        <v>178</v>
      </c>
      <c r="AB603" s="21">
        <v>1</v>
      </c>
    </row>
    <row r="604" spans="1:28" ht="21.6" customHeight="1">
      <c r="A604" s="21">
        <v>229</v>
      </c>
      <c r="B604" s="21">
        <v>2025063314</v>
      </c>
      <c r="C604" s="21">
        <v>1</v>
      </c>
      <c r="D604" s="21" t="s">
        <v>4157</v>
      </c>
      <c r="E604" s="21" t="s">
        <v>110</v>
      </c>
      <c r="F604" s="21" t="s">
        <v>5098</v>
      </c>
      <c r="G604" s="21" t="s">
        <v>4260</v>
      </c>
      <c r="H604" s="21" t="s">
        <v>4343</v>
      </c>
      <c r="I604" s="21" t="s">
        <v>4499</v>
      </c>
      <c r="J604" s="21" t="s">
        <v>4278</v>
      </c>
      <c r="K604" s="21" t="s">
        <v>4163</v>
      </c>
      <c r="L604" s="23" t="s">
        <v>4378</v>
      </c>
      <c r="M604" s="23" t="s">
        <v>4500</v>
      </c>
      <c r="N604" s="23" t="s">
        <v>4501</v>
      </c>
      <c r="O604" s="21" t="s">
        <v>158</v>
      </c>
      <c r="P604" s="21"/>
      <c r="Q604" s="21"/>
      <c r="R604" s="21">
        <v>242354</v>
      </c>
      <c r="S604" s="21"/>
      <c r="T604" s="21"/>
      <c r="U604" s="21"/>
      <c r="V604" s="21"/>
      <c r="W604" s="21"/>
      <c r="X604" s="21"/>
      <c r="Y604" s="21"/>
      <c r="Z604" s="23" t="s">
        <v>5158</v>
      </c>
      <c r="AA604" s="21" t="s">
        <v>178</v>
      </c>
      <c r="AB604" s="21">
        <v>1</v>
      </c>
    </row>
    <row r="605" spans="1:28" ht="21.6" customHeight="1">
      <c r="A605" s="21">
        <v>230</v>
      </c>
      <c r="B605" s="21">
        <v>2025060745</v>
      </c>
      <c r="C605" s="21">
        <v>1</v>
      </c>
      <c r="D605" s="21" t="s">
        <v>4157</v>
      </c>
      <c r="E605" s="21" t="s">
        <v>110</v>
      </c>
      <c r="F605" s="21" t="s">
        <v>5142</v>
      </c>
      <c r="G605" s="21" t="s">
        <v>4619</v>
      </c>
      <c r="H605" s="21" t="s">
        <v>4381</v>
      </c>
      <c r="I605" s="21" t="s">
        <v>4502</v>
      </c>
      <c r="J605" s="21" t="s">
        <v>4278</v>
      </c>
      <c r="K605" s="21" t="s">
        <v>4163</v>
      </c>
      <c r="L605" s="23" t="s">
        <v>4378</v>
      </c>
      <c r="M605" s="23" t="s">
        <v>4503</v>
      </c>
      <c r="N605" s="23" t="s">
        <v>4504</v>
      </c>
      <c r="O605" s="21" t="s">
        <v>212</v>
      </c>
      <c r="P605" s="21"/>
      <c r="Q605" s="21"/>
      <c r="R605" s="21">
        <v>118487</v>
      </c>
      <c r="S605" s="21" t="s">
        <v>178</v>
      </c>
      <c r="T605" s="21"/>
      <c r="U605" s="21"/>
      <c r="V605" s="21"/>
      <c r="W605" s="21"/>
      <c r="X605" s="21"/>
      <c r="Y605" s="21"/>
      <c r="Z605" s="23" t="s">
        <v>4802</v>
      </c>
      <c r="AA605" s="21" t="s">
        <v>178</v>
      </c>
      <c r="AB605" s="21">
        <v>1</v>
      </c>
    </row>
    <row r="606" spans="1:28" ht="21.6" customHeight="1">
      <c r="A606" s="21">
        <v>236</v>
      </c>
      <c r="B606" s="21">
        <v>2025061357</v>
      </c>
      <c r="C606" s="21">
        <v>1</v>
      </c>
      <c r="D606" s="21" t="s">
        <v>4157</v>
      </c>
      <c r="E606" s="21" t="s">
        <v>110</v>
      </c>
      <c r="F606" s="21" t="s">
        <v>5092</v>
      </c>
      <c r="G606" s="21" t="s">
        <v>4184</v>
      </c>
      <c r="H606" s="21" t="s">
        <v>4366</v>
      </c>
      <c r="I606" s="21" t="s">
        <v>4511</v>
      </c>
      <c r="J606" s="21" t="s">
        <v>4278</v>
      </c>
      <c r="K606" s="21" t="s">
        <v>4163</v>
      </c>
      <c r="L606" s="23" t="s">
        <v>4442</v>
      </c>
      <c r="M606" s="23" t="s">
        <v>4512</v>
      </c>
      <c r="N606" s="23" t="s">
        <v>4513</v>
      </c>
      <c r="O606" s="21" t="s">
        <v>158</v>
      </c>
      <c r="P606" s="21"/>
      <c r="Q606" s="21"/>
      <c r="R606" s="21">
        <v>322484</v>
      </c>
      <c r="S606" s="21"/>
      <c r="T606" s="21"/>
      <c r="U606" s="21"/>
      <c r="V606" s="21"/>
      <c r="W606" s="21"/>
      <c r="X606" s="21"/>
      <c r="Y606" s="21"/>
      <c r="Z606" s="23" t="s">
        <v>5159</v>
      </c>
      <c r="AA606" s="21" t="s">
        <v>178</v>
      </c>
      <c r="AB606" s="21">
        <v>1</v>
      </c>
    </row>
    <row r="607" spans="1:28" ht="21.6" customHeight="1">
      <c r="A607" s="21">
        <v>237</v>
      </c>
      <c r="B607" s="21">
        <v>2025061990</v>
      </c>
      <c r="C607" s="21">
        <v>1</v>
      </c>
      <c r="D607" s="21" t="s">
        <v>4157</v>
      </c>
      <c r="E607" s="21" t="s">
        <v>110</v>
      </c>
      <c r="F607" s="21" t="s">
        <v>5135</v>
      </c>
      <c r="G607" s="21" t="s">
        <v>4213</v>
      </c>
      <c r="H607" s="21" t="s">
        <v>4196</v>
      </c>
      <c r="I607" s="21" t="s">
        <v>4511</v>
      </c>
      <c r="J607" s="21" t="s">
        <v>4278</v>
      </c>
      <c r="K607" s="21" t="s">
        <v>4163</v>
      </c>
      <c r="L607" s="23" t="s">
        <v>4442</v>
      </c>
      <c r="M607" s="23" t="s">
        <v>4512</v>
      </c>
      <c r="N607" s="23" t="s">
        <v>4513</v>
      </c>
      <c r="O607" s="21" t="s">
        <v>212</v>
      </c>
      <c r="P607" s="21"/>
      <c r="Q607" s="21"/>
      <c r="R607" s="21">
        <v>322484</v>
      </c>
      <c r="S607" s="21"/>
      <c r="T607" s="21"/>
      <c r="U607" s="21"/>
      <c r="V607" s="21"/>
      <c r="W607" s="21"/>
      <c r="X607" s="21"/>
      <c r="Y607" s="21" t="s">
        <v>178</v>
      </c>
      <c r="Z607" s="23" t="s">
        <v>4811</v>
      </c>
      <c r="AA607" s="21" t="s">
        <v>178</v>
      </c>
      <c r="AB607" s="21">
        <v>1</v>
      </c>
    </row>
    <row r="608" spans="1:28" ht="21.6" customHeight="1">
      <c r="A608" s="21">
        <v>238</v>
      </c>
      <c r="B608" s="21">
        <v>2025060739</v>
      </c>
      <c r="C608" s="21">
        <v>1</v>
      </c>
      <c r="D608" s="21" t="s">
        <v>4157</v>
      </c>
      <c r="E608" s="21" t="s">
        <v>110</v>
      </c>
      <c r="F608" s="21" t="s">
        <v>5142</v>
      </c>
      <c r="G608" s="21" t="s">
        <v>4963</v>
      </c>
      <c r="H608" s="21" t="s">
        <v>4213</v>
      </c>
      <c r="I608" s="21" t="s">
        <v>4515</v>
      </c>
      <c r="J608" s="21" t="s">
        <v>4278</v>
      </c>
      <c r="K608" s="21" t="s">
        <v>4163</v>
      </c>
      <c r="L608" s="23" t="s">
        <v>4378</v>
      </c>
      <c r="M608" s="23" t="s">
        <v>4516</v>
      </c>
      <c r="N608" s="23" t="s">
        <v>4474</v>
      </c>
      <c r="O608" s="21" t="s">
        <v>212</v>
      </c>
      <c r="P608" s="21"/>
      <c r="Q608" s="21"/>
      <c r="R608" s="21">
        <v>188445</v>
      </c>
      <c r="S608" s="21" t="s">
        <v>178</v>
      </c>
      <c r="T608" s="21"/>
      <c r="U608" s="21"/>
      <c r="V608" s="21"/>
      <c r="W608" s="21"/>
      <c r="X608" s="21"/>
      <c r="Y608" s="21"/>
      <c r="Z608" s="23" t="s">
        <v>4802</v>
      </c>
      <c r="AA608" s="21" t="s">
        <v>178</v>
      </c>
      <c r="AB608" s="21">
        <v>1</v>
      </c>
    </row>
    <row r="609" spans="1:28" ht="21.6" customHeight="1">
      <c r="A609" s="21">
        <v>240</v>
      </c>
      <c r="B609" s="21">
        <v>2025061344</v>
      </c>
      <c r="C609" s="21">
        <v>1</v>
      </c>
      <c r="D609" s="21" t="s">
        <v>4157</v>
      </c>
      <c r="E609" s="21" t="s">
        <v>110</v>
      </c>
      <c r="F609" s="21" t="s">
        <v>5106</v>
      </c>
      <c r="G609" s="21" t="s">
        <v>5160</v>
      </c>
      <c r="H609" s="21" t="s">
        <v>5161</v>
      </c>
      <c r="I609" s="21" t="s">
        <v>4515</v>
      </c>
      <c r="J609" s="21" t="s">
        <v>4278</v>
      </c>
      <c r="K609" s="21" t="s">
        <v>4163</v>
      </c>
      <c r="L609" s="23" t="s">
        <v>4378</v>
      </c>
      <c r="M609" s="23" t="s">
        <v>4516</v>
      </c>
      <c r="N609" s="23" t="s">
        <v>4474</v>
      </c>
      <c r="O609" s="21" t="s">
        <v>212</v>
      </c>
      <c r="P609" s="21"/>
      <c r="Q609" s="21"/>
      <c r="R609" s="21">
        <v>188445</v>
      </c>
      <c r="S609" s="21"/>
      <c r="T609" s="21"/>
      <c r="U609" s="21"/>
      <c r="V609" s="21"/>
      <c r="W609" s="21"/>
      <c r="X609" s="21"/>
      <c r="Y609" s="21" t="s">
        <v>178</v>
      </c>
      <c r="Z609" s="23" t="s">
        <v>5162</v>
      </c>
      <c r="AA609" s="21" t="s">
        <v>178</v>
      </c>
      <c r="AB609" s="21">
        <v>1</v>
      </c>
    </row>
    <row r="610" spans="1:28" ht="21.6" customHeight="1">
      <c r="A610" s="21">
        <v>241</v>
      </c>
      <c r="B610" s="21">
        <v>2025060644</v>
      </c>
      <c r="C610" s="21">
        <v>1</v>
      </c>
      <c r="D610" s="21" t="s">
        <v>4157</v>
      </c>
      <c r="E610" s="21" t="s">
        <v>110</v>
      </c>
      <c r="F610" s="21" t="s">
        <v>5121</v>
      </c>
      <c r="G610" s="21" t="s">
        <v>4367</v>
      </c>
      <c r="H610" s="21" t="s">
        <v>4406</v>
      </c>
      <c r="I610" s="21" t="s">
        <v>4517</v>
      </c>
      <c r="J610" s="21" t="s">
        <v>4278</v>
      </c>
      <c r="K610" s="21" t="s">
        <v>4163</v>
      </c>
      <c r="L610" s="23" t="s">
        <v>4518</v>
      </c>
      <c r="M610" s="23" t="s">
        <v>4519</v>
      </c>
      <c r="N610" s="23"/>
      <c r="O610" s="21" t="s">
        <v>212</v>
      </c>
      <c r="P610" s="21"/>
      <c r="Q610" s="21"/>
      <c r="R610" s="21">
        <v>124635</v>
      </c>
      <c r="S610" s="21" t="s">
        <v>178</v>
      </c>
      <c r="T610" s="21"/>
      <c r="U610" s="21"/>
      <c r="V610" s="21"/>
      <c r="W610" s="21"/>
      <c r="X610" s="21"/>
      <c r="Y610" s="21"/>
      <c r="Z610" s="23" t="s">
        <v>4802</v>
      </c>
      <c r="AA610" s="21" t="s">
        <v>178</v>
      </c>
      <c r="AB610" s="21">
        <v>1</v>
      </c>
    </row>
    <row r="611" spans="1:28" ht="21.6" customHeight="1">
      <c r="A611" s="21">
        <v>243</v>
      </c>
      <c r="B611" s="21">
        <v>2025060556</v>
      </c>
      <c r="C611" s="21">
        <v>1</v>
      </c>
      <c r="D611" s="21" t="s">
        <v>4157</v>
      </c>
      <c r="E611" s="21" t="s">
        <v>110</v>
      </c>
      <c r="F611" s="21" t="s">
        <v>5121</v>
      </c>
      <c r="G611" s="21" t="s">
        <v>4213</v>
      </c>
      <c r="H611" s="21" t="s">
        <v>4619</v>
      </c>
      <c r="I611" s="21" t="s">
        <v>4520</v>
      </c>
      <c r="J611" s="21" t="s">
        <v>4278</v>
      </c>
      <c r="K611" s="21" t="s">
        <v>4163</v>
      </c>
      <c r="L611" s="23" t="s">
        <v>4521</v>
      </c>
      <c r="M611" s="23" t="s">
        <v>4522</v>
      </c>
      <c r="N611" s="23"/>
      <c r="O611" s="21" t="s">
        <v>158</v>
      </c>
      <c r="P611" s="21"/>
      <c r="Q611" s="21"/>
      <c r="R611" s="21">
        <v>70904</v>
      </c>
      <c r="S611" s="21"/>
      <c r="T611" s="21"/>
      <c r="U611" s="21"/>
      <c r="V611" s="21"/>
      <c r="W611" s="21"/>
      <c r="X611" s="21"/>
      <c r="Y611" s="21"/>
      <c r="Z611" s="23" t="s">
        <v>5163</v>
      </c>
      <c r="AA611" s="21" t="s">
        <v>178</v>
      </c>
      <c r="AB611" s="21">
        <v>1</v>
      </c>
    </row>
    <row r="612" spans="1:28" ht="21.6" customHeight="1">
      <c r="A612" s="21">
        <v>244</v>
      </c>
      <c r="B612" s="21">
        <v>2025062105</v>
      </c>
      <c r="C612" s="21">
        <v>1</v>
      </c>
      <c r="D612" s="21" t="s">
        <v>4157</v>
      </c>
      <c r="E612" s="21" t="s">
        <v>110</v>
      </c>
      <c r="F612" s="21" t="s">
        <v>5129</v>
      </c>
      <c r="G612" s="21" t="s">
        <v>4260</v>
      </c>
      <c r="H612" s="21" t="s">
        <v>4343</v>
      </c>
      <c r="I612" s="21" t="s">
        <v>4520</v>
      </c>
      <c r="J612" s="21" t="s">
        <v>4278</v>
      </c>
      <c r="K612" s="21" t="s">
        <v>4163</v>
      </c>
      <c r="L612" s="23" t="s">
        <v>4521</v>
      </c>
      <c r="M612" s="23" t="s">
        <v>4522</v>
      </c>
      <c r="N612" s="23"/>
      <c r="O612" s="21" t="s">
        <v>212</v>
      </c>
      <c r="P612" s="21"/>
      <c r="Q612" s="21"/>
      <c r="R612" s="21">
        <v>74451</v>
      </c>
      <c r="S612" s="21" t="s">
        <v>178</v>
      </c>
      <c r="T612" s="21"/>
      <c r="U612" s="21"/>
      <c r="V612" s="21"/>
      <c r="W612" s="21"/>
      <c r="X612" s="21"/>
      <c r="Y612" s="21"/>
      <c r="Z612" s="23" t="s">
        <v>4802</v>
      </c>
      <c r="AA612" s="21" t="s">
        <v>178</v>
      </c>
      <c r="AB612" s="21">
        <v>1</v>
      </c>
    </row>
    <row r="613" spans="1:28" ht="21.6" customHeight="1">
      <c r="A613" s="21">
        <v>246</v>
      </c>
      <c r="B613" s="21">
        <v>2025061865</v>
      </c>
      <c r="C613" s="21">
        <v>1</v>
      </c>
      <c r="D613" s="21" t="s">
        <v>4157</v>
      </c>
      <c r="E613" s="21" t="s">
        <v>110</v>
      </c>
      <c r="F613" s="21" t="s">
        <v>5126</v>
      </c>
      <c r="G613" s="21" t="s">
        <v>4260</v>
      </c>
      <c r="H613" s="21" t="s">
        <v>4343</v>
      </c>
      <c r="I613" s="21" t="s">
        <v>4959</v>
      </c>
      <c r="J613" s="21" t="s">
        <v>4281</v>
      </c>
      <c r="K613" s="21" t="s">
        <v>4163</v>
      </c>
      <c r="L613" s="23" t="s">
        <v>4960</v>
      </c>
      <c r="M613" s="23" t="s">
        <v>4961</v>
      </c>
      <c r="N613" s="23" t="s">
        <v>4477</v>
      </c>
      <c r="O613" s="21" t="s">
        <v>4170</v>
      </c>
      <c r="P613" s="21"/>
      <c r="Q613" s="21">
        <v>294</v>
      </c>
      <c r="R613" s="21">
        <v>1063</v>
      </c>
      <c r="S613" s="21"/>
      <c r="T613" s="21"/>
      <c r="U613" s="21"/>
      <c r="V613" s="21"/>
      <c r="W613" s="21"/>
      <c r="X613" s="21"/>
      <c r="Y613" s="21"/>
      <c r="Z613" s="23" t="s">
        <v>4802</v>
      </c>
      <c r="AA613" s="21" t="s">
        <v>178</v>
      </c>
      <c r="AB613" s="21">
        <v>1</v>
      </c>
    </row>
    <row r="614" spans="1:28" ht="21.6" customHeight="1">
      <c r="A614" s="21">
        <v>250</v>
      </c>
      <c r="B614" s="21">
        <v>2025063012</v>
      </c>
      <c r="C614" s="21">
        <v>1</v>
      </c>
      <c r="D614" s="21" t="s">
        <v>4157</v>
      </c>
      <c r="E614" s="21" t="s">
        <v>110</v>
      </c>
      <c r="F614" s="21" t="s">
        <v>5164</v>
      </c>
      <c r="G614" s="21" t="s">
        <v>4343</v>
      </c>
      <c r="H614" s="21" t="s">
        <v>4213</v>
      </c>
      <c r="I614" s="21" t="s">
        <v>5074</v>
      </c>
      <c r="J614" s="21" t="s">
        <v>4524</v>
      </c>
      <c r="K614" s="21" t="s">
        <v>4163</v>
      </c>
      <c r="L614" s="23" t="s">
        <v>5075</v>
      </c>
      <c r="M614" s="23" t="s">
        <v>5076</v>
      </c>
      <c r="N614" s="23" t="s">
        <v>4404</v>
      </c>
      <c r="O614" s="21" t="s">
        <v>212</v>
      </c>
      <c r="P614" s="21"/>
      <c r="Q614" s="21"/>
      <c r="R614" s="21">
        <v>36908</v>
      </c>
      <c r="S614" s="21"/>
      <c r="T614" s="21"/>
      <c r="U614" s="21"/>
      <c r="V614" s="21"/>
      <c r="W614" s="21"/>
      <c r="X614" s="21"/>
      <c r="Y614" s="21" t="s">
        <v>178</v>
      </c>
      <c r="Z614" s="23" t="s">
        <v>5165</v>
      </c>
      <c r="AA614" s="21" t="s">
        <v>178</v>
      </c>
      <c r="AB614" s="21">
        <v>1</v>
      </c>
    </row>
    <row r="615" spans="1:28" ht="21.6" customHeight="1">
      <c r="A615" s="21">
        <v>259</v>
      </c>
      <c r="B615" s="21">
        <v>2025061832</v>
      </c>
      <c r="C615" s="21">
        <v>1</v>
      </c>
      <c r="D615" s="21" t="s">
        <v>4157</v>
      </c>
      <c r="E615" s="21" t="s">
        <v>110</v>
      </c>
      <c r="F615" s="21" t="s">
        <v>5134</v>
      </c>
      <c r="G615" s="21" t="s">
        <v>4406</v>
      </c>
      <c r="H615" s="21" t="s">
        <v>5166</v>
      </c>
      <c r="I615" s="21" t="s">
        <v>4727</v>
      </c>
      <c r="J615" s="21" t="s">
        <v>4524</v>
      </c>
      <c r="K615" s="21" t="s">
        <v>4163</v>
      </c>
      <c r="L615" s="23" t="s">
        <v>4234</v>
      </c>
      <c r="M615" s="23" t="s">
        <v>4528</v>
      </c>
      <c r="N615" s="23" t="s">
        <v>4728</v>
      </c>
      <c r="O615" s="21" t="s">
        <v>158</v>
      </c>
      <c r="P615" s="21"/>
      <c r="Q615" s="21"/>
      <c r="R615" s="21">
        <v>1086013</v>
      </c>
      <c r="S615" s="21"/>
      <c r="T615" s="21"/>
      <c r="U615" s="21"/>
      <c r="V615" s="21"/>
      <c r="W615" s="21"/>
      <c r="X615" s="21"/>
      <c r="Y615" s="21"/>
      <c r="Z615" s="23" t="s">
        <v>5167</v>
      </c>
      <c r="AA615" s="21" t="s">
        <v>178</v>
      </c>
      <c r="AB615" s="21">
        <v>1</v>
      </c>
    </row>
    <row r="616" spans="1:28" ht="21.6" customHeight="1">
      <c r="A616" s="21">
        <v>260</v>
      </c>
      <c r="B616" s="21">
        <v>2025063217</v>
      </c>
      <c r="C616" s="21">
        <v>1</v>
      </c>
      <c r="D616" s="21" t="s">
        <v>4157</v>
      </c>
      <c r="E616" s="21" t="s">
        <v>110</v>
      </c>
      <c r="F616" s="21" t="s">
        <v>5119</v>
      </c>
      <c r="G616" s="21" t="s">
        <v>4381</v>
      </c>
      <c r="H616" s="21" t="s">
        <v>4620</v>
      </c>
      <c r="I616" s="21" t="s">
        <v>4727</v>
      </c>
      <c r="J616" s="21" t="s">
        <v>4524</v>
      </c>
      <c r="K616" s="21" t="s">
        <v>4163</v>
      </c>
      <c r="L616" s="23" t="s">
        <v>4234</v>
      </c>
      <c r="M616" s="23" t="s">
        <v>4528</v>
      </c>
      <c r="N616" s="23" t="s">
        <v>4728</v>
      </c>
      <c r="O616" s="21" t="s">
        <v>158</v>
      </c>
      <c r="P616" s="21"/>
      <c r="Q616" s="21"/>
      <c r="R616" s="21">
        <v>1086013</v>
      </c>
      <c r="S616" s="21"/>
      <c r="T616" s="21"/>
      <c r="U616" s="21"/>
      <c r="V616" s="21"/>
      <c r="W616" s="21"/>
      <c r="X616" s="21"/>
      <c r="Y616" s="21"/>
      <c r="Z616" s="23" t="s">
        <v>5168</v>
      </c>
      <c r="AA616" s="21" t="s">
        <v>178</v>
      </c>
      <c r="AB616" s="21">
        <v>1</v>
      </c>
    </row>
    <row r="617" spans="1:28" ht="21.6" customHeight="1">
      <c r="A617" s="21">
        <v>263</v>
      </c>
      <c r="B617" s="21">
        <v>2025060258</v>
      </c>
      <c r="C617" s="21">
        <v>1</v>
      </c>
      <c r="D617" s="21" t="s">
        <v>4157</v>
      </c>
      <c r="E617" s="21" t="s">
        <v>110</v>
      </c>
      <c r="F617" s="21" t="s">
        <v>5101</v>
      </c>
      <c r="G617" s="21" t="s">
        <v>4343</v>
      </c>
      <c r="H617" s="21" t="s">
        <v>4213</v>
      </c>
      <c r="I617" s="21" t="s">
        <v>4548</v>
      </c>
      <c r="J617" s="21" t="s">
        <v>679</v>
      </c>
      <c r="K617" s="21" t="s">
        <v>4163</v>
      </c>
      <c r="L617" s="23" t="s">
        <v>4234</v>
      </c>
      <c r="M617" s="23" t="s">
        <v>4528</v>
      </c>
      <c r="N617" s="23" t="s">
        <v>4549</v>
      </c>
      <c r="O617" s="21" t="s">
        <v>212</v>
      </c>
      <c r="P617" s="21"/>
      <c r="Q617" s="21"/>
      <c r="R617" s="21">
        <v>67410</v>
      </c>
      <c r="S617" s="21"/>
      <c r="T617" s="21"/>
      <c r="U617" s="21" t="s">
        <v>178</v>
      </c>
      <c r="V617" s="21"/>
      <c r="W617" s="21"/>
      <c r="X617" s="21"/>
      <c r="Y617" s="21"/>
      <c r="Z617" s="23" t="s">
        <v>4342</v>
      </c>
      <c r="AA617" s="21" t="s">
        <v>178</v>
      </c>
      <c r="AB617" s="21">
        <v>1</v>
      </c>
    </row>
    <row r="618" spans="1:28" ht="21.6" customHeight="1">
      <c r="A618" s="21">
        <v>264</v>
      </c>
      <c r="B618" s="21">
        <v>2025060257</v>
      </c>
      <c r="C618" s="21">
        <v>1</v>
      </c>
      <c r="D618" s="21" t="s">
        <v>4157</v>
      </c>
      <c r="E618" s="21" t="s">
        <v>110</v>
      </c>
      <c r="F618" s="21" t="s">
        <v>5101</v>
      </c>
      <c r="G618" s="21" t="s">
        <v>4260</v>
      </c>
      <c r="H618" s="21" t="s">
        <v>4343</v>
      </c>
      <c r="I618" s="21" t="s">
        <v>4551</v>
      </c>
      <c r="J618" s="21" t="s">
        <v>679</v>
      </c>
      <c r="K618" s="21" t="s">
        <v>4163</v>
      </c>
      <c r="L618" s="23" t="s">
        <v>4234</v>
      </c>
      <c r="M618" s="23" t="s">
        <v>4528</v>
      </c>
      <c r="N618" s="23" t="s">
        <v>4552</v>
      </c>
      <c r="O618" s="21" t="s">
        <v>212</v>
      </c>
      <c r="P618" s="21"/>
      <c r="Q618" s="21"/>
      <c r="R618" s="21">
        <v>298748</v>
      </c>
      <c r="S618" s="21"/>
      <c r="T618" s="21"/>
      <c r="U618" s="21" t="s">
        <v>178</v>
      </c>
      <c r="V618" s="21"/>
      <c r="W618" s="21"/>
      <c r="X618" s="21"/>
      <c r="Y618" s="21"/>
      <c r="Z618" s="23" t="s">
        <v>4342</v>
      </c>
      <c r="AA618" s="21" t="s">
        <v>178</v>
      </c>
      <c r="AB618" s="21">
        <v>1</v>
      </c>
    </row>
    <row r="619" spans="1:28" ht="21.6" customHeight="1">
      <c r="A619" s="21">
        <v>265</v>
      </c>
      <c r="B619" s="21">
        <v>2025061831</v>
      </c>
      <c r="C619" s="21">
        <v>1</v>
      </c>
      <c r="D619" s="21" t="s">
        <v>4157</v>
      </c>
      <c r="E619" s="21" t="s">
        <v>110</v>
      </c>
      <c r="F619" s="21" t="s">
        <v>5134</v>
      </c>
      <c r="G619" s="21" t="s">
        <v>4366</v>
      </c>
      <c r="H619" s="21" t="s">
        <v>4406</v>
      </c>
      <c r="I619" s="21" t="s">
        <v>4551</v>
      </c>
      <c r="J619" s="21" t="s">
        <v>679</v>
      </c>
      <c r="K619" s="21" t="s">
        <v>4163</v>
      </c>
      <c r="L619" s="23" t="s">
        <v>4234</v>
      </c>
      <c r="M619" s="23" t="s">
        <v>4528</v>
      </c>
      <c r="N619" s="23" t="s">
        <v>4552</v>
      </c>
      <c r="O619" s="21" t="s">
        <v>158</v>
      </c>
      <c r="P619" s="21"/>
      <c r="Q619" s="21"/>
      <c r="R619" s="21">
        <v>368313</v>
      </c>
      <c r="S619" s="21"/>
      <c r="T619" s="21"/>
      <c r="U619" s="21"/>
      <c r="V619" s="21"/>
      <c r="W619" s="21"/>
      <c r="X619" s="21"/>
      <c r="Y619" s="21"/>
      <c r="Z619" s="23" t="s">
        <v>5169</v>
      </c>
      <c r="AA619" s="21" t="s">
        <v>178</v>
      </c>
      <c r="AB619" s="21">
        <v>1</v>
      </c>
    </row>
    <row r="620" spans="1:28" ht="21.6" customHeight="1">
      <c r="A620" s="21">
        <v>266</v>
      </c>
      <c r="B620" s="21">
        <v>2025063270</v>
      </c>
      <c r="C620" s="21">
        <v>1</v>
      </c>
      <c r="D620" s="21" t="s">
        <v>4157</v>
      </c>
      <c r="E620" s="21" t="s">
        <v>110</v>
      </c>
      <c r="F620" s="21" t="s">
        <v>5119</v>
      </c>
      <c r="G620" s="21" t="s">
        <v>4366</v>
      </c>
      <c r="H620" s="21" t="s">
        <v>4367</v>
      </c>
      <c r="I620" s="21" t="s">
        <v>4553</v>
      </c>
      <c r="J620" s="21" t="s">
        <v>679</v>
      </c>
      <c r="K620" s="21" t="s">
        <v>4163</v>
      </c>
      <c r="L620" s="23" t="s">
        <v>4452</v>
      </c>
      <c r="M620" s="23" t="s">
        <v>4390</v>
      </c>
      <c r="N620" s="23" t="s">
        <v>4422</v>
      </c>
      <c r="O620" s="21" t="s">
        <v>212</v>
      </c>
      <c r="P620" s="21"/>
      <c r="Q620" s="21"/>
      <c r="R620" s="21">
        <v>71144</v>
      </c>
      <c r="S620" s="21" t="s">
        <v>178</v>
      </c>
      <c r="T620" s="21"/>
      <c r="U620" s="21"/>
      <c r="V620" s="21"/>
      <c r="W620" s="21"/>
      <c r="X620" s="21"/>
      <c r="Y620" s="21"/>
      <c r="Z620" s="23" t="s">
        <v>4802</v>
      </c>
      <c r="AA620" s="21" t="s">
        <v>178</v>
      </c>
      <c r="AB620" s="21">
        <v>1</v>
      </c>
    </row>
    <row r="621" spans="1:28" ht="21.6" customHeight="1">
      <c r="A621" s="21">
        <v>271</v>
      </c>
      <c r="B621" s="21">
        <v>2025062906</v>
      </c>
      <c r="C621" s="21">
        <v>1</v>
      </c>
      <c r="D621" s="21" t="s">
        <v>4157</v>
      </c>
      <c r="E621" s="21" t="s">
        <v>110</v>
      </c>
      <c r="F621" s="21" t="s">
        <v>5170</v>
      </c>
      <c r="G621" s="21" t="s">
        <v>4366</v>
      </c>
      <c r="H621" s="21" t="s">
        <v>4367</v>
      </c>
      <c r="I621" s="21" t="s">
        <v>4738</v>
      </c>
      <c r="J621" s="21" t="s">
        <v>4739</v>
      </c>
      <c r="K621" s="21" t="s">
        <v>4163</v>
      </c>
      <c r="L621" s="23" t="s">
        <v>4740</v>
      </c>
      <c r="M621" s="23" t="s">
        <v>4741</v>
      </c>
      <c r="N621" s="23" t="s">
        <v>4742</v>
      </c>
      <c r="O621" s="21" t="s">
        <v>212</v>
      </c>
      <c r="P621" s="21"/>
      <c r="Q621" s="21">
        <v>1763</v>
      </c>
      <c r="R621" s="21">
        <v>144559</v>
      </c>
      <c r="S621" s="21"/>
      <c r="T621" s="21"/>
      <c r="U621" s="21" t="s">
        <v>178</v>
      </c>
      <c r="V621" s="21"/>
      <c r="W621" s="21"/>
      <c r="X621" s="21"/>
      <c r="Y621" s="21"/>
      <c r="Z621" s="23" t="s">
        <v>4342</v>
      </c>
      <c r="AA621" s="21" t="s">
        <v>178</v>
      </c>
      <c r="AB621" s="21">
        <v>1</v>
      </c>
    </row>
    <row r="622" spans="1:28" ht="21.6" customHeight="1">
      <c r="A622" s="21">
        <v>274</v>
      </c>
      <c r="B622" s="21">
        <v>2025062907</v>
      </c>
      <c r="C622" s="21">
        <v>1</v>
      </c>
      <c r="D622" s="21" t="s">
        <v>4157</v>
      </c>
      <c r="E622" s="21" t="s">
        <v>110</v>
      </c>
      <c r="F622" s="21" t="s">
        <v>5170</v>
      </c>
      <c r="G622" s="21" t="s">
        <v>4367</v>
      </c>
      <c r="H622" s="21" t="s">
        <v>4406</v>
      </c>
      <c r="I622" s="21" t="s">
        <v>4744</v>
      </c>
      <c r="J622" s="21" t="s">
        <v>4739</v>
      </c>
      <c r="K622" s="21" t="s">
        <v>4163</v>
      </c>
      <c r="L622" s="23" t="s">
        <v>4740</v>
      </c>
      <c r="M622" s="23" t="s">
        <v>4741</v>
      </c>
      <c r="N622" s="23" t="s">
        <v>4745</v>
      </c>
      <c r="O622" s="21" t="s">
        <v>212</v>
      </c>
      <c r="P622" s="21"/>
      <c r="Q622" s="21">
        <v>8152</v>
      </c>
      <c r="R622" s="21">
        <v>275300</v>
      </c>
      <c r="S622" s="21"/>
      <c r="T622" s="21"/>
      <c r="U622" s="21" t="s">
        <v>178</v>
      </c>
      <c r="V622" s="21"/>
      <c r="W622" s="21"/>
      <c r="X622" s="21"/>
      <c r="Y622" s="21"/>
      <c r="Z622" s="23" t="s">
        <v>4342</v>
      </c>
      <c r="AA622" s="21" t="s">
        <v>178</v>
      </c>
      <c r="AB622" s="21">
        <v>1</v>
      </c>
    </row>
    <row r="623" spans="1:28" ht="21.6" customHeight="1">
      <c r="A623" s="21">
        <v>275</v>
      </c>
      <c r="B623" s="21">
        <v>2025060749</v>
      </c>
      <c r="C623" s="21">
        <v>1</v>
      </c>
      <c r="D623" s="21" t="s">
        <v>4157</v>
      </c>
      <c r="E623" s="21" t="s">
        <v>110</v>
      </c>
      <c r="F623" s="21" t="s">
        <v>5142</v>
      </c>
      <c r="G623" s="21" t="s">
        <v>4558</v>
      </c>
      <c r="H623" s="21" t="s">
        <v>4707</v>
      </c>
      <c r="I623" s="21" t="s">
        <v>4554</v>
      </c>
      <c r="J623" s="21" t="s">
        <v>4555</v>
      </c>
      <c r="K623" s="21" t="s">
        <v>4163</v>
      </c>
      <c r="L623" s="23" t="s">
        <v>4378</v>
      </c>
      <c r="M623" s="23" t="s">
        <v>4556</v>
      </c>
      <c r="N623" s="23" t="s">
        <v>4557</v>
      </c>
      <c r="O623" s="21" t="s">
        <v>212</v>
      </c>
      <c r="P623" s="21"/>
      <c r="Q623" s="21"/>
      <c r="R623" s="21">
        <v>24517</v>
      </c>
      <c r="S623" s="21" t="s">
        <v>178</v>
      </c>
      <c r="T623" s="21"/>
      <c r="U623" s="21"/>
      <c r="V623" s="21"/>
      <c r="W623" s="21"/>
      <c r="X623" s="21"/>
      <c r="Y623" s="21"/>
      <c r="Z623" s="23" t="s">
        <v>4802</v>
      </c>
      <c r="AA623" s="21" t="s">
        <v>178</v>
      </c>
      <c r="AB623" s="21">
        <v>1</v>
      </c>
    </row>
    <row r="624" spans="1:28" ht="21.6" customHeight="1">
      <c r="A624" s="21">
        <v>321</v>
      </c>
      <c r="B624" s="21">
        <v>2025060589</v>
      </c>
      <c r="C624" s="21">
        <v>1</v>
      </c>
      <c r="D624" s="21" t="s">
        <v>4157</v>
      </c>
      <c r="E624" s="21" t="s">
        <v>110</v>
      </c>
      <c r="F624" s="21" t="s">
        <v>5121</v>
      </c>
      <c r="G624" s="21" t="s">
        <v>4230</v>
      </c>
      <c r="H624" s="21" t="s">
        <v>4407</v>
      </c>
      <c r="I624" s="21" t="s">
        <v>4559</v>
      </c>
      <c r="J624" s="21" t="s">
        <v>4852</v>
      </c>
      <c r="K624" s="21" t="s">
        <v>4560</v>
      </c>
      <c r="L624" s="23" t="s">
        <v>4561</v>
      </c>
      <c r="M624" s="23" t="s">
        <v>4562</v>
      </c>
      <c r="N624" s="23" t="s">
        <v>4563</v>
      </c>
      <c r="O624" s="21" t="s">
        <v>212</v>
      </c>
      <c r="P624" s="21"/>
      <c r="Q624" s="21"/>
      <c r="R624" s="21">
        <v>50</v>
      </c>
      <c r="S624" s="21" t="s">
        <v>178</v>
      </c>
      <c r="T624" s="21"/>
      <c r="U624" s="21"/>
      <c r="V624" s="21"/>
      <c r="W624" s="21"/>
      <c r="X624" s="21"/>
      <c r="Y624" s="21"/>
      <c r="Z624" s="23" t="s">
        <v>5123</v>
      </c>
      <c r="AA624" s="21" t="s">
        <v>178</v>
      </c>
      <c r="AB624" s="21">
        <v>1</v>
      </c>
    </row>
    <row r="625" spans="1:28" ht="21.6" customHeight="1">
      <c r="A625" s="21">
        <v>322</v>
      </c>
      <c r="B625" s="21">
        <v>2025063188</v>
      </c>
      <c r="C625" s="21">
        <v>1</v>
      </c>
      <c r="D625" s="21" t="s">
        <v>4157</v>
      </c>
      <c r="E625" s="21" t="s">
        <v>110</v>
      </c>
      <c r="F625" s="21" t="s">
        <v>5119</v>
      </c>
      <c r="G625" s="21" t="s">
        <v>5116</v>
      </c>
      <c r="H625" s="21" t="s">
        <v>4213</v>
      </c>
      <c r="I625" s="21" t="s">
        <v>4559</v>
      </c>
      <c r="J625" s="21" t="s">
        <v>4852</v>
      </c>
      <c r="K625" s="21" t="s">
        <v>4560</v>
      </c>
      <c r="L625" s="23" t="s">
        <v>4561</v>
      </c>
      <c r="M625" s="23" t="s">
        <v>4562</v>
      </c>
      <c r="N625" s="23" t="s">
        <v>4563</v>
      </c>
      <c r="O625" s="21" t="s">
        <v>212</v>
      </c>
      <c r="P625" s="21"/>
      <c r="Q625" s="21"/>
      <c r="R625" s="21">
        <v>0</v>
      </c>
      <c r="S625" s="21"/>
      <c r="T625" s="21"/>
      <c r="U625" s="21"/>
      <c r="V625" s="21"/>
      <c r="W625" s="21"/>
      <c r="X625" s="21"/>
      <c r="Y625" s="21" t="s">
        <v>178</v>
      </c>
      <c r="Z625" s="23" t="s">
        <v>5171</v>
      </c>
      <c r="AA625" s="21" t="s">
        <v>178</v>
      </c>
      <c r="AB625" s="21">
        <v>1</v>
      </c>
    </row>
    <row r="626" spans="1:28" ht="21.6" customHeight="1">
      <c r="A626" s="21">
        <v>323</v>
      </c>
      <c r="B626" s="21">
        <v>2025061331</v>
      </c>
      <c r="C626" s="21">
        <v>1</v>
      </c>
      <c r="D626" s="21" t="s">
        <v>4157</v>
      </c>
      <c r="E626" s="21" t="s">
        <v>274</v>
      </c>
      <c r="F626" s="21" t="s">
        <v>5106</v>
      </c>
      <c r="G626" s="21" t="s">
        <v>4337</v>
      </c>
      <c r="H626" s="21" t="s">
        <v>5172</v>
      </c>
      <c r="I626" s="21" t="s">
        <v>4698</v>
      </c>
      <c r="J626" s="21" t="s">
        <v>4257</v>
      </c>
      <c r="K626" s="21" t="s">
        <v>4163</v>
      </c>
      <c r="L626" s="23" t="s">
        <v>4699</v>
      </c>
      <c r="M626" s="23" t="s">
        <v>4700</v>
      </c>
      <c r="N626" s="23" t="s">
        <v>4477</v>
      </c>
      <c r="O626" s="21" t="s">
        <v>158</v>
      </c>
      <c r="P626" s="21"/>
      <c r="Q626" s="21"/>
      <c r="R626" s="21">
        <v>5628</v>
      </c>
      <c r="S626" s="21"/>
      <c r="T626" s="21"/>
      <c r="U626" s="21"/>
      <c r="V626" s="21"/>
      <c r="W626" s="21"/>
      <c r="X626" s="21"/>
      <c r="Y626" s="21"/>
      <c r="Z626" s="23" t="s">
        <v>5173</v>
      </c>
      <c r="AA626" s="21" t="s">
        <v>178</v>
      </c>
      <c r="AB626" s="21">
        <v>1</v>
      </c>
    </row>
    <row r="627" spans="1:28" ht="21.6" customHeight="1">
      <c r="A627" s="21">
        <v>324</v>
      </c>
      <c r="B627" s="21">
        <v>2025062445</v>
      </c>
      <c r="C627" s="21">
        <v>1</v>
      </c>
      <c r="D627" s="21" t="s">
        <v>4157</v>
      </c>
      <c r="E627" s="21" t="s">
        <v>274</v>
      </c>
      <c r="F627" s="21" t="s">
        <v>5149</v>
      </c>
      <c r="G627" s="21" t="s">
        <v>4786</v>
      </c>
      <c r="H627" s="21" t="s">
        <v>4597</v>
      </c>
      <c r="I627" s="21" t="s">
        <v>4506</v>
      </c>
      <c r="J627" s="21" t="s">
        <v>4278</v>
      </c>
      <c r="K627" s="21" t="s">
        <v>4163</v>
      </c>
      <c r="L627" s="23" t="s">
        <v>4442</v>
      </c>
      <c r="M627" s="23" t="s">
        <v>4507</v>
      </c>
      <c r="N627" s="23" t="s">
        <v>4489</v>
      </c>
      <c r="O627" s="21" t="s">
        <v>158</v>
      </c>
      <c r="P627" s="21"/>
      <c r="Q627" s="21"/>
      <c r="R627" s="21">
        <v>173548</v>
      </c>
      <c r="S627" s="21"/>
      <c r="T627" s="21"/>
      <c r="U627" s="21"/>
      <c r="V627" s="21"/>
      <c r="W627" s="21"/>
      <c r="X627" s="21"/>
      <c r="Y627" s="21"/>
      <c r="Z627" s="23" t="s">
        <v>5174</v>
      </c>
      <c r="AA627" s="21" t="s">
        <v>178</v>
      </c>
      <c r="AB627" s="21">
        <v>1</v>
      </c>
    </row>
    <row r="628" spans="1:28" ht="21.6" customHeight="1">
      <c r="A628" s="21">
        <v>325</v>
      </c>
      <c r="B628" s="21">
        <v>2025062053</v>
      </c>
      <c r="C628" s="21">
        <v>1</v>
      </c>
      <c r="D628" s="21" t="s">
        <v>4157</v>
      </c>
      <c r="E628" s="21" t="s">
        <v>274</v>
      </c>
      <c r="F628" s="21" t="s">
        <v>5135</v>
      </c>
      <c r="G628" s="21" t="s">
        <v>4406</v>
      </c>
      <c r="H628" s="21" t="s">
        <v>4411</v>
      </c>
      <c r="I628" s="21" t="s">
        <v>4566</v>
      </c>
      <c r="J628" s="21" t="s">
        <v>4281</v>
      </c>
      <c r="K628" s="21" t="s">
        <v>4163</v>
      </c>
      <c r="L628" s="23" t="s">
        <v>4567</v>
      </c>
      <c r="M628" s="23" t="s">
        <v>4568</v>
      </c>
      <c r="N628" s="23" t="s">
        <v>4410</v>
      </c>
      <c r="O628" s="21" t="s">
        <v>158</v>
      </c>
      <c r="P628" s="21"/>
      <c r="Q628" s="21">
        <v>3599</v>
      </c>
      <c r="R628" s="21">
        <v>46940</v>
      </c>
      <c r="S628" s="21"/>
      <c r="T628" s="21"/>
      <c r="U628" s="21"/>
      <c r="V628" s="21"/>
      <c r="W628" s="21"/>
      <c r="X628" s="21"/>
      <c r="Y628" s="21"/>
      <c r="Z628" s="23" t="s">
        <v>5175</v>
      </c>
      <c r="AA628" s="21" t="s">
        <v>178</v>
      </c>
      <c r="AB628" s="21">
        <v>1</v>
      </c>
    </row>
    <row r="629" spans="1:28" ht="21.6" customHeight="1">
      <c r="A629" s="21">
        <v>327</v>
      </c>
      <c r="B629" s="21">
        <v>2025062049</v>
      </c>
      <c r="C629" s="21">
        <v>1</v>
      </c>
      <c r="D629" s="21" t="s">
        <v>4157</v>
      </c>
      <c r="E629" s="21" t="s">
        <v>274</v>
      </c>
      <c r="F629" s="21" t="s">
        <v>5135</v>
      </c>
      <c r="G629" s="21" t="s">
        <v>4907</v>
      </c>
      <c r="H629" s="21" t="s">
        <v>5176</v>
      </c>
      <c r="I629" s="21" t="s">
        <v>4573</v>
      </c>
      <c r="J629" s="21" t="s">
        <v>4281</v>
      </c>
      <c r="K629" s="21" t="s">
        <v>4163</v>
      </c>
      <c r="L629" s="23" t="s">
        <v>4567</v>
      </c>
      <c r="M629" s="23" t="s">
        <v>4568</v>
      </c>
      <c r="N629" s="23" t="s">
        <v>4410</v>
      </c>
      <c r="O629" s="21" t="s">
        <v>4170</v>
      </c>
      <c r="P629" s="21"/>
      <c r="Q629" s="21">
        <v>5963</v>
      </c>
      <c r="R629" s="21">
        <v>80840</v>
      </c>
      <c r="S629" s="21"/>
      <c r="T629" s="21"/>
      <c r="U629" s="21"/>
      <c r="V629" s="21"/>
      <c r="W629" s="21"/>
      <c r="X629" s="21"/>
      <c r="Y629" s="21"/>
      <c r="Z629" s="23"/>
      <c r="AA629" s="21" t="s">
        <v>178</v>
      </c>
      <c r="AB629" s="21">
        <v>1</v>
      </c>
    </row>
    <row r="630" spans="1:28" ht="21.6" customHeight="1">
      <c r="A630" s="21">
        <v>1</v>
      </c>
      <c r="B630" s="21">
        <v>2025073186</v>
      </c>
      <c r="C630" s="21">
        <v>1</v>
      </c>
      <c r="D630" s="21" t="s">
        <v>4157</v>
      </c>
      <c r="E630" s="21" t="s">
        <v>115</v>
      </c>
      <c r="F630" s="21" t="s">
        <v>5177</v>
      </c>
      <c r="G630" s="21" t="s">
        <v>5178</v>
      </c>
      <c r="H630" s="21" t="s">
        <v>4992</v>
      </c>
      <c r="I630" s="21" t="s">
        <v>4161</v>
      </c>
      <c r="J630" s="21" t="s">
        <v>4162</v>
      </c>
      <c r="K630" s="21" t="s">
        <v>4163</v>
      </c>
      <c r="L630" s="23" t="s">
        <v>4164</v>
      </c>
      <c r="M630" s="23" t="s">
        <v>4165</v>
      </c>
      <c r="N630" s="23" t="s">
        <v>115</v>
      </c>
      <c r="O630" s="21" t="s">
        <v>212</v>
      </c>
      <c r="P630" s="21"/>
      <c r="Q630" s="21">
        <v>4804</v>
      </c>
      <c r="R630" s="21">
        <v>33776</v>
      </c>
      <c r="S630" s="21" t="s">
        <v>178</v>
      </c>
      <c r="T630" s="21"/>
      <c r="U630" s="21"/>
      <c r="V630" s="21"/>
      <c r="W630" s="21"/>
      <c r="X630" s="21"/>
      <c r="Y630" s="21"/>
      <c r="Z630" s="23" t="s">
        <v>4166</v>
      </c>
      <c r="AA630" s="21" t="s">
        <v>178</v>
      </c>
      <c r="AB630" s="21">
        <v>1</v>
      </c>
    </row>
    <row r="631" spans="1:28" ht="21.6" customHeight="1">
      <c r="A631" s="21">
        <v>3</v>
      </c>
      <c r="B631" s="21">
        <v>2025072178</v>
      </c>
      <c r="C631" s="21">
        <v>1</v>
      </c>
      <c r="D631" s="21" t="s">
        <v>4157</v>
      </c>
      <c r="E631" s="21" t="s">
        <v>115</v>
      </c>
      <c r="F631" s="21" t="s">
        <v>5179</v>
      </c>
      <c r="G631" s="21" t="s">
        <v>4361</v>
      </c>
      <c r="H631" s="21" t="s">
        <v>4334</v>
      </c>
      <c r="I631" s="21" t="s">
        <v>4174</v>
      </c>
      <c r="J631" s="21" t="s">
        <v>4175</v>
      </c>
      <c r="K631" s="21" t="s">
        <v>4163</v>
      </c>
      <c r="L631" s="23" t="s">
        <v>4176</v>
      </c>
      <c r="M631" s="23" t="s">
        <v>4177</v>
      </c>
      <c r="N631" s="23" t="s">
        <v>115</v>
      </c>
      <c r="O631" s="21" t="s">
        <v>212</v>
      </c>
      <c r="P631" s="21"/>
      <c r="Q631" s="21">
        <v>82</v>
      </c>
      <c r="R631" s="21">
        <v>3376</v>
      </c>
      <c r="S631" s="21" t="s">
        <v>178</v>
      </c>
      <c r="T631" s="21"/>
      <c r="U631" s="21"/>
      <c r="V631" s="21"/>
      <c r="W631" s="21"/>
      <c r="X631" s="21"/>
      <c r="Y631" s="21"/>
      <c r="Z631" s="23" t="s">
        <v>4166</v>
      </c>
      <c r="AA631" s="21" t="s">
        <v>178</v>
      </c>
      <c r="AB631" s="21">
        <v>1</v>
      </c>
    </row>
    <row r="632" spans="1:28" ht="21.6" customHeight="1">
      <c r="A632" s="21">
        <v>5</v>
      </c>
      <c r="B632" s="21">
        <v>2025072247</v>
      </c>
      <c r="C632" s="21">
        <v>1</v>
      </c>
      <c r="D632" s="21" t="s">
        <v>4157</v>
      </c>
      <c r="E632" s="21" t="s">
        <v>115</v>
      </c>
      <c r="F632" s="21" t="s">
        <v>5179</v>
      </c>
      <c r="G632" s="21" t="s">
        <v>4310</v>
      </c>
      <c r="H632" s="21" t="s">
        <v>4636</v>
      </c>
      <c r="I632" s="21" t="s">
        <v>4180</v>
      </c>
      <c r="J632" s="21" t="s">
        <v>4175</v>
      </c>
      <c r="K632" s="21" t="s">
        <v>4163</v>
      </c>
      <c r="L632" s="23" t="s">
        <v>4181</v>
      </c>
      <c r="M632" s="23" t="s">
        <v>4182</v>
      </c>
      <c r="N632" s="23" t="s">
        <v>4866</v>
      </c>
      <c r="O632" s="21" t="s">
        <v>212</v>
      </c>
      <c r="P632" s="21"/>
      <c r="Q632" s="21">
        <v>2185</v>
      </c>
      <c r="R632" s="21">
        <v>17147</v>
      </c>
      <c r="S632" s="21" t="s">
        <v>178</v>
      </c>
      <c r="T632" s="21"/>
      <c r="U632" s="21"/>
      <c r="V632" s="21"/>
      <c r="W632" s="21"/>
      <c r="X632" s="21"/>
      <c r="Y632" s="21"/>
      <c r="Z632" s="23" t="s">
        <v>4166</v>
      </c>
      <c r="AA632" s="21" t="s">
        <v>178</v>
      </c>
      <c r="AB632" s="21">
        <v>1</v>
      </c>
    </row>
    <row r="633" spans="1:28" ht="21.6" customHeight="1">
      <c r="A633" s="21">
        <v>7</v>
      </c>
      <c r="B633" s="21">
        <v>2025071655</v>
      </c>
      <c r="C633" s="21">
        <v>1</v>
      </c>
      <c r="D633" s="21" t="s">
        <v>4157</v>
      </c>
      <c r="E633" s="21" t="s">
        <v>115</v>
      </c>
      <c r="F633" s="21" t="s">
        <v>5180</v>
      </c>
      <c r="G633" s="21" t="s">
        <v>4758</v>
      </c>
      <c r="H633" s="21" t="s">
        <v>4366</v>
      </c>
      <c r="I633" s="21" t="s">
        <v>4186</v>
      </c>
      <c r="J633" s="21" t="s">
        <v>4175</v>
      </c>
      <c r="K633" s="21" t="s">
        <v>4163</v>
      </c>
      <c r="L633" s="23" t="s">
        <v>4187</v>
      </c>
      <c r="M633" s="23" t="s">
        <v>4188</v>
      </c>
      <c r="N633" s="23" t="s">
        <v>4189</v>
      </c>
      <c r="O633" s="21" t="s">
        <v>4170</v>
      </c>
      <c r="P633" s="21"/>
      <c r="Q633" s="21">
        <v>35368</v>
      </c>
      <c r="R633" s="21">
        <v>66522</v>
      </c>
      <c r="S633" s="21"/>
      <c r="T633" s="21"/>
      <c r="U633" s="21"/>
      <c r="V633" s="21"/>
      <c r="W633" s="21"/>
      <c r="X633" s="21"/>
      <c r="Y633" s="21"/>
      <c r="Z633" s="23" t="s">
        <v>4166</v>
      </c>
      <c r="AA633" s="21" t="s">
        <v>178</v>
      </c>
      <c r="AB633" s="21">
        <v>1</v>
      </c>
    </row>
    <row r="634" spans="1:28" ht="21.6" customHeight="1">
      <c r="A634" s="21">
        <v>8</v>
      </c>
      <c r="B634" s="21">
        <v>2025072206</v>
      </c>
      <c r="C634" s="21">
        <v>1</v>
      </c>
      <c r="D634" s="21" t="s">
        <v>4157</v>
      </c>
      <c r="E634" s="21" t="s">
        <v>115</v>
      </c>
      <c r="F634" s="21" t="s">
        <v>5179</v>
      </c>
      <c r="G634" s="21" t="s">
        <v>5090</v>
      </c>
      <c r="H634" s="21" t="s">
        <v>4748</v>
      </c>
      <c r="I634" s="21" t="s">
        <v>4192</v>
      </c>
      <c r="J634" s="21" t="s">
        <v>4175</v>
      </c>
      <c r="K634" s="21" t="s">
        <v>4163</v>
      </c>
      <c r="L634" s="23" t="s">
        <v>4193</v>
      </c>
      <c r="M634" s="23" t="s">
        <v>4194</v>
      </c>
      <c r="N634" s="23" t="s">
        <v>4195</v>
      </c>
      <c r="O634" s="21" t="s">
        <v>212</v>
      </c>
      <c r="P634" s="21"/>
      <c r="Q634" s="21">
        <v>128</v>
      </c>
      <c r="R634" s="21">
        <v>865</v>
      </c>
      <c r="S634" s="21" t="s">
        <v>178</v>
      </c>
      <c r="T634" s="21"/>
      <c r="U634" s="21"/>
      <c r="V634" s="21"/>
      <c r="W634" s="21"/>
      <c r="X634" s="21"/>
      <c r="Y634" s="21"/>
      <c r="Z634" s="23" t="s">
        <v>4166</v>
      </c>
      <c r="AA634" s="21" t="s">
        <v>178</v>
      </c>
      <c r="AB634" s="21">
        <v>1</v>
      </c>
    </row>
    <row r="635" spans="1:28" ht="21.6" customHeight="1">
      <c r="A635" s="21">
        <v>10</v>
      </c>
      <c r="B635" s="21">
        <v>2025072203</v>
      </c>
      <c r="C635" s="21">
        <v>1</v>
      </c>
      <c r="D635" s="21" t="s">
        <v>4157</v>
      </c>
      <c r="E635" s="21" t="s">
        <v>115</v>
      </c>
      <c r="F635" s="21" t="s">
        <v>5179</v>
      </c>
      <c r="G635" s="21" t="s">
        <v>4322</v>
      </c>
      <c r="H635" s="21" t="s">
        <v>5090</v>
      </c>
      <c r="I635" s="21" t="s">
        <v>4198</v>
      </c>
      <c r="J635" s="21" t="s">
        <v>4175</v>
      </c>
      <c r="K635" s="21" t="s">
        <v>4163</v>
      </c>
      <c r="L635" s="23" t="s">
        <v>4199</v>
      </c>
      <c r="M635" s="23" t="s">
        <v>4200</v>
      </c>
      <c r="N635" s="23"/>
      <c r="O635" s="21" t="s">
        <v>212</v>
      </c>
      <c r="P635" s="21"/>
      <c r="Q635" s="21">
        <v>155</v>
      </c>
      <c r="R635" s="21">
        <v>6819</v>
      </c>
      <c r="S635" s="21" t="s">
        <v>178</v>
      </c>
      <c r="T635" s="21"/>
      <c r="U635" s="21"/>
      <c r="V635" s="21"/>
      <c r="W635" s="21"/>
      <c r="X635" s="21"/>
      <c r="Y635" s="21"/>
      <c r="Z635" s="23" t="s">
        <v>4166</v>
      </c>
      <c r="AA635" s="21" t="s">
        <v>178</v>
      </c>
      <c r="AB635" s="21">
        <v>1</v>
      </c>
    </row>
    <row r="636" spans="1:28" ht="21.6" customHeight="1">
      <c r="A636" s="21">
        <v>12</v>
      </c>
      <c r="B636" s="21">
        <v>2025072210</v>
      </c>
      <c r="C636" s="21">
        <v>1</v>
      </c>
      <c r="D636" s="21" t="s">
        <v>4157</v>
      </c>
      <c r="E636" s="21" t="s">
        <v>115</v>
      </c>
      <c r="F636" s="21" t="s">
        <v>5179</v>
      </c>
      <c r="G636" s="21" t="s">
        <v>5181</v>
      </c>
      <c r="H636" s="21" t="s">
        <v>4247</v>
      </c>
      <c r="I636" s="21" t="s">
        <v>4203</v>
      </c>
      <c r="J636" s="21" t="s">
        <v>4204</v>
      </c>
      <c r="K636" s="21" t="s">
        <v>4163</v>
      </c>
      <c r="L636" s="23" t="s">
        <v>4205</v>
      </c>
      <c r="M636" s="23" t="s">
        <v>4206</v>
      </c>
      <c r="N636" s="23" t="s">
        <v>4207</v>
      </c>
      <c r="O636" s="21" t="s">
        <v>212</v>
      </c>
      <c r="P636" s="21"/>
      <c r="Q636" s="21">
        <v>330</v>
      </c>
      <c r="R636" s="21">
        <v>1554</v>
      </c>
      <c r="S636" s="21" t="s">
        <v>178</v>
      </c>
      <c r="T636" s="21"/>
      <c r="U636" s="21"/>
      <c r="V636" s="21"/>
      <c r="W636" s="21"/>
      <c r="X636" s="21"/>
      <c r="Y636" s="21"/>
      <c r="Z636" s="23" t="s">
        <v>4166</v>
      </c>
      <c r="AA636" s="21" t="s">
        <v>178</v>
      </c>
      <c r="AB636" s="21">
        <v>1</v>
      </c>
    </row>
    <row r="637" spans="1:28" ht="21.6" customHeight="1">
      <c r="A637" s="21">
        <v>14</v>
      </c>
      <c r="B637" s="21">
        <v>2025072201</v>
      </c>
      <c r="C637" s="21">
        <v>1</v>
      </c>
      <c r="D637" s="21" t="s">
        <v>4157</v>
      </c>
      <c r="E637" s="21" t="s">
        <v>115</v>
      </c>
      <c r="F637" s="21" t="s">
        <v>5179</v>
      </c>
      <c r="G637" s="21" t="s">
        <v>4883</v>
      </c>
      <c r="H637" s="21" t="s">
        <v>4880</v>
      </c>
      <c r="I637" s="21" t="s">
        <v>4209</v>
      </c>
      <c r="J637" s="21" t="s">
        <v>4204</v>
      </c>
      <c r="K637" s="21" t="s">
        <v>4163</v>
      </c>
      <c r="L637" s="23" t="s">
        <v>4210</v>
      </c>
      <c r="M637" s="23" t="s">
        <v>4211</v>
      </c>
      <c r="N637" s="23" t="s">
        <v>4195</v>
      </c>
      <c r="O637" s="21" t="s">
        <v>212</v>
      </c>
      <c r="P637" s="21"/>
      <c r="Q637" s="21">
        <v>3870</v>
      </c>
      <c r="R637" s="21">
        <v>3232</v>
      </c>
      <c r="S637" s="21" t="s">
        <v>178</v>
      </c>
      <c r="T637" s="21"/>
      <c r="U637" s="21"/>
      <c r="V637" s="21"/>
      <c r="W637" s="21"/>
      <c r="X637" s="21"/>
      <c r="Y637" s="21"/>
      <c r="Z637" s="23" t="s">
        <v>4166</v>
      </c>
      <c r="AA637" s="21" t="s">
        <v>178</v>
      </c>
      <c r="AB637" s="21">
        <v>1</v>
      </c>
    </row>
    <row r="638" spans="1:28" ht="21.6" customHeight="1">
      <c r="A638" s="21">
        <v>16</v>
      </c>
      <c r="B638" s="21">
        <v>2025072421</v>
      </c>
      <c r="C638" s="21">
        <v>1</v>
      </c>
      <c r="D638" s="21" t="s">
        <v>4157</v>
      </c>
      <c r="E638" s="21" t="s">
        <v>115</v>
      </c>
      <c r="F638" s="21" t="s">
        <v>5182</v>
      </c>
      <c r="G638" s="21" t="s">
        <v>4647</v>
      </c>
      <c r="H638" s="21" t="s">
        <v>5183</v>
      </c>
      <c r="I638" s="21" t="s">
        <v>4214</v>
      </c>
      <c r="J638" s="21" t="s">
        <v>4204</v>
      </c>
      <c r="K638" s="21" t="s">
        <v>4163</v>
      </c>
      <c r="L638" s="23" t="s">
        <v>4215</v>
      </c>
      <c r="M638" s="23" t="s">
        <v>4216</v>
      </c>
      <c r="N638" s="23" t="s">
        <v>4217</v>
      </c>
      <c r="O638" s="21" t="s">
        <v>212</v>
      </c>
      <c r="P638" s="21"/>
      <c r="Q638" s="21">
        <v>1415</v>
      </c>
      <c r="R638" s="21">
        <v>60669</v>
      </c>
      <c r="S638" s="21" t="s">
        <v>178</v>
      </c>
      <c r="T638" s="21"/>
      <c r="U638" s="21"/>
      <c r="V638" s="21"/>
      <c r="W638" s="21"/>
      <c r="X638" s="21"/>
      <c r="Y638" s="21"/>
      <c r="Z638" s="23" t="s">
        <v>4166</v>
      </c>
      <c r="AA638" s="21" t="s">
        <v>178</v>
      </c>
      <c r="AB638" s="21">
        <v>1</v>
      </c>
    </row>
    <row r="639" spans="1:28" ht="21.6" customHeight="1">
      <c r="A639" s="21">
        <v>18</v>
      </c>
      <c r="B639" s="21">
        <v>2025072245</v>
      </c>
      <c r="C639" s="21">
        <v>1</v>
      </c>
      <c r="D639" s="21" t="s">
        <v>4157</v>
      </c>
      <c r="E639" s="21" t="s">
        <v>115</v>
      </c>
      <c r="F639" s="21" t="s">
        <v>5179</v>
      </c>
      <c r="G639" s="21" t="s">
        <v>4691</v>
      </c>
      <c r="H639" s="21" t="s">
        <v>4407</v>
      </c>
      <c r="I639" s="21" t="s">
        <v>4220</v>
      </c>
      <c r="J639" s="21" t="s">
        <v>4204</v>
      </c>
      <c r="K639" s="21" t="s">
        <v>4163</v>
      </c>
      <c r="L639" s="23" t="s">
        <v>4221</v>
      </c>
      <c r="M639" s="23" t="s">
        <v>4222</v>
      </c>
      <c r="N639" s="23"/>
      <c r="O639" s="21" t="s">
        <v>212</v>
      </c>
      <c r="P639" s="21"/>
      <c r="Q639" s="21">
        <v>2163</v>
      </c>
      <c r="R639" s="21">
        <v>1238</v>
      </c>
      <c r="S639" s="21" t="s">
        <v>178</v>
      </c>
      <c r="T639" s="21"/>
      <c r="U639" s="21"/>
      <c r="V639" s="21"/>
      <c r="W639" s="21"/>
      <c r="X639" s="21"/>
      <c r="Y639" s="21"/>
      <c r="Z639" s="23" t="s">
        <v>4166</v>
      </c>
      <c r="AA639" s="21" t="s">
        <v>178</v>
      </c>
      <c r="AB639" s="21">
        <v>1</v>
      </c>
    </row>
    <row r="640" spans="1:28" ht="21.6" customHeight="1">
      <c r="A640" s="21">
        <v>20</v>
      </c>
      <c r="B640" s="21">
        <v>2025072441</v>
      </c>
      <c r="C640" s="21">
        <v>1</v>
      </c>
      <c r="D640" s="21" t="s">
        <v>4157</v>
      </c>
      <c r="E640" s="21" t="s">
        <v>115</v>
      </c>
      <c r="F640" s="21" t="s">
        <v>5182</v>
      </c>
      <c r="G640" s="21" t="s">
        <v>5132</v>
      </c>
      <c r="H640" s="21" t="s">
        <v>5184</v>
      </c>
      <c r="I640" s="21" t="s">
        <v>4226</v>
      </c>
      <c r="J640" s="21" t="s">
        <v>4204</v>
      </c>
      <c r="K640" s="21" t="s">
        <v>4163</v>
      </c>
      <c r="L640" s="23" t="s">
        <v>4227</v>
      </c>
      <c r="M640" s="23" t="s">
        <v>4228</v>
      </c>
      <c r="N640" s="23" t="s">
        <v>4195</v>
      </c>
      <c r="O640" s="21" t="s">
        <v>212</v>
      </c>
      <c r="P640" s="21"/>
      <c r="Q640" s="21">
        <v>643</v>
      </c>
      <c r="R640" s="21">
        <v>1696</v>
      </c>
      <c r="S640" s="21" t="s">
        <v>178</v>
      </c>
      <c r="T640" s="21"/>
      <c r="U640" s="21"/>
      <c r="V640" s="21"/>
      <c r="W640" s="21"/>
      <c r="X640" s="21"/>
      <c r="Y640" s="21"/>
      <c r="Z640" s="23" t="s">
        <v>4166</v>
      </c>
      <c r="AA640" s="21" t="s">
        <v>178</v>
      </c>
      <c r="AB640" s="21">
        <v>1</v>
      </c>
    </row>
    <row r="641" spans="1:28" ht="21.6" customHeight="1">
      <c r="A641" s="21">
        <v>24</v>
      </c>
      <c r="B641" s="21">
        <v>2025071653</v>
      </c>
      <c r="C641" s="21">
        <v>1</v>
      </c>
      <c r="D641" s="21" t="s">
        <v>4157</v>
      </c>
      <c r="E641" s="21" t="s">
        <v>115</v>
      </c>
      <c r="F641" s="21" t="s">
        <v>5180</v>
      </c>
      <c r="G641" s="21" t="s">
        <v>4407</v>
      </c>
      <c r="H641" s="21" t="s">
        <v>4238</v>
      </c>
      <c r="I641" s="21" t="s">
        <v>4239</v>
      </c>
      <c r="J641" s="21" t="s">
        <v>4233</v>
      </c>
      <c r="K641" s="21" t="s">
        <v>4163</v>
      </c>
      <c r="L641" s="23" t="s">
        <v>4187</v>
      </c>
      <c r="M641" s="23" t="s">
        <v>4188</v>
      </c>
      <c r="N641" s="23" t="s">
        <v>4240</v>
      </c>
      <c r="O641" s="21" t="s">
        <v>212</v>
      </c>
      <c r="P641" s="21"/>
      <c r="Q641" s="21"/>
      <c r="R641" s="21">
        <v>85730</v>
      </c>
      <c r="S641" s="21" t="s">
        <v>178</v>
      </c>
      <c r="T641" s="21"/>
      <c r="U641" s="21"/>
      <c r="V641" s="21"/>
      <c r="W641" s="21"/>
      <c r="X641" s="21"/>
      <c r="Y641" s="21"/>
      <c r="Z641" s="23" t="s">
        <v>4166</v>
      </c>
      <c r="AA641" s="21" t="s">
        <v>178</v>
      </c>
      <c r="AB641" s="21">
        <v>1</v>
      </c>
    </row>
    <row r="642" spans="1:28" ht="21.6" customHeight="1">
      <c r="A642" s="21">
        <v>28</v>
      </c>
      <c r="B642" s="21">
        <v>2025072468</v>
      </c>
      <c r="C642" s="21">
        <v>1</v>
      </c>
      <c r="D642" s="21" t="s">
        <v>4157</v>
      </c>
      <c r="E642" s="21" t="s">
        <v>115</v>
      </c>
      <c r="F642" s="21" t="s">
        <v>5182</v>
      </c>
      <c r="G642" s="21" t="s">
        <v>4638</v>
      </c>
      <c r="H642" s="21" t="s">
        <v>5185</v>
      </c>
      <c r="I642" s="21" t="s">
        <v>4243</v>
      </c>
      <c r="J642" s="21" t="s">
        <v>4233</v>
      </c>
      <c r="K642" s="21" t="s">
        <v>4163</v>
      </c>
      <c r="L642" s="23" t="s">
        <v>4244</v>
      </c>
      <c r="M642" s="23" t="s">
        <v>4245</v>
      </c>
      <c r="N642" s="23" t="s">
        <v>115</v>
      </c>
      <c r="O642" s="21" t="s">
        <v>212</v>
      </c>
      <c r="P642" s="21"/>
      <c r="Q642" s="21"/>
      <c r="R642" s="21">
        <v>49807</v>
      </c>
      <c r="S642" s="21" t="s">
        <v>178</v>
      </c>
      <c r="T642" s="21"/>
      <c r="U642" s="21"/>
      <c r="V642" s="21"/>
      <c r="W642" s="21"/>
      <c r="X642" s="21"/>
      <c r="Y642" s="21"/>
      <c r="Z642" s="23" t="s">
        <v>4166</v>
      </c>
      <c r="AA642" s="21" t="s">
        <v>178</v>
      </c>
      <c r="AB642" s="21">
        <v>1</v>
      </c>
    </row>
    <row r="643" spans="1:28" ht="21.6" customHeight="1">
      <c r="A643" s="21">
        <v>32</v>
      </c>
      <c r="B643" s="21">
        <v>2025070956</v>
      </c>
      <c r="C643" s="21">
        <v>1</v>
      </c>
      <c r="D643" s="21" t="s">
        <v>4157</v>
      </c>
      <c r="E643" s="21" t="s">
        <v>115</v>
      </c>
      <c r="F643" s="21" t="s">
        <v>5186</v>
      </c>
      <c r="G643" s="21" t="s">
        <v>5187</v>
      </c>
      <c r="H643" s="21" t="s">
        <v>5188</v>
      </c>
      <c r="I643" s="21" t="s">
        <v>4249</v>
      </c>
      <c r="J643" s="21" t="s">
        <v>4233</v>
      </c>
      <c r="K643" s="21" t="s">
        <v>4163</v>
      </c>
      <c r="L643" s="23" t="s">
        <v>4250</v>
      </c>
      <c r="M643" s="23" t="s">
        <v>4251</v>
      </c>
      <c r="N643" s="23" t="s">
        <v>4252</v>
      </c>
      <c r="O643" s="21" t="s">
        <v>4170</v>
      </c>
      <c r="P643" s="21"/>
      <c r="Q643" s="21"/>
      <c r="R643" s="21">
        <v>23761</v>
      </c>
      <c r="S643" s="21"/>
      <c r="T643" s="21"/>
      <c r="U643" s="21"/>
      <c r="V643" s="21"/>
      <c r="W643" s="21"/>
      <c r="X643" s="21"/>
      <c r="Y643" s="21"/>
      <c r="Z643" s="23" t="s">
        <v>4166</v>
      </c>
      <c r="AA643" s="21" t="s">
        <v>178</v>
      </c>
      <c r="AB643" s="21">
        <v>1</v>
      </c>
    </row>
    <row r="644" spans="1:28" ht="21.6" customHeight="1">
      <c r="A644" s="21">
        <v>33</v>
      </c>
      <c r="B644" s="21">
        <v>2025072641</v>
      </c>
      <c r="C644" s="21">
        <v>1</v>
      </c>
      <c r="D644" s="21" t="s">
        <v>4157</v>
      </c>
      <c r="E644" s="21" t="s">
        <v>115</v>
      </c>
      <c r="F644" s="21" t="s">
        <v>5189</v>
      </c>
      <c r="G644" s="21" t="s">
        <v>5190</v>
      </c>
      <c r="H644" s="21" t="s">
        <v>4977</v>
      </c>
      <c r="I644" s="21" t="s">
        <v>4889</v>
      </c>
      <c r="J644" s="21" t="s">
        <v>4233</v>
      </c>
      <c r="K644" s="21" t="s">
        <v>4163</v>
      </c>
      <c r="L644" s="23" t="s">
        <v>4610</v>
      </c>
      <c r="M644" s="23" t="s">
        <v>4890</v>
      </c>
      <c r="N644" s="23" t="s">
        <v>115</v>
      </c>
      <c r="O644" s="21" t="s">
        <v>4170</v>
      </c>
      <c r="P644" s="21"/>
      <c r="Q644" s="21"/>
      <c r="R644" s="21">
        <v>31153</v>
      </c>
      <c r="S644" s="21"/>
      <c r="T644" s="21"/>
      <c r="U644" s="21"/>
      <c r="V644" s="21"/>
      <c r="W644" s="21"/>
      <c r="X644" s="21"/>
      <c r="Y644" s="21"/>
      <c r="Z644" s="23" t="s">
        <v>4166</v>
      </c>
      <c r="AA644" s="21" t="s">
        <v>178</v>
      </c>
      <c r="AB644" s="21">
        <v>1</v>
      </c>
    </row>
    <row r="645" spans="1:28" ht="21.6" customHeight="1">
      <c r="A645" s="21">
        <v>35</v>
      </c>
      <c r="B645" s="21">
        <v>2025071278</v>
      </c>
      <c r="C645" s="21">
        <v>1</v>
      </c>
      <c r="D645" s="21" t="s">
        <v>4157</v>
      </c>
      <c r="E645" s="21" t="s">
        <v>115</v>
      </c>
      <c r="F645" s="21" t="s">
        <v>5191</v>
      </c>
      <c r="G645" s="21" t="s">
        <v>4887</v>
      </c>
      <c r="H645" s="21" t="s">
        <v>4888</v>
      </c>
      <c r="I645" s="21" t="s">
        <v>4256</v>
      </c>
      <c r="J645" s="21" t="s">
        <v>4257</v>
      </c>
      <c r="K645" s="21" t="s">
        <v>4163</v>
      </c>
      <c r="L645" s="23" t="s">
        <v>4258</v>
      </c>
      <c r="M645" s="23" t="s">
        <v>4259</v>
      </c>
      <c r="N645" s="23" t="s">
        <v>115</v>
      </c>
      <c r="O645" s="21" t="s">
        <v>212</v>
      </c>
      <c r="P645" s="21"/>
      <c r="Q645" s="21"/>
      <c r="R645" s="21">
        <v>62842</v>
      </c>
      <c r="S645" s="21" t="s">
        <v>178</v>
      </c>
      <c r="T645" s="21"/>
      <c r="U645" s="21"/>
      <c r="V645" s="21"/>
      <c r="W645" s="21"/>
      <c r="X645" s="21"/>
      <c r="Y645" s="21"/>
      <c r="Z645" s="23" t="s">
        <v>4166</v>
      </c>
      <c r="AA645" s="21" t="s">
        <v>178</v>
      </c>
      <c r="AB645" s="21">
        <v>1</v>
      </c>
    </row>
    <row r="646" spans="1:28" ht="21.6" customHeight="1">
      <c r="A646" s="21">
        <v>37</v>
      </c>
      <c r="B646" s="21">
        <v>2025070954</v>
      </c>
      <c r="C646" s="21">
        <v>1</v>
      </c>
      <c r="D646" s="21" t="s">
        <v>4157</v>
      </c>
      <c r="E646" s="21" t="s">
        <v>115</v>
      </c>
      <c r="F646" s="21" t="s">
        <v>5186</v>
      </c>
      <c r="G646" s="21" t="s">
        <v>5090</v>
      </c>
      <c r="H646" s="21" t="s">
        <v>4748</v>
      </c>
      <c r="I646" s="21" t="s">
        <v>4262</v>
      </c>
      <c r="J646" s="21" t="s">
        <v>4257</v>
      </c>
      <c r="K646" s="21" t="s">
        <v>4163</v>
      </c>
      <c r="L646" s="23" t="s">
        <v>4263</v>
      </c>
      <c r="M646" s="23" t="s">
        <v>4264</v>
      </c>
      <c r="N646" s="23"/>
      <c r="O646" s="21" t="s">
        <v>212</v>
      </c>
      <c r="P646" s="21"/>
      <c r="Q646" s="21"/>
      <c r="R646" s="21">
        <v>25400</v>
      </c>
      <c r="S646" s="21" t="s">
        <v>178</v>
      </c>
      <c r="T646" s="21"/>
      <c r="U646" s="21"/>
      <c r="V646" s="21"/>
      <c r="W646" s="21"/>
      <c r="X646" s="21"/>
      <c r="Y646" s="21"/>
      <c r="Z646" s="23" t="s">
        <v>4166</v>
      </c>
      <c r="AA646" s="21" t="s">
        <v>178</v>
      </c>
      <c r="AB646" s="21">
        <v>1</v>
      </c>
    </row>
    <row r="647" spans="1:28" ht="21.6" customHeight="1">
      <c r="A647" s="21">
        <v>39</v>
      </c>
      <c r="B647" s="21">
        <v>2025071984</v>
      </c>
      <c r="C647" s="21">
        <v>1</v>
      </c>
      <c r="D647" s="21" t="s">
        <v>4157</v>
      </c>
      <c r="E647" s="21" t="s">
        <v>115</v>
      </c>
      <c r="F647" s="21" t="s">
        <v>5192</v>
      </c>
      <c r="G647" s="21" t="s">
        <v>4213</v>
      </c>
      <c r="H647" s="21" t="s">
        <v>5193</v>
      </c>
      <c r="I647" s="21" t="s">
        <v>4821</v>
      </c>
      <c r="J647" s="21" t="s">
        <v>4268</v>
      </c>
      <c r="K647" s="21" t="s">
        <v>4163</v>
      </c>
      <c r="L647" s="23" t="s">
        <v>4822</v>
      </c>
      <c r="M647" s="23" t="s">
        <v>5194</v>
      </c>
      <c r="N647" s="23" t="s">
        <v>5195</v>
      </c>
      <c r="O647" s="21" t="s">
        <v>212</v>
      </c>
      <c r="P647" s="21"/>
      <c r="Q647" s="21">
        <v>876</v>
      </c>
      <c r="R647" s="21">
        <v>3012</v>
      </c>
      <c r="S647" s="21"/>
      <c r="T647" s="21" t="s">
        <v>178</v>
      </c>
      <c r="U647" s="21"/>
      <c r="V647" s="21"/>
      <c r="W647" s="21"/>
      <c r="X647" s="21"/>
      <c r="Y647" s="21" t="s">
        <v>178</v>
      </c>
      <c r="Z647" s="23" t="s">
        <v>5196</v>
      </c>
      <c r="AA647" s="21" t="s">
        <v>178</v>
      </c>
      <c r="AB647" s="21">
        <v>1</v>
      </c>
    </row>
    <row r="648" spans="1:28" ht="21.6" customHeight="1">
      <c r="A648" s="21">
        <v>40</v>
      </c>
      <c r="B648" s="21">
        <v>2025072414</v>
      </c>
      <c r="C648" s="21">
        <v>1</v>
      </c>
      <c r="D648" s="21" t="s">
        <v>4157</v>
      </c>
      <c r="E648" s="21" t="s">
        <v>115</v>
      </c>
      <c r="F648" s="21" t="s">
        <v>5182</v>
      </c>
      <c r="G648" s="21" t="s">
        <v>5197</v>
      </c>
      <c r="H648" s="21" t="s">
        <v>5198</v>
      </c>
      <c r="I648" s="21" t="s">
        <v>4267</v>
      </c>
      <c r="J648" s="21" t="s">
        <v>4268</v>
      </c>
      <c r="K648" s="21" t="s">
        <v>4163</v>
      </c>
      <c r="L648" s="23" t="s">
        <v>4269</v>
      </c>
      <c r="M648" s="23" t="s">
        <v>4270</v>
      </c>
      <c r="N648" s="23"/>
      <c r="O648" s="21" t="s">
        <v>212</v>
      </c>
      <c r="P648" s="21"/>
      <c r="Q648" s="21">
        <v>11729</v>
      </c>
      <c r="R648" s="21">
        <v>155457</v>
      </c>
      <c r="S648" s="21" t="s">
        <v>178</v>
      </c>
      <c r="T648" s="21"/>
      <c r="U648" s="21"/>
      <c r="V648" s="21"/>
      <c r="W648" s="21"/>
      <c r="X648" s="21"/>
      <c r="Y648" s="21"/>
      <c r="Z648" s="23" t="s">
        <v>103</v>
      </c>
      <c r="AA648" s="21" t="s">
        <v>178</v>
      </c>
      <c r="AB648" s="21">
        <v>1</v>
      </c>
    </row>
    <row r="649" spans="1:28" ht="21.6" customHeight="1">
      <c r="A649" s="21">
        <v>41</v>
      </c>
      <c r="B649" s="21">
        <v>2025070960</v>
      </c>
      <c r="C649" s="21">
        <v>1</v>
      </c>
      <c r="D649" s="21" t="s">
        <v>4157</v>
      </c>
      <c r="E649" s="21" t="s">
        <v>115</v>
      </c>
      <c r="F649" s="21" t="s">
        <v>5186</v>
      </c>
      <c r="G649" s="21" t="s">
        <v>5199</v>
      </c>
      <c r="H649" s="21" t="s">
        <v>5200</v>
      </c>
      <c r="I649" s="21" t="s">
        <v>4273</v>
      </c>
      <c r="J649" s="21" t="s">
        <v>4268</v>
      </c>
      <c r="K649" s="21" t="s">
        <v>4163</v>
      </c>
      <c r="L649" s="23" t="s">
        <v>4274</v>
      </c>
      <c r="M649" s="23" t="s">
        <v>4275</v>
      </c>
      <c r="N649" s="23" t="s">
        <v>4252</v>
      </c>
      <c r="O649" s="21" t="s">
        <v>4170</v>
      </c>
      <c r="P649" s="21"/>
      <c r="Q649" s="21">
        <v>2346</v>
      </c>
      <c r="R649" s="21">
        <v>279645</v>
      </c>
      <c r="S649" s="21"/>
      <c r="T649" s="21"/>
      <c r="U649" s="21"/>
      <c r="V649" s="21"/>
      <c r="W649" s="21"/>
      <c r="X649" s="21"/>
      <c r="Y649" s="21"/>
      <c r="Z649" s="23" t="s">
        <v>5201</v>
      </c>
      <c r="AA649" s="21" t="s">
        <v>178</v>
      </c>
      <c r="AB649" s="21">
        <v>1</v>
      </c>
    </row>
    <row r="650" spans="1:28" ht="21.6" customHeight="1">
      <c r="A650" s="21">
        <v>43</v>
      </c>
      <c r="B650" s="21">
        <v>2025070280</v>
      </c>
      <c r="C650" s="21">
        <v>1</v>
      </c>
      <c r="D650" s="21" t="s">
        <v>4157</v>
      </c>
      <c r="E650" s="21" t="s">
        <v>115</v>
      </c>
      <c r="F650" s="21" t="s">
        <v>5112</v>
      </c>
      <c r="G650" s="21" t="s">
        <v>4230</v>
      </c>
      <c r="H650" s="21" t="s">
        <v>5202</v>
      </c>
      <c r="I650" s="21" t="s">
        <v>4277</v>
      </c>
      <c r="J650" s="21" t="s">
        <v>4278</v>
      </c>
      <c r="K650" s="21" t="s">
        <v>4163</v>
      </c>
      <c r="L650" s="23" t="s">
        <v>4187</v>
      </c>
      <c r="M650" s="23" t="s">
        <v>4188</v>
      </c>
      <c r="N650" s="23" t="s">
        <v>4279</v>
      </c>
      <c r="O650" s="21" t="s">
        <v>212</v>
      </c>
      <c r="P650" s="21"/>
      <c r="Q650" s="21"/>
      <c r="R650" s="21">
        <v>143735</v>
      </c>
      <c r="S650" s="21"/>
      <c r="T650" s="21"/>
      <c r="U650" s="21"/>
      <c r="V650" s="21"/>
      <c r="W650" s="21"/>
      <c r="X650" s="21"/>
      <c r="Y650" s="21" t="s">
        <v>178</v>
      </c>
      <c r="Z650" s="23" t="s">
        <v>5203</v>
      </c>
      <c r="AA650" s="21" t="s">
        <v>178</v>
      </c>
      <c r="AB650" s="21">
        <v>1</v>
      </c>
    </row>
    <row r="651" spans="1:28" ht="21.6" customHeight="1">
      <c r="A651" s="21">
        <v>44</v>
      </c>
      <c r="B651" s="21">
        <v>2025071656</v>
      </c>
      <c r="C651" s="21">
        <v>1</v>
      </c>
      <c r="D651" s="21" t="s">
        <v>4157</v>
      </c>
      <c r="E651" s="21" t="s">
        <v>115</v>
      </c>
      <c r="F651" s="21" t="s">
        <v>5180</v>
      </c>
      <c r="G651" s="21" t="s">
        <v>4908</v>
      </c>
      <c r="H651" s="21" t="s">
        <v>4600</v>
      </c>
      <c r="I651" s="21" t="s">
        <v>4277</v>
      </c>
      <c r="J651" s="21" t="s">
        <v>4278</v>
      </c>
      <c r="K651" s="21" t="s">
        <v>4163</v>
      </c>
      <c r="L651" s="23" t="s">
        <v>4187</v>
      </c>
      <c r="M651" s="23" t="s">
        <v>4188</v>
      </c>
      <c r="N651" s="23" t="s">
        <v>4279</v>
      </c>
      <c r="O651" s="21" t="s">
        <v>212</v>
      </c>
      <c r="P651" s="21"/>
      <c r="Q651" s="21"/>
      <c r="R651" s="21">
        <v>126234</v>
      </c>
      <c r="S651" s="21" t="s">
        <v>178</v>
      </c>
      <c r="T651" s="21"/>
      <c r="U651" s="21"/>
      <c r="V651" s="21"/>
      <c r="W651" s="21"/>
      <c r="X651" s="21"/>
      <c r="Y651" s="21"/>
      <c r="Z651" s="23" t="s">
        <v>4166</v>
      </c>
      <c r="AA651" s="21" t="s">
        <v>178</v>
      </c>
      <c r="AB651" s="21">
        <v>1</v>
      </c>
    </row>
    <row r="652" spans="1:28" ht="21.6" customHeight="1">
      <c r="A652" s="21">
        <v>46</v>
      </c>
      <c r="B652" s="21">
        <v>2025072595</v>
      </c>
      <c r="C652" s="21">
        <v>1</v>
      </c>
      <c r="D652" s="21" t="s">
        <v>4157</v>
      </c>
      <c r="E652" s="21" t="s">
        <v>115</v>
      </c>
      <c r="F652" s="21" t="s">
        <v>5189</v>
      </c>
      <c r="G652" s="21" t="s">
        <v>4381</v>
      </c>
      <c r="H652" s="21" t="s">
        <v>4173</v>
      </c>
      <c r="I652" s="21" t="s">
        <v>4280</v>
      </c>
      <c r="J652" s="21" t="s">
        <v>4281</v>
      </c>
      <c r="K652" s="21" t="s">
        <v>4163</v>
      </c>
      <c r="L652" s="23" t="s">
        <v>4282</v>
      </c>
      <c r="M652" s="23" t="s">
        <v>4283</v>
      </c>
      <c r="N652" s="23" t="s">
        <v>4284</v>
      </c>
      <c r="O652" s="21" t="s">
        <v>212</v>
      </c>
      <c r="P652" s="21"/>
      <c r="Q652" s="21">
        <v>34873</v>
      </c>
      <c r="R652" s="21">
        <v>33264</v>
      </c>
      <c r="S652" s="21" t="s">
        <v>178</v>
      </c>
      <c r="T652" s="21"/>
      <c r="U652" s="21"/>
      <c r="V652" s="21"/>
      <c r="W652" s="21"/>
      <c r="X652" s="21"/>
      <c r="Y652" s="21"/>
      <c r="Z652" s="23" t="s">
        <v>4166</v>
      </c>
      <c r="AA652" s="21" t="s">
        <v>178</v>
      </c>
      <c r="AB652" s="21">
        <v>1</v>
      </c>
    </row>
    <row r="653" spans="1:28" ht="21.6" customHeight="1">
      <c r="A653" s="21">
        <v>48</v>
      </c>
      <c r="B653" s="21">
        <v>2025072194</v>
      </c>
      <c r="C653" s="21">
        <v>1</v>
      </c>
      <c r="D653" s="21" t="s">
        <v>4157</v>
      </c>
      <c r="E653" s="21" t="s">
        <v>115</v>
      </c>
      <c r="F653" s="21" t="s">
        <v>5179</v>
      </c>
      <c r="G653" s="21" t="s">
        <v>4888</v>
      </c>
      <c r="H653" s="21" t="s">
        <v>5204</v>
      </c>
      <c r="I653" s="21" t="s">
        <v>4287</v>
      </c>
      <c r="J653" s="21" t="s">
        <v>4281</v>
      </c>
      <c r="K653" s="21" t="s">
        <v>4163</v>
      </c>
      <c r="L653" s="23" t="s">
        <v>4288</v>
      </c>
      <c r="M653" s="23" t="s">
        <v>4289</v>
      </c>
      <c r="N653" s="23" t="s">
        <v>4290</v>
      </c>
      <c r="O653" s="21" t="s">
        <v>4170</v>
      </c>
      <c r="P653" s="21"/>
      <c r="Q653" s="21">
        <v>5375</v>
      </c>
      <c r="R653" s="21">
        <v>42458</v>
      </c>
      <c r="S653" s="21"/>
      <c r="T653" s="21"/>
      <c r="U653" s="21"/>
      <c r="V653" s="21"/>
      <c r="W653" s="21"/>
      <c r="X653" s="21"/>
      <c r="Y653" s="21"/>
      <c r="Z653" s="23" t="s">
        <v>4166</v>
      </c>
      <c r="AA653" s="21" t="s">
        <v>178</v>
      </c>
      <c r="AB653" s="21">
        <v>1</v>
      </c>
    </row>
    <row r="654" spans="1:28" ht="21.6" customHeight="1">
      <c r="A654" s="21">
        <v>50</v>
      </c>
      <c r="B654" s="21">
        <v>2025072277</v>
      </c>
      <c r="C654" s="21">
        <v>1</v>
      </c>
      <c r="D654" s="21" t="s">
        <v>4157</v>
      </c>
      <c r="E654" s="21" t="s">
        <v>115</v>
      </c>
      <c r="F654" s="21" t="s">
        <v>5179</v>
      </c>
      <c r="G654" s="21" t="s">
        <v>4406</v>
      </c>
      <c r="H654" s="21" t="s">
        <v>5172</v>
      </c>
      <c r="I654" s="21" t="s">
        <v>4293</v>
      </c>
      <c r="J654" s="21" t="s">
        <v>4281</v>
      </c>
      <c r="K654" s="21" t="s">
        <v>4163</v>
      </c>
      <c r="L654" s="23" t="s">
        <v>4294</v>
      </c>
      <c r="M654" s="23" t="s">
        <v>4295</v>
      </c>
      <c r="N654" s="23"/>
      <c r="O654" s="21" t="s">
        <v>212</v>
      </c>
      <c r="P654" s="21"/>
      <c r="Q654" s="21">
        <v>17954</v>
      </c>
      <c r="R654" s="21">
        <v>24455</v>
      </c>
      <c r="S654" s="21" t="s">
        <v>178</v>
      </c>
      <c r="T654" s="21"/>
      <c r="U654" s="21"/>
      <c r="V654" s="21"/>
      <c r="W654" s="21"/>
      <c r="X654" s="21"/>
      <c r="Y654" s="21"/>
      <c r="Z654" s="23" t="s">
        <v>5205</v>
      </c>
      <c r="AA654" s="21" t="s">
        <v>178</v>
      </c>
      <c r="AB654" s="21">
        <v>1</v>
      </c>
    </row>
    <row r="655" spans="1:28" ht="21.6" customHeight="1">
      <c r="A655" s="21">
        <v>51</v>
      </c>
      <c r="B655" s="21">
        <v>2025072886</v>
      </c>
      <c r="C655" s="21">
        <v>1</v>
      </c>
      <c r="D655" s="21" t="s">
        <v>4157</v>
      </c>
      <c r="E655" s="21" t="s">
        <v>115</v>
      </c>
      <c r="F655" s="21" t="s">
        <v>5206</v>
      </c>
      <c r="G655" s="21" t="s">
        <v>5207</v>
      </c>
      <c r="H655" s="21" t="s">
        <v>4725</v>
      </c>
      <c r="I655" s="21" t="s">
        <v>5208</v>
      </c>
      <c r="J655" s="21" t="s">
        <v>4281</v>
      </c>
      <c r="K655" s="21" t="s">
        <v>4163</v>
      </c>
      <c r="L655" s="23" t="s">
        <v>4269</v>
      </c>
      <c r="M655" s="23" t="s">
        <v>4270</v>
      </c>
      <c r="N655" s="23"/>
      <c r="O655" s="21" t="s">
        <v>4170</v>
      </c>
      <c r="P655" s="21"/>
      <c r="Q655" s="21">
        <v>42</v>
      </c>
      <c r="R655" s="21">
        <v>555</v>
      </c>
      <c r="S655" s="21"/>
      <c r="T655" s="21"/>
      <c r="U655" s="21"/>
      <c r="V655" s="21"/>
      <c r="W655" s="21"/>
      <c r="X655" s="21"/>
      <c r="Y655" s="21"/>
      <c r="Z655" s="23" t="s">
        <v>4170</v>
      </c>
      <c r="AA655" s="21" t="s">
        <v>178</v>
      </c>
      <c r="AB655" s="21">
        <v>1</v>
      </c>
    </row>
    <row r="656" spans="1:28" ht="21.6" customHeight="1">
      <c r="A656" s="21">
        <v>54</v>
      </c>
      <c r="B656" s="21">
        <v>2025073347</v>
      </c>
      <c r="C656" s="21">
        <v>1</v>
      </c>
      <c r="D656" s="21" t="s">
        <v>4157</v>
      </c>
      <c r="E656" s="21" t="s">
        <v>115</v>
      </c>
      <c r="F656" s="21" t="s">
        <v>5209</v>
      </c>
      <c r="G656" s="21" t="s">
        <v>5210</v>
      </c>
      <c r="H656" s="21" t="s">
        <v>4160</v>
      </c>
      <c r="I656" s="21" t="s">
        <v>5211</v>
      </c>
      <c r="J656" s="21" t="s">
        <v>4308</v>
      </c>
      <c r="K656" s="21" t="s">
        <v>4163</v>
      </c>
      <c r="L656" s="23" t="s">
        <v>4294</v>
      </c>
      <c r="M656" s="23" t="s">
        <v>4295</v>
      </c>
      <c r="N656" s="23"/>
      <c r="O656" s="21" t="s">
        <v>4170</v>
      </c>
      <c r="P656" s="21"/>
      <c r="Q656" s="21">
        <v>534</v>
      </c>
      <c r="R656" s="21">
        <v>1089</v>
      </c>
      <c r="S656" s="21"/>
      <c r="T656" s="21"/>
      <c r="U656" s="21"/>
      <c r="V656" s="21"/>
      <c r="W656" s="21"/>
      <c r="X656" s="21"/>
      <c r="Y656" s="21"/>
      <c r="Z656" s="23" t="s">
        <v>4170</v>
      </c>
      <c r="AA656" s="21" t="s">
        <v>178</v>
      </c>
      <c r="AB656" s="21">
        <v>1</v>
      </c>
    </row>
    <row r="657" spans="1:28" ht="21.6" customHeight="1">
      <c r="A657" s="21">
        <v>55</v>
      </c>
      <c r="B657" s="21">
        <v>2025072459</v>
      </c>
      <c r="C657" s="21">
        <v>1</v>
      </c>
      <c r="D657" s="21" t="s">
        <v>4157</v>
      </c>
      <c r="E657" s="21" t="s">
        <v>115</v>
      </c>
      <c r="F657" s="21" t="s">
        <v>5182</v>
      </c>
      <c r="G657" s="21" t="s">
        <v>4991</v>
      </c>
      <c r="H657" s="21" t="s">
        <v>5212</v>
      </c>
      <c r="I657" s="21" t="s">
        <v>4788</v>
      </c>
      <c r="J657" s="21" t="s">
        <v>4789</v>
      </c>
      <c r="K657" s="21" t="s">
        <v>4163</v>
      </c>
      <c r="L657" s="23" t="s">
        <v>4313</v>
      </c>
      <c r="M657" s="23" t="s">
        <v>4314</v>
      </c>
      <c r="N657" s="23"/>
      <c r="O657" s="21" t="s">
        <v>212</v>
      </c>
      <c r="P657" s="21"/>
      <c r="Q657" s="21"/>
      <c r="R657" s="21">
        <v>30116</v>
      </c>
      <c r="S657" s="21" t="s">
        <v>178</v>
      </c>
      <c r="T657" s="21"/>
      <c r="U657" s="21"/>
      <c r="V657" s="21"/>
      <c r="W657" s="21"/>
      <c r="X657" s="21"/>
      <c r="Y657" s="21"/>
      <c r="Z657" s="23" t="s">
        <v>4166</v>
      </c>
      <c r="AA657" s="21" t="s">
        <v>178</v>
      </c>
      <c r="AB657" s="21">
        <v>1</v>
      </c>
    </row>
    <row r="658" spans="1:28" ht="21.6" customHeight="1">
      <c r="A658" s="21">
        <v>142</v>
      </c>
      <c r="B658" s="21">
        <v>2025071357</v>
      </c>
      <c r="C658" s="21">
        <v>1</v>
      </c>
      <c r="D658" s="21" t="s">
        <v>4157</v>
      </c>
      <c r="E658" s="21" t="s">
        <v>110</v>
      </c>
      <c r="F658" s="21" t="s">
        <v>5213</v>
      </c>
      <c r="G658" s="21" t="s">
        <v>4343</v>
      </c>
      <c r="H658" s="21" t="s">
        <v>4213</v>
      </c>
      <c r="I658" s="21" t="s">
        <v>4331</v>
      </c>
      <c r="J658" s="21" t="s">
        <v>4175</v>
      </c>
      <c r="K658" s="21" t="s">
        <v>4163</v>
      </c>
      <c r="L658" s="23" t="s">
        <v>4332</v>
      </c>
      <c r="M658" s="23" t="s">
        <v>4333</v>
      </c>
      <c r="N658" s="23" t="s">
        <v>4648</v>
      </c>
      <c r="O658" s="21" t="s">
        <v>212</v>
      </c>
      <c r="P658" s="21"/>
      <c r="Q658" s="21">
        <v>10117</v>
      </c>
      <c r="R658" s="21">
        <v>69822</v>
      </c>
      <c r="S658" s="21" t="s">
        <v>178</v>
      </c>
      <c r="T658" s="21"/>
      <c r="U658" s="21"/>
      <c r="V658" s="21"/>
      <c r="W658" s="21"/>
      <c r="X658" s="21"/>
      <c r="Y658" s="21"/>
      <c r="Z658" s="23" t="s">
        <v>4677</v>
      </c>
      <c r="AA658" s="21" t="s">
        <v>178</v>
      </c>
      <c r="AB658" s="21">
        <v>1</v>
      </c>
    </row>
    <row r="659" spans="1:28" ht="21.6" customHeight="1">
      <c r="A659" s="21">
        <v>144</v>
      </c>
      <c r="B659" s="21">
        <v>2025070603</v>
      </c>
      <c r="C659" s="21">
        <v>1</v>
      </c>
      <c r="D659" s="21" t="s">
        <v>4157</v>
      </c>
      <c r="E659" s="21" t="s">
        <v>110</v>
      </c>
      <c r="F659" s="21" t="s">
        <v>5214</v>
      </c>
      <c r="G659" s="21" t="s">
        <v>4260</v>
      </c>
      <c r="H659" s="21" t="s">
        <v>4490</v>
      </c>
      <c r="I659" s="21" t="s">
        <v>4338</v>
      </c>
      <c r="J659" s="21" t="s">
        <v>4175</v>
      </c>
      <c r="K659" s="21" t="s">
        <v>4163</v>
      </c>
      <c r="L659" s="23" t="s">
        <v>4339</v>
      </c>
      <c r="M659" s="23" t="s">
        <v>4340</v>
      </c>
      <c r="N659" s="23" t="s">
        <v>4341</v>
      </c>
      <c r="O659" s="21" t="s">
        <v>158</v>
      </c>
      <c r="P659" s="21"/>
      <c r="Q659" s="21">
        <v>20934</v>
      </c>
      <c r="R659" s="21">
        <v>83774</v>
      </c>
      <c r="S659" s="21"/>
      <c r="T659" s="21"/>
      <c r="U659" s="21"/>
      <c r="V659" s="21"/>
      <c r="W659" s="21"/>
      <c r="X659" s="21"/>
      <c r="Y659" s="21"/>
      <c r="Z659" s="23" t="s">
        <v>5215</v>
      </c>
      <c r="AA659" s="21" t="s">
        <v>178</v>
      </c>
      <c r="AB659" s="21">
        <v>1</v>
      </c>
    </row>
    <row r="660" spans="1:28" ht="21.6" customHeight="1">
      <c r="A660" s="21">
        <v>145</v>
      </c>
      <c r="B660" s="21">
        <v>2025072270</v>
      </c>
      <c r="C660" s="21">
        <v>1</v>
      </c>
      <c r="D660" s="21" t="s">
        <v>4157</v>
      </c>
      <c r="E660" s="21" t="s">
        <v>110</v>
      </c>
      <c r="F660" s="21" t="s">
        <v>5179</v>
      </c>
      <c r="G660" s="21" t="s">
        <v>4407</v>
      </c>
      <c r="H660" s="21" t="s">
        <v>4366</v>
      </c>
      <c r="I660" s="21" t="s">
        <v>4338</v>
      </c>
      <c r="J660" s="21" t="s">
        <v>4175</v>
      </c>
      <c r="K660" s="21" t="s">
        <v>4163</v>
      </c>
      <c r="L660" s="23" t="s">
        <v>4339</v>
      </c>
      <c r="M660" s="23" t="s">
        <v>4340</v>
      </c>
      <c r="N660" s="23" t="s">
        <v>4341</v>
      </c>
      <c r="O660" s="21" t="s">
        <v>212</v>
      </c>
      <c r="P660" s="21"/>
      <c r="Q660" s="21">
        <v>21483</v>
      </c>
      <c r="R660" s="21">
        <v>84536</v>
      </c>
      <c r="S660" s="21" t="s">
        <v>178</v>
      </c>
      <c r="T660" s="21"/>
      <c r="U660" s="21"/>
      <c r="V660" s="21"/>
      <c r="W660" s="21"/>
      <c r="X660" s="21"/>
      <c r="Y660" s="21"/>
      <c r="Z660" s="23" t="s">
        <v>4802</v>
      </c>
      <c r="AA660" s="21" t="s">
        <v>178</v>
      </c>
      <c r="AB660" s="21">
        <v>1</v>
      </c>
    </row>
    <row r="661" spans="1:28" ht="21.6" customHeight="1">
      <c r="A661" s="21">
        <v>147</v>
      </c>
      <c r="B661" s="21">
        <v>2025071298</v>
      </c>
      <c r="C661" s="21">
        <v>1</v>
      </c>
      <c r="D661" s="21" t="s">
        <v>4157</v>
      </c>
      <c r="E661" s="21" t="s">
        <v>110</v>
      </c>
      <c r="F661" s="21" t="s">
        <v>5191</v>
      </c>
      <c r="G661" s="21" t="s">
        <v>4184</v>
      </c>
      <c r="H661" s="21" t="s">
        <v>4407</v>
      </c>
      <c r="I661" s="21" t="s">
        <v>4345</v>
      </c>
      <c r="J661" s="21" t="s">
        <v>4175</v>
      </c>
      <c r="K661" s="21" t="s">
        <v>4163</v>
      </c>
      <c r="L661" s="23" t="s">
        <v>4346</v>
      </c>
      <c r="M661" s="23" t="s">
        <v>4347</v>
      </c>
      <c r="N661" s="23"/>
      <c r="O661" s="21" t="s">
        <v>212</v>
      </c>
      <c r="P661" s="21"/>
      <c r="Q661" s="21">
        <v>2000</v>
      </c>
      <c r="R661" s="21">
        <v>40000</v>
      </c>
      <c r="S661" s="21" t="s">
        <v>178</v>
      </c>
      <c r="T661" s="21"/>
      <c r="U661" s="21"/>
      <c r="V661" s="21"/>
      <c r="W661" s="21"/>
      <c r="X661" s="21"/>
      <c r="Y661" s="21"/>
      <c r="Z661" s="23" t="s">
        <v>4802</v>
      </c>
      <c r="AA661" s="21" t="s">
        <v>178</v>
      </c>
      <c r="AB661" s="21">
        <v>1</v>
      </c>
    </row>
    <row r="662" spans="1:28" ht="21.6" customHeight="1">
      <c r="A662" s="21">
        <v>149</v>
      </c>
      <c r="B662" s="21">
        <v>2025071457</v>
      </c>
      <c r="C662" s="21">
        <v>1</v>
      </c>
      <c r="D662" s="21" t="s">
        <v>4157</v>
      </c>
      <c r="E662" s="21" t="s">
        <v>110</v>
      </c>
      <c r="F662" s="21" t="s">
        <v>5213</v>
      </c>
      <c r="G662" s="21" t="s">
        <v>4184</v>
      </c>
      <c r="H662" s="21" t="s">
        <v>4407</v>
      </c>
      <c r="I662" s="21" t="s">
        <v>4345</v>
      </c>
      <c r="J662" s="21" t="s">
        <v>4175</v>
      </c>
      <c r="K662" s="21" t="s">
        <v>4163</v>
      </c>
      <c r="L662" s="23" t="s">
        <v>4346</v>
      </c>
      <c r="M662" s="23" t="s">
        <v>4347</v>
      </c>
      <c r="N662" s="23"/>
      <c r="O662" s="21" t="s">
        <v>212</v>
      </c>
      <c r="P662" s="21"/>
      <c r="Q662" s="21">
        <v>2000</v>
      </c>
      <c r="R662" s="21">
        <v>40000</v>
      </c>
      <c r="S662" s="21"/>
      <c r="T662" s="21"/>
      <c r="U662" s="21"/>
      <c r="V662" s="21"/>
      <c r="W662" s="21" t="s">
        <v>178</v>
      </c>
      <c r="X662" s="21"/>
      <c r="Y662" s="21"/>
      <c r="Z662" s="23" t="s">
        <v>4797</v>
      </c>
      <c r="AA662" s="21" t="s">
        <v>178</v>
      </c>
      <c r="AB662" s="21">
        <v>1</v>
      </c>
    </row>
    <row r="663" spans="1:28" ht="21.6" customHeight="1">
      <c r="A663" s="21">
        <v>150</v>
      </c>
      <c r="B663" s="21">
        <v>2025072440</v>
      </c>
      <c r="C663" s="21">
        <v>1</v>
      </c>
      <c r="D663" s="21" t="s">
        <v>4157</v>
      </c>
      <c r="E663" s="21" t="s">
        <v>110</v>
      </c>
      <c r="F663" s="21" t="s">
        <v>5182</v>
      </c>
      <c r="G663" s="21" t="s">
        <v>4230</v>
      </c>
      <c r="H663" s="21" t="s">
        <v>4589</v>
      </c>
      <c r="I663" s="21" t="s">
        <v>4345</v>
      </c>
      <c r="J663" s="21" t="s">
        <v>4175</v>
      </c>
      <c r="K663" s="21" t="s">
        <v>4163</v>
      </c>
      <c r="L663" s="23" t="s">
        <v>4346</v>
      </c>
      <c r="M663" s="23" t="s">
        <v>4347</v>
      </c>
      <c r="N663" s="23"/>
      <c r="O663" s="21" t="s">
        <v>158</v>
      </c>
      <c r="P663" s="21"/>
      <c r="Q663" s="21">
        <v>2000</v>
      </c>
      <c r="R663" s="21">
        <v>40000</v>
      </c>
      <c r="S663" s="21"/>
      <c r="T663" s="21"/>
      <c r="U663" s="21"/>
      <c r="V663" s="21"/>
      <c r="W663" s="21"/>
      <c r="X663" s="21"/>
      <c r="Y663" s="21"/>
      <c r="Z663" s="23" t="s">
        <v>5216</v>
      </c>
      <c r="AA663" s="21" t="s">
        <v>178</v>
      </c>
      <c r="AB663" s="21">
        <v>1</v>
      </c>
    </row>
    <row r="664" spans="1:28" ht="21.6" customHeight="1">
      <c r="A664" s="21">
        <v>151</v>
      </c>
      <c r="B664" s="21">
        <v>2025071354</v>
      </c>
      <c r="C664" s="21">
        <v>1</v>
      </c>
      <c r="D664" s="21" t="s">
        <v>4157</v>
      </c>
      <c r="E664" s="21" t="s">
        <v>110</v>
      </c>
      <c r="F664" s="21" t="s">
        <v>5213</v>
      </c>
      <c r="G664" s="21" t="s">
        <v>4260</v>
      </c>
      <c r="H664" s="21" t="s">
        <v>4343</v>
      </c>
      <c r="I664" s="21" t="s">
        <v>4350</v>
      </c>
      <c r="J664" s="21" t="s">
        <v>4175</v>
      </c>
      <c r="K664" s="21" t="s">
        <v>4163</v>
      </c>
      <c r="L664" s="23" t="s">
        <v>4351</v>
      </c>
      <c r="M664" s="23" t="s">
        <v>4352</v>
      </c>
      <c r="N664" s="23" t="s">
        <v>4353</v>
      </c>
      <c r="O664" s="21" t="s">
        <v>212</v>
      </c>
      <c r="P664" s="21"/>
      <c r="Q664" s="21">
        <v>15218</v>
      </c>
      <c r="R664" s="21">
        <v>135890</v>
      </c>
      <c r="S664" s="21" t="s">
        <v>178</v>
      </c>
      <c r="T664" s="21"/>
      <c r="U664" s="21"/>
      <c r="V664" s="21"/>
      <c r="W664" s="21"/>
      <c r="X664" s="21"/>
      <c r="Y664" s="21"/>
      <c r="Z664" s="23" t="s">
        <v>4677</v>
      </c>
      <c r="AA664" s="21" t="s">
        <v>178</v>
      </c>
      <c r="AB664" s="21">
        <v>1</v>
      </c>
    </row>
    <row r="665" spans="1:28" ht="21.6" customHeight="1">
      <c r="A665" s="21">
        <v>153</v>
      </c>
      <c r="B665" s="21">
        <v>2025071151</v>
      </c>
      <c r="C665" s="21">
        <v>1</v>
      </c>
      <c r="D665" s="21" t="s">
        <v>4157</v>
      </c>
      <c r="E665" s="21" t="s">
        <v>110</v>
      </c>
      <c r="F665" s="21" t="s">
        <v>5217</v>
      </c>
      <c r="G665" s="21" t="s">
        <v>4337</v>
      </c>
      <c r="H665" s="21" t="s">
        <v>4322</v>
      </c>
      <c r="I665" s="21" t="s">
        <v>5218</v>
      </c>
      <c r="J665" s="21" t="s">
        <v>4175</v>
      </c>
      <c r="K665" s="21" t="s">
        <v>4163</v>
      </c>
      <c r="L665" s="23" t="s">
        <v>5061</v>
      </c>
      <c r="M665" s="23" t="s">
        <v>5062</v>
      </c>
      <c r="N665" s="23" t="s">
        <v>5219</v>
      </c>
      <c r="O665" s="21" t="s">
        <v>4170</v>
      </c>
      <c r="P665" s="21"/>
      <c r="Q665" s="21">
        <v>25927</v>
      </c>
      <c r="R665" s="21">
        <v>43222</v>
      </c>
      <c r="S665" s="21"/>
      <c r="T665" s="21"/>
      <c r="U665" s="21"/>
      <c r="V665" s="21"/>
      <c r="W665" s="21"/>
      <c r="X665" s="21"/>
      <c r="Y665" s="21"/>
      <c r="Z665" s="23" t="s">
        <v>4802</v>
      </c>
      <c r="AA665" s="21" t="s">
        <v>178</v>
      </c>
      <c r="AB665" s="21">
        <v>1</v>
      </c>
    </row>
    <row r="666" spans="1:28" ht="21.6" customHeight="1">
      <c r="A666" s="21">
        <v>157</v>
      </c>
      <c r="B666" s="21">
        <v>2025071328</v>
      </c>
      <c r="C666" s="21">
        <v>1</v>
      </c>
      <c r="D666" s="21" t="s">
        <v>4157</v>
      </c>
      <c r="E666" s="21" t="s">
        <v>110</v>
      </c>
      <c r="F666" s="21" t="s">
        <v>5191</v>
      </c>
      <c r="G666" s="21" t="s">
        <v>4367</v>
      </c>
      <c r="H666" s="21" t="s">
        <v>5220</v>
      </c>
      <c r="I666" s="21" t="s">
        <v>4917</v>
      </c>
      <c r="J666" s="21" t="s">
        <v>4175</v>
      </c>
      <c r="K666" s="21" t="s">
        <v>4163</v>
      </c>
      <c r="L666" s="23" t="s">
        <v>4357</v>
      </c>
      <c r="M666" s="23" t="s">
        <v>4918</v>
      </c>
      <c r="N666" s="23" t="s">
        <v>4919</v>
      </c>
      <c r="O666" s="21" t="s">
        <v>158</v>
      </c>
      <c r="P666" s="21"/>
      <c r="Q666" s="21">
        <v>27102</v>
      </c>
      <c r="R666" s="21">
        <v>22864</v>
      </c>
      <c r="S666" s="21"/>
      <c r="T666" s="21"/>
      <c r="U666" s="21"/>
      <c r="V666" s="21"/>
      <c r="W666" s="21"/>
      <c r="X666" s="21"/>
      <c r="Y666" s="21"/>
      <c r="Z666" s="23" t="s">
        <v>5221</v>
      </c>
      <c r="AA666" s="21" t="s">
        <v>178</v>
      </c>
      <c r="AB666" s="21">
        <v>1</v>
      </c>
    </row>
    <row r="667" spans="1:28" ht="21.6" customHeight="1">
      <c r="A667" s="21">
        <v>166</v>
      </c>
      <c r="B667" s="21">
        <v>2025070514</v>
      </c>
      <c r="C667" s="21">
        <v>1</v>
      </c>
      <c r="D667" s="21" t="s">
        <v>4157</v>
      </c>
      <c r="E667" s="21" t="s">
        <v>110</v>
      </c>
      <c r="F667" s="21" t="s">
        <v>5222</v>
      </c>
      <c r="G667" s="21" t="s">
        <v>4343</v>
      </c>
      <c r="H667" s="21" t="s">
        <v>4213</v>
      </c>
      <c r="I667" s="21" t="s">
        <v>4362</v>
      </c>
      <c r="J667" s="21" t="s">
        <v>4204</v>
      </c>
      <c r="K667" s="21" t="s">
        <v>4163</v>
      </c>
      <c r="L667" s="23" t="s">
        <v>4363</v>
      </c>
      <c r="M667" s="23" t="s">
        <v>4364</v>
      </c>
      <c r="N667" s="23" t="s">
        <v>4365</v>
      </c>
      <c r="O667" s="21" t="s">
        <v>212</v>
      </c>
      <c r="P667" s="21">
        <v>6225</v>
      </c>
      <c r="Q667" s="21">
        <v>14455</v>
      </c>
      <c r="R667" s="21">
        <v>18221</v>
      </c>
      <c r="S667" s="21" t="s">
        <v>178</v>
      </c>
      <c r="T667" s="21"/>
      <c r="U667" s="21"/>
      <c r="V667" s="21"/>
      <c r="W667" s="21"/>
      <c r="X667" s="21"/>
      <c r="Y667" s="21"/>
      <c r="Z667" s="23" t="s">
        <v>4802</v>
      </c>
      <c r="AA667" s="21" t="s">
        <v>178</v>
      </c>
      <c r="AB667" s="21">
        <v>1</v>
      </c>
    </row>
    <row r="668" spans="1:28" ht="21.6" customHeight="1">
      <c r="A668" s="21">
        <v>168</v>
      </c>
      <c r="B668" s="21">
        <v>2025073518</v>
      </c>
      <c r="C668" s="21">
        <v>1</v>
      </c>
      <c r="D668" s="21" t="s">
        <v>4157</v>
      </c>
      <c r="E668" s="21" t="s">
        <v>110</v>
      </c>
      <c r="F668" s="21" t="s">
        <v>5223</v>
      </c>
      <c r="G668" s="21" t="s">
        <v>4343</v>
      </c>
      <c r="H668" s="21" t="s">
        <v>5224</v>
      </c>
      <c r="I668" s="21" t="s">
        <v>4362</v>
      </c>
      <c r="J668" s="21" t="s">
        <v>4204</v>
      </c>
      <c r="K668" s="21" t="s">
        <v>4163</v>
      </c>
      <c r="L668" s="23" t="s">
        <v>4363</v>
      </c>
      <c r="M668" s="23" t="s">
        <v>4364</v>
      </c>
      <c r="N668" s="23" t="s">
        <v>4365</v>
      </c>
      <c r="O668" s="21" t="s">
        <v>212</v>
      </c>
      <c r="P668" s="21">
        <v>6225</v>
      </c>
      <c r="Q668" s="21">
        <v>14455</v>
      </c>
      <c r="R668" s="21">
        <v>18221</v>
      </c>
      <c r="S668" s="21"/>
      <c r="T668" s="21"/>
      <c r="U668" s="21"/>
      <c r="V668" s="21"/>
      <c r="W668" s="21"/>
      <c r="X668" s="21"/>
      <c r="Y668" s="21" t="s">
        <v>178</v>
      </c>
      <c r="Z668" s="23" t="s">
        <v>5225</v>
      </c>
      <c r="AA668" s="21" t="s">
        <v>178</v>
      </c>
      <c r="AB668" s="21">
        <v>1</v>
      </c>
    </row>
    <row r="669" spans="1:28" ht="21.6" customHeight="1">
      <c r="A669" s="21">
        <v>169</v>
      </c>
      <c r="B669" s="21">
        <v>2025070512</v>
      </c>
      <c r="C669" s="21">
        <v>1</v>
      </c>
      <c r="D669" s="21" t="s">
        <v>4157</v>
      </c>
      <c r="E669" s="21" t="s">
        <v>110</v>
      </c>
      <c r="F669" s="21" t="s">
        <v>5222</v>
      </c>
      <c r="G669" s="21" t="s">
        <v>4260</v>
      </c>
      <c r="H669" s="21" t="s">
        <v>4343</v>
      </c>
      <c r="I669" s="21" t="s">
        <v>4664</v>
      </c>
      <c r="J669" s="21" t="s">
        <v>4204</v>
      </c>
      <c r="K669" s="21" t="s">
        <v>4163</v>
      </c>
      <c r="L669" s="23" t="s">
        <v>4363</v>
      </c>
      <c r="M669" s="23" t="s">
        <v>4665</v>
      </c>
      <c r="N669" s="23" t="s">
        <v>4666</v>
      </c>
      <c r="O669" s="21" t="s">
        <v>212</v>
      </c>
      <c r="P669" s="21">
        <v>1696</v>
      </c>
      <c r="Q669" s="21">
        <v>2263</v>
      </c>
      <c r="R669" s="21">
        <v>5390</v>
      </c>
      <c r="S669" s="21" t="s">
        <v>178</v>
      </c>
      <c r="T669" s="21"/>
      <c r="U669" s="21"/>
      <c r="V669" s="21"/>
      <c r="W669" s="21"/>
      <c r="X669" s="21"/>
      <c r="Y669" s="21"/>
      <c r="Z669" s="23" t="s">
        <v>4802</v>
      </c>
      <c r="AA669" s="21" t="s">
        <v>178</v>
      </c>
      <c r="AB669" s="21">
        <v>1</v>
      </c>
    </row>
    <row r="670" spans="1:28" ht="21.6" customHeight="1">
      <c r="A670" s="21">
        <v>171</v>
      </c>
      <c r="B670" s="21">
        <v>2025071293</v>
      </c>
      <c r="C670" s="21">
        <v>1</v>
      </c>
      <c r="D670" s="21" t="s">
        <v>4157</v>
      </c>
      <c r="E670" s="21" t="s">
        <v>110</v>
      </c>
      <c r="F670" s="21" t="s">
        <v>5191</v>
      </c>
      <c r="G670" s="21" t="s">
        <v>4348</v>
      </c>
      <c r="H670" s="21" t="s">
        <v>4230</v>
      </c>
      <c r="I670" s="21" t="s">
        <v>4670</v>
      </c>
      <c r="J670" s="21" t="s">
        <v>4204</v>
      </c>
      <c r="K670" s="21" t="s">
        <v>4163</v>
      </c>
      <c r="L670" s="23" t="s">
        <v>4324</v>
      </c>
      <c r="M670" s="23" t="s">
        <v>4325</v>
      </c>
      <c r="N670" s="23" t="s">
        <v>4477</v>
      </c>
      <c r="O670" s="21" t="s">
        <v>212</v>
      </c>
      <c r="P670" s="21"/>
      <c r="Q670" s="21">
        <v>600</v>
      </c>
      <c r="R670" s="21">
        <v>9000</v>
      </c>
      <c r="S670" s="21" t="s">
        <v>178</v>
      </c>
      <c r="T670" s="21"/>
      <c r="U670" s="21"/>
      <c r="V670" s="21"/>
      <c r="W670" s="21"/>
      <c r="X670" s="21"/>
      <c r="Y670" s="21"/>
      <c r="Z670" s="23" t="s">
        <v>4802</v>
      </c>
      <c r="AA670" s="21" t="s">
        <v>178</v>
      </c>
      <c r="AB670" s="21">
        <v>1</v>
      </c>
    </row>
    <row r="671" spans="1:28" ht="21.6" customHeight="1">
      <c r="A671" s="21">
        <v>173</v>
      </c>
      <c r="B671" s="21">
        <v>2025072274</v>
      </c>
      <c r="C671" s="21">
        <v>1</v>
      </c>
      <c r="D671" s="21" t="s">
        <v>4157</v>
      </c>
      <c r="E671" s="21" t="s">
        <v>110</v>
      </c>
      <c r="F671" s="21" t="s">
        <v>5179</v>
      </c>
      <c r="G671" s="21" t="s">
        <v>4367</v>
      </c>
      <c r="H671" s="21" t="s">
        <v>5202</v>
      </c>
      <c r="I671" s="21" t="s">
        <v>4670</v>
      </c>
      <c r="J671" s="21" t="s">
        <v>4204</v>
      </c>
      <c r="K671" s="21" t="s">
        <v>4163</v>
      </c>
      <c r="L671" s="23" t="s">
        <v>4324</v>
      </c>
      <c r="M671" s="23" t="s">
        <v>4325</v>
      </c>
      <c r="N671" s="23" t="s">
        <v>4477</v>
      </c>
      <c r="O671" s="21" t="s">
        <v>158</v>
      </c>
      <c r="P671" s="21"/>
      <c r="Q671" s="21">
        <v>600</v>
      </c>
      <c r="R671" s="21">
        <v>9000</v>
      </c>
      <c r="S671" s="21"/>
      <c r="T671" s="21"/>
      <c r="U671" s="21"/>
      <c r="V671" s="21"/>
      <c r="W671" s="21"/>
      <c r="X671" s="21"/>
      <c r="Y671" s="21"/>
      <c r="Z671" s="23" t="s">
        <v>5226</v>
      </c>
      <c r="AA671" s="21" t="s">
        <v>178</v>
      </c>
      <c r="AB671" s="21">
        <v>1</v>
      </c>
    </row>
    <row r="672" spans="1:28" ht="21.6" customHeight="1">
      <c r="A672" s="21">
        <v>174</v>
      </c>
      <c r="B672" s="21">
        <v>2025070516</v>
      </c>
      <c r="C672" s="21">
        <v>1</v>
      </c>
      <c r="D672" s="21" t="s">
        <v>4157</v>
      </c>
      <c r="E672" s="21" t="s">
        <v>110</v>
      </c>
      <c r="F672" s="21" t="s">
        <v>5222</v>
      </c>
      <c r="G672" s="21" t="s">
        <v>4213</v>
      </c>
      <c r="H672" s="21" t="s">
        <v>4361</v>
      </c>
      <c r="I672" s="21" t="s">
        <v>4921</v>
      </c>
      <c r="J672" s="21" t="s">
        <v>4204</v>
      </c>
      <c r="K672" s="21" t="s">
        <v>4163</v>
      </c>
      <c r="L672" s="23" t="s">
        <v>4363</v>
      </c>
      <c r="M672" s="23" t="s">
        <v>4922</v>
      </c>
      <c r="N672" s="23" t="s">
        <v>4923</v>
      </c>
      <c r="O672" s="21" t="s">
        <v>212</v>
      </c>
      <c r="P672" s="21">
        <v>43</v>
      </c>
      <c r="Q672" s="21">
        <v>575</v>
      </c>
      <c r="R672" s="21">
        <v>1909</v>
      </c>
      <c r="S672" s="21" t="s">
        <v>178</v>
      </c>
      <c r="T672" s="21"/>
      <c r="U672" s="21"/>
      <c r="V672" s="21"/>
      <c r="W672" s="21"/>
      <c r="X672" s="21"/>
      <c r="Y672" s="21"/>
      <c r="Z672" s="23" t="s">
        <v>4802</v>
      </c>
      <c r="AA672" s="21" t="s">
        <v>178</v>
      </c>
      <c r="AB672" s="21">
        <v>1</v>
      </c>
    </row>
    <row r="673" spans="1:28" ht="21.6" customHeight="1">
      <c r="A673" s="21">
        <v>176</v>
      </c>
      <c r="B673" s="21">
        <v>2025070099</v>
      </c>
      <c r="C673" s="21">
        <v>1</v>
      </c>
      <c r="D673" s="21" t="s">
        <v>4157</v>
      </c>
      <c r="E673" s="21" t="s">
        <v>110</v>
      </c>
      <c r="F673" s="21" t="s">
        <v>5112</v>
      </c>
      <c r="G673" s="21" t="s">
        <v>4260</v>
      </c>
      <c r="H673" s="21" t="s">
        <v>4343</v>
      </c>
      <c r="I673" s="21" t="s">
        <v>5139</v>
      </c>
      <c r="J673" s="21" t="s">
        <v>4204</v>
      </c>
      <c r="K673" s="21" t="s">
        <v>4163</v>
      </c>
      <c r="L673" s="23" t="s">
        <v>4531</v>
      </c>
      <c r="M673" s="23" t="s">
        <v>5140</v>
      </c>
      <c r="N673" s="23" t="s">
        <v>4682</v>
      </c>
      <c r="O673" s="21" t="s">
        <v>4170</v>
      </c>
      <c r="P673" s="21"/>
      <c r="Q673" s="21">
        <v>187</v>
      </c>
      <c r="R673" s="21">
        <v>6434</v>
      </c>
      <c r="S673" s="21"/>
      <c r="T673" s="21"/>
      <c r="U673" s="21"/>
      <c r="V673" s="21"/>
      <c r="W673" s="21"/>
      <c r="X673" s="21"/>
      <c r="Y673" s="21"/>
      <c r="Z673" s="23" t="s">
        <v>4802</v>
      </c>
      <c r="AA673" s="21" t="s">
        <v>178</v>
      </c>
      <c r="AB673" s="21">
        <v>1</v>
      </c>
    </row>
    <row r="674" spans="1:28" ht="21.6" customHeight="1">
      <c r="A674" s="21">
        <v>178</v>
      </c>
      <c r="B674" s="21">
        <v>2025070500</v>
      </c>
      <c r="C674" s="21">
        <v>1</v>
      </c>
      <c r="D674" s="21" t="s">
        <v>4157</v>
      </c>
      <c r="E674" s="21" t="s">
        <v>110</v>
      </c>
      <c r="F674" s="21" t="s">
        <v>5222</v>
      </c>
      <c r="G674" s="21" t="s">
        <v>4330</v>
      </c>
      <c r="H674" s="21" t="s">
        <v>4376</v>
      </c>
      <c r="I674" s="21" t="s">
        <v>5139</v>
      </c>
      <c r="J674" s="21" t="s">
        <v>4204</v>
      </c>
      <c r="K674" s="21" t="s">
        <v>4163</v>
      </c>
      <c r="L674" s="23" t="s">
        <v>4531</v>
      </c>
      <c r="M674" s="23" t="s">
        <v>5140</v>
      </c>
      <c r="N674" s="23" t="s">
        <v>4682</v>
      </c>
      <c r="O674" s="21" t="s">
        <v>212</v>
      </c>
      <c r="P674" s="21"/>
      <c r="Q674" s="21">
        <v>187</v>
      </c>
      <c r="R674" s="21">
        <v>6434</v>
      </c>
      <c r="S674" s="21"/>
      <c r="T674" s="21"/>
      <c r="U674" s="21" t="s">
        <v>178</v>
      </c>
      <c r="V674" s="21"/>
      <c r="W674" s="21"/>
      <c r="X674" s="21"/>
      <c r="Y674" s="21"/>
      <c r="Z674" s="23" t="s">
        <v>4342</v>
      </c>
      <c r="AA674" s="21" t="s">
        <v>178</v>
      </c>
      <c r="AB674" s="21">
        <v>1</v>
      </c>
    </row>
    <row r="675" spans="1:28" ht="21.6" customHeight="1">
      <c r="A675" s="21">
        <v>179</v>
      </c>
      <c r="B675" s="21">
        <v>2025071980</v>
      </c>
      <c r="C675" s="21">
        <v>1</v>
      </c>
      <c r="D675" s="21" t="s">
        <v>4157</v>
      </c>
      <c r="E675" s="21" t="s">
        <v>110</v>
      </c>
      <c r="F675" s="21" t="s">
        <v>5227</v>
      </c>
      <c r="G675" s="21" t="s">
        <v>4330</v>
      </c>
      <c r="H675" s="21" t="s">
        <v>4343</v>
      </c>
      <c r="I675" s="21" t="s">
        <v>5139</v>
      </c>
      <c r="J675" s="21" t="s">
        <v>4204</v>
      </c>
      <c r="K675" s="21" t="s">
        <v>4163</v>
      </c>
      <c r="L675" s="23" t="s">
        <v>4531</v>
      </c>
      <c r="M675" s="23" t="s">
        <v>5140</v>
      </c>
      <c r="N675" s="23" t="s">
        <v>4682</v>
      </c>
      <c r="O675" s="21" t="s">
        <v>158</v>
      </c>
      <c r="P675" s="21"/>
      <c r="Q675" s="21">
        <v>277</v>
      </c>
      <c r="R675" s="21">
        <v>12858</v>
      </c>
      <c r="S675" s="21"/>
      <c r="T675" s="21"/>
      <c r="U675" s="21"/>
      <c r="V675" s="21"/>
      <c r="W675" s="21"/>
      <c r="X675" s="21"/>
      <c r="Y675" s="21"/>
      <c r="Z675" s="23" t="s">
        <v>5228</v>
      </c>
      <c r="AA675" s="21" t="s">
        <v>178</v>
      </c>
      <c r="AB675" s="21">
        <v>1</v>
      </c>
    </row>
    <row r="676" spans="1:28" ht="21.6" customHeight="1">
      <c r="A676" s="21">
        <v>180</v>
      </c>
      <c r="B676" s="21">
        <v>2025070383</v>
      </c>
      <c r="C676" s="21">
        <v>1</v>
      </c>
      <c r="D676" s="21" t="s">
        <v>4157</v>
      </c>
      <c r="E676" s="21" t="s">
        <v>110</v>
      </c>
      <c r="F676" s="21" t="s">
        <v>5229</v>
      </c>
      <c r="G676" s="21" t="s">
        <v>4348</v>
      </c>
      <c r="H676" s="21" t="s">
        <v>4184</v>
      </c>
      <c r="I676" s="21" t="s">
        <v>5230</v>
      </c>
      <c r="J676" s="21" t="s">
        <v>4233</v>
      </c>
      <c r="K676" s="21" t="s">
        <v>4163</v>
      </c>
      <c r="L676" s="23" t="s">
        <v>4234</v>
      </c>
      <c r="M676" s="23" t="s">
        <v>5231</v>
      </c>
      <c r="N676" s="23" t="s">
        <v>5232</v>
      </c>
      <c r="O676" s="21" t="s">
        <v>158</v>
      </c>
      <c r="P676" s="21"/>
      <c r="Q676" s="21"/>
      <c r="R676" s="21">
        <v>30197</v>
      </c>
      <c r="S676" s="21"/>
      <c r="T676" s="21"/>
      <c r="U676" s="21"/>
      <c r="V676" s="21"/>
      <c r="W676" s="21"/>
      <c r="X676" s="21"/>
      <c r="Y676" s="21"/>
      <c r="Z676" s="23" t="s">
        <v>5233</v>
      </c>
      <c r="AA676" s="21" t="s">
        <v>178</v>
      </c>
      <c r="AB676" s="21">
        <v>1</v>
      </c>
    </row>
    <row r="677" spans="1:28" ht="21.6" customHeight="1">
      <c r="A677" s="21">
        <v>181</v>
      </c>
      <c r="B677" s="21">
        <v>2025071685</v>
      </c>
      <c r="C677" s="21">
        <v>1</v>
      </c>
      <c r="D677" s="21" t="s">
        <v>4157</v>
      </c>
      <c r="E677" s="21" t="s">
        <v>110</v>
      </c>
      <c r="F677" s="21" t="s">
        <v>5180</v>
      </c>
      <c r="G677" s="21" t="s">
        <v>4184</v>
      </c>
      <c r="H677" s="21" t="s">
        <v>4674</v>
      </c>
      <c r="I677" s="21" t="s">
        <v>4925</v>
      </c>
      <c r="J677" s="21" t="s">
        <v>4233</v>
      </c>
      <c r="K677" s="21" t="s">
        <v>4163</v>
      </c>
      <c r="L677" s="23" t="s">
        <v>4234</v>
      </c>
      <c r="M677" s="23" t="s">
        <v>4926</v>
      </c>
      <c r="N677" s="23" t="s">
        <v>4927</v>
      </c>
      <c r="O677" s="21" t="s">
        <v>212</v>
      </c>
      <c r="P677" s="21"/>
      <c r="Q677" s="21"/>
      <c r="R677" s="21">
        <v>64953</v>
      </c>
      <c r="S677" s="21"/>
      <c r="T677" s="21"/>
      <c r="U677" s="21"/>
      <c r="V677" s="21"/>
      <c r="W677" s="21"/>
      <c r="X677" s="21"/>
      <c r="Y677" s="21" t="s">
        <v>178</v>
      </c>
      <c r="Z677" s="23" t="s">
        <v>5234</v>
      </c>
      <c r="AA677" s="21" t="s">
        <v>178</v>
      </c>
      <c r="AB677" s="21">
        <v>1</v>
      </c>
    </row>
    <row r="678" spans="1:28" ht="21.6" customHeight="1">
      <c r="A678" s="21">
        <v>182</v>
      </c>
      <c r="B678" s="21">
        <v>2025070421</v>
      </c>
      <c r="C678" s="21">
        <v>1</v>
      </c>
      <c r="D678" s="21" t="s">
        <v>4157</v>
      </c>
      <c r="E678" s="21" t="s">
        <v>110</v>
      </c>
      <c r="F678" s="21" t="s">
        <v>5229</v>
      </c>
      <c r="G678" s="21" t="s">
        <v>4829</v>
      </c>
      <c r="H678" s="21" t="s">
        <v>4569</v>
      </c>
      <c r="I678" s="21" t="s">
        <v>4377</v>
      </c>
      <c r="J678" s="21" t="s">
        <v>4233</v>
      </c>
      <c r="K678" s="21" t="s">
        <v>4163</v>
      </c>
      <c r="L678" s="23" t="s">
        <v>4378</v>
      </c>
      <c r="M678" s="23" t="s">
        <v>4379</v>
      </c>
      <c r="N678" s="23" t="s">
        <v>4380</v>
      </c>
      <c r="O678" s="21" t="s">
        <v>212</v>
      </c>
      <c r="P678" s="21"/>
      <c r="Q678" s="21"/>
      <c r="R678" s="21">
        <v>386856</v>
      </c>
      <c r="S678" s="21"/>
      <c r="T678" s="21"/>
      <c r="U678" s="21" t="s">
        <v>178</v>
      </c>
      <c r="V678" s="21"/>
      <c r="W678" s="21"/>
      <c r="X678" s="21"/>
      <c r="Y678" s="21"/>
      <c r="Z678" s="23" t="s">
        <v>4342</v>
      </c>
      <c r="AA678" s="21" t="s">
        <v>178</v>
      </c>
      <c r="AB678" s="21">
        <v>1</v>
      </c>
    </row>
    <row r="679" spans="1:28" ht="21.6" customHeight="1">
      <c r="A679" s="21">
        <v>183</v>
      </c>
      <c r="B679" s="21">
        <v>2025070739</v>
      </c>
      <c r="C679" s="21">
        <v>1</v>
      </c>
      <c r="D679" s="21" t="s">
        <v>4157</v>
      </c>
      <c r="E679" s="21" t="s">
        <v>110</v>
      </c>
      <c r="F679" s="21" t="s">
        <v>5214</v>
      </c>
      <c r="G679" s="21" t="s">
        <v>4348</v>
      </c>
      <c r="H679" s="21" t="s">
        <v>5012</v>
      </c>
      <c r="I679" s="21" t="s">
        <v>4377</v>
      </c>
      <c r="J679" s="21" t="s">
        <v>4233</v>
      </c>
      <c r="K679" s="21" t="s">
        <v>4163</v>
      </c>
      <c r="L679" s="23" t="s">
        <v>4378</v>
      </c>
      <c r="M679" s="23" t="s">
        <v>4379</v>
      </c>
      <c r="N679" s="23" t="s">
        <v>4380</v>
      </c>
      <c r="O679" s="21" t="s">
        <v>212</v>
      </c>
      <c r="P679" s="21"/>
      <c r="Q679" s="21"/>
      <c r="R679" s="21">
        <v>390849</v>
      </c>
      <c r="S679" s="21" t="s">
        <v>178</v>
      </c>
      <c r="T679" s="21"/>
      <c r="U679" s="21"/>
      <c r="V679" s="21"/>
      <c r="W679" s="21"/>
      <c r="X679" s="21"/>
      <c r="Y679" s="21"/>
      <c r="Z679" s="23" t="s">
        <v>4802</v>
      </c>
      <c r="AA679" s="21" t="s">
        <v>178</v>
      </c>
      <c r="AB679" s="21">
        <v>1</v>
      </c>
    </row>
    <row r="680" spans="1:28" ht="21.6" customHeight="1">
      <c r="A680" s="21">
        <v>185</v>
      </c>
      <c r="B680" s="21">
        <v>2025072342</v>
      </c>
      <c r="C680" s="21">
        <v>1</v>
      </c>
      <c r="D680" s="21" t="s">
        <v>4157</v>
      </c>
      <c r="E680" s="21" t="s">
        <v>110</v>
      </c>
      <c r="F680" s="21" t="s">
        <v>5182</v>
      </c>
      <c r="G680" s="21" t="s">
        <v>4337</v>
      </c>
      <c r="H680" s="21" t="s">
        <v>4748</v>
      </c>
      <c r="I680" s="21" t="s">
        <v>4377</v>
      </c>
      <c r="J680" s="21" t="s">
        <v>4233</v>
      </c>
      <c r="K680" s="21" t="s">
        <v>4163</v>
      </c>
      <c r="L680" s="23" t="s">
        <v>4378</v>
      </c>
      <c r="M680" s="23" t="s">
        <v>4379</v>
      </c>
      <c r="N680" s="23" t="s">
        <v>4380</v>
      </c>
      <c r="O680" s="21" t="s">
        <v>158</v>
      </c>
      <c r="P680" s="21"/>
      <c r="Q680" s="21"/>
      <c r="R680" s="21">
        <v>390849</v>
      </c>
      <c r="S680" s="21"/>
      <c r="T680" s="21"/>
      <c r="U680" s="21"/>
      <c r="V680" s="21"/>
      <c r="W680" s="21"/>
      <c r="X680" s="21"/>
      <c r="Y680" s="21"/>
      <c r="Z680" s="23" t="s">
        <v>5235</v>
      </c>
      <c r="AA680" s="21" t="s">
        <v>178</v>
      </c>
      <c r="AB680" s="21">
        <v>1</v>
      </c>
    </row>
    <row r="681" spans="1:28" ht="21.6" customHeight="1">
      <c r="A681" s="21">
        <v>186</v>
      </c>
      <c r="B681" s="21">
        <v>2025070747</v>
      </c>
      <c r="C681" s="21">
        <v>1</v>
      </c>
      <c r="D681" s="21" t="s">
        <v>4157</v>
      </c>
      <c r="E681" s="21" t="s">
        <v>110</v>
      </c>
      <c r="F681" s="21" t="s">
        <v>5214</v>
      </c>
      <c r="G681" s="21" t="s">
        <v>4309</v>
      </c>
      <c r="H681" s="21" t="s">
        <v>4635</v>
      </c>
      <c r="I681" s="21" t="s">
        <v>4384</v>
      </c>
      <c r="J681" s="21" t="s">
        <v>4233</v>
      </c>
      <c r="K681" s="21" t="s">
        <v>4163</v>
      </c>
      <c r="L681" s="23" t="s">
        <v>4378</v>
      </c>
      <c r="M681" s="23" t="s">
        <v>4385</v>
      </c>
      <c r="N681" s="23" t="s">
        <v>4386</v>
      </c>
      <c r="O681" s="21" t="s">
        <v>212</v>
      </c>
      <c r="P681" s="21"/>
      <c r="Q681" s="21"/>
      <c r="R681" s="21">
        <v>163873</v>
      </c>
      <c r="S681" s="21" t="s">
        <v>178</v>
      </c>
      <c r="T681" s="21"/>
      <c r="U681" s="21"/>
      <c r="V681" s="21"/>
      <c r="W681" s="21"/>
      <c r="X681" s="21"/>
      <c r="Y681" s="21"/>
      <c r="Z681" s="23" t="s">
        <v>4802</v>
      </c>
      <c r="AA681" s="21" t="s">
        <v>178</v>
      </c>
      <c r="AB681" s="21">
        <v>1</v>
      </c>
    </row>
    <row r="682" spans="1:28" ht="21.6" customHeight="1">
      <c r="A682" s="21">
        <v>188</v>
      </c>
      <c r="B682" s="21">
        <v>2025072773</v>
      </c>
      <c r="C682" s="21">
        <v>1</v>
      </c>
      <c r="D682" s="21" t="s">
        <v>4157</v>
      </c>
      <c r="E682" s="21" t="s">
        <v>110</v>
      </c>
      <c r="F682" s="21" t="s">
        <v>5206</v>
      </c>
      <c r="G682" s="21" t="s">
        <v>4260</v>
      </c>
      <c r="H682" s="21" t="s">
        <v>4343</v>
      </c>
      <c r="I682" s="21" t="s">
        <v>4388</v>
      </c>
      <c r="J682" s="21" t="s">
        <v>4233</v>
      </c>
      <c r="K682" s="21" t="s">
        <v>4163</v>
      </c>
      <c r="L682" s="23" t="s">
        <v>4389</v>
      </c>
      <c r="M682" s="23" t="s">
        <v>4390</v>
      </c>
      <c r="N682" s="23"/>
      <c r="O682" s="21" t="s">
        <v>212</v>
      </c>
      <c r="P682" s="21"/>
      <c r="Q682" s="21"/>
      <c r="R682" s="21">
        <v>322182</v>
      </c>
      <c r="S682" s="21" t="s">
        <v>178</v>
      </c>
      <c r="T682" s="21"/>
      <c r="U682" s="21"/>
      <c r="V682" s="21"/>
      <c r="W682" s="21"/>
      <c r="X682" s="21"/>
      <c r="Y682" s="21"/>
      <c r="Z682" s="23" t="s">
        <v>4802</v>
      </c>
      <c r="AA682" s="21" t="s">
        <v>178</v>
      </c>
      <c r="AB682" s="21">
        <v>1</v>
      </c>
    </row>
    <row r="683" spans="1:28" ht="21.6" customHeight="1">
      <c r="A683" s="21">
        <v>190</v>
      </c>
      <c r="B683" s="21">
        <v>2025073292</v>
      </c>
      <c r="C683" s="21">
        <v>1</v>
      </c>
      <c r="D683" s="21" t="s">
        <v>4157</v>
      </c>
      <c r="E683" s="21" t="s">
        <v>110</v>
      </c>
      <c r="F683" s="21" t="s">
        <v>5209</v>
      </c>
      <c r="G683" s="21" t="s">
        <v>4260</v>
      </c>
      <c r="H683" s="21" t="s">
        <v>4343</v>
      </c>
      <c r="I683" s="21" t="s">
        <v>4393</v>
      </c>
      <c r="J683" s="21" t="s">
        <v>4233</v>
      </c>
      <c r="K683" s="21" t="s">
        <v>4163</v>
      </c>
      <c r="L683" s="23" t="s">
        <v>4394</v>
      </c>
      <c r="M683" s="23" t="s">
        <v>4395</v>
      </c>
      <c r="N683" s="23"/>
      <c r="O683" s="21" t="s">
        <v>212</v>
      </c>
      <c r="P683" s="21"/>
      <c r="Q683" s="21"/>
      <c r="R683" s="21">
        <v>96600</v>
      </c>
      <c r="S683" s="21" t="s">
        <v>178</v>
      </c>
      <c r="T683" s="21"/>
      <c r="U683" s="21"/>
      <c r="V683" s="21"/>
      <c r="W683" s="21"/>
      <c r="X683" s="21"/>
      <c r="Y683" s="21"/>
      <c r="Z683" s="23" t="s">
        <v>4802</v>
      </c>
      <c r="AA683" s="21" t="s">
        <v>178</v>
      </c>
      <c r="AB683" s="21">
        <v>1</v>
      </c>
    </row>
    <row r="684" spans="1:28" ht="21.6" customHeight="1">
      <c r="A684" s="21">
        <v>197</v>
      </c>
      <c r="B684" s="21">
        <v>2025072056</v>
      </c>
      <c r="C684" s="21">
        <v>1</v>
      </c>
      <c r="D684" s="21" t="s">
        <v>4157</v>
      </c>
      <c r="E684" s="21" t="s">
        <v>110</v>
      </c>
      <c r="F684" s="21" t="s">
        <v>5192</v>
      </c>
      <c r="G684" s="21" t="s">
        <v>4184</v>
      </c>
      <c r="H684" s="21" t="s">
        <v>4366</v>
      </c>
      <c r="I684" s="21" t="s">
        <v>5236</v>
      </c>
      <c r="J684" s="21" t="s">
        <v>4233</v>
      </c>
      <c r="K684" s="21" t="s">
        <v>4163</v>
      </c>
      <c r="L684" s="23" t="s">
        <v>4234</v>
      </c>
      <c r="M684" s="23" t="s">
        <v>5237</v>
      </c>
      <c r="N684" s="23" t="s">
        <v>5238</v>
      </c>
      <c r="O684" s="21" t="s">
        <v>4170</v>
      </c>
      <c r="P684" s="21"/>
      <c r="Q684" s="21"/>
      <c r="R684" s="21">
        <v>9579</v>
      </c>
      <c r="S684" s="21"/>
      <c r="T684" s="21"/>
      <c r="U684" s="21"/>
      <c r="V684" s="21"/>
      <c r="W684" s="21"/>
      <c r="X684" s="21"/>
      <c r="Y684" s="21"/>
      <c r="Z684" s="23" t="s">
        <v>5239</v>
      </c>
      <c r="AA684" s="21" t="s">
        <v>178</v>
      </c>
      <c r="AB684" s="21">
        <v>1</v>
      </c>
    </row>
    <row r="685" spans="1:28" ht="21.6" customHeight="1">
      <c r="A685" s="21">
        <v>198</v>
      </c>
      <c r="B685" s="21">
        <v>2025072054</v>
      </c>
      <c r="C685" s="21">
        <v>1</v>
      </c>
      <c r="D685" s="21" t="s">
        <v>4157</v>
      </c>
      <c r="E685" s="21" t="s">
        <v>110</v>
      </c>
      <c r="F685" s="21" t="s">
        <v>5192</v>
      </c>
      <c r="G685" s="21" t="s">
        <v>4381</v>
      </c>
      <c r="H685" s="21" t="s">
        <v>4322</v>
      </c>
      <c r="I685" s="21" t="s">
        <v>4398</v>
      </c>
      <c r="J685" s="21" t="s">
        <v>4233</v>
      </c>
      <c r="K685" s="21" t="s">
        <v>4163</v>
      </c>
      <c r="L685" s="23" t="s">
        <v>4234</v>
      </c>
      <c r="M685" s="23" t="s">
        <v>4399</v>
      </c>
      <c r="N685" s="23" t="s">
        <v>4400</v>
      </c>
      <c r="O685" s="21" t="s">
        <v>4170</v>
      </c>
      <c r="P685" s="21"/>
      <c r="Q685" s="21"/>
      <c r="R685" s="21">
        <v>69050</v>
      </c>
      <c r="S685" s="21"/>
      <c r="T685" s="21"/>
      <c r="U685" s="21"/>
      <c r="V685" s="21"/>
      <c r="W685" s="21"/>
      <c r="X685" s="21"/>
      <c r="Y685" s="21"/>
      <c r="Z685" s="23" t="s">
        <v>5239</v>
      </c>
      <c r="AA685" s="21" t="s">
        <v>178</v>
      </c>
      <c r="AB685" s="21">
        <v>1</v>
      </c>
    </row>
    <row r="686" spans="1:28" ht="21.6" customHeight="1">
      <c r="A686" s="21">
        <v>199</v>
      </c>
      <c r="B686" s="21">
        <v>2025072053</v>
      </c>
      <c r="C686" s="21">
        <v>1</v>
      </c>
      <c r="D686" s="21" t="s">
        <v>4157</v>
      </c>
      <c r="E686" s="21" t="s">
        <v>110</v>
      </c>
      <c r="F686" s="21" t="s">
        <v>5192</v>
      </c>
      <c r="G686" s="21" t="s">
        <v>4213</v>
      </c>
      <c r="H686" s="21" t="s">
        <v>4381</v>
      </c>
      <c r="I686" s="21" t="s">
        <v>5240</v>
      </c>
      <c r="J686" s="21" t="s">
        <v>4233</v>
      </c>
      <c r="K686" s="21" t="s">
        <v>4163</v>
      </c>
      <c r="L686" s="23" t="s">
        <v>4234</v>
      </c>
      <c r="M686" s="23" t="s">
        <v>5241</v>
      </c>
      <c r="N686" s="23" t="s">
        <v>5242</v>
      </c>
      <c r="O686" s="21" t="s">
        <v>4170</v>
      </c>
      <c r="P686" s="21"/>
      <c r="Q686" s="21"/>
      <c r="R686" s="21">
        <v>4433</v>
      </c>
      <c r="S686" s="21"/>
      <c r="T686" s="21"/>
      <c r="U686" s="21"/>
      <c r="V686" s="21"/>
      <c r="W686" s="21"/>
      <c r="X686" s="21"/>
      <c r="Y686" s="21"/>
      <c r="Z686" s="23" t="s">
        <v>5239</v>
      </c>
      <c r="AA686" s="21" t="s">
        <v>178</v>
      </c>
      <c r="AB686" s="21">
        <v>1</v>
      </c>
    </row>
    <row r="687" spans="1:28" ht="21.6" customHeight="1">
      <c r="A687" s="21">
        <v>202</v>
      </c>
      <c r="B687" s="21">
        <v>2025070138</v>
      </c>
      <c r="C687" s="21">
        <v>1</v>
      </c>
      <c r="D687" s="21" t="s">
        <v>4157</v>
      </c>
      <c r="E687" s="21" t="s">
        <v>110</v>
      </c>
      <c r="F687" s="21" t="s">
        <v>5112</v>
      </c>
      <c r="G687" s="21" t="s">
        <v>4367</v>
      </c>
      <c r="H687" s="21" t="s">
        <v>4406</v>
      </c>
      <c r="I687" s="21" t="s">
        <v>4402</v>
      </c>
      <c r="J687" s="21" t="s">
        <v>4233</v>
      </c>
      <c r="K687" s="21" t="s">
        <v>4163</v>
      </c>
      <c r="L687" s="23" t="s">
        <v>4250</v>
      </c>
      <c r="M687" s="23" t="s">
        <v>4403</v>
      </c>
      <c r="N687" s="23" t="s">
        <v>4404</v>
      </c>
      <c r="O687" s="21" t="s">
        <v>212</v>
      </c>
      <c r="P687" s="21"/>
      <c r="Q687" s="21"/>
      <c r="R687" s="21">
        <v>45670</v>
      </c>
      <c r="S687" s="21" t="s">
        <v>178</v>
      </c>
      <c r="T687" s="21"/>
      <c r="U687" s="21"/>
      <c r="V687" s="21"/>
      <c r="W687" s="21"/>
      <c r="X687" s="21"/>
      <c r="Y687" s="21"/>
      <c r="Z687" s="23" t="s">
        <v>4802</v>
      </c>
      <c r="AA687" s="21" t="s">
        <v>178</v>
      </c>
      <c r="AB687" s="21">
        <v>1</v>
      </c>
    </row>
    <row r="688" spans="1:28" ht="21.6" customHeight="1">
      <c r="A688" s="21">
        <v>204</v>
      </c>
      <c r="B688" s="21">
        <v>2025071830</v>
      </c>
      <c r="C688" s="21">
        <v>1</v>
      </c>
      <c r="D688" s="21" t="s">
        <v>4157</v>
      </c>
      <c r="E688" s="21" t="s">
        <v>110</v>
      </c>
      <c r="F688" s="21" t="s">
        <v>5243</v>
      </c>
      <c r="G688" s="21" t="s">
        <v>4406</v>
      </c>
      <c r="H688" s="21" t="s">
        <v>5166</v>
      </c>
      <c r="I688" s="21" t="s">
        <v>4402</v>
      </c>
      <c r="J688" s="21" t="s">
        <v>4233</v>
      </c>
      <c r="K688" s="21" t="s">
        <v>4163</v>
      </c>
      <c r="L688" s="23" t="s">
        <v>4250</v>
      </c>
      <c r="M688" s="23" t="s">
        <v>4403</v>
      </c>
      <c r="N688" s="23" t="s">
        <v>4404</v>
      </c>
      <c r="O688" s="21" t="s">
        <v>158</v>
      </c>
      <c r="P688" s="21"/>
      <c r="Q688" s="21"/>
      <c r="R688" s="21">
        <v>45670</v>
      </c>
      <c r="S688" s="21"/>
      <c r="T688" s="21"/>
      <c r="U688" s="21"/>
      <c r="V688" s="21"/>
      <c r="W688" s="21"/>
      <c r="X688" s="21"/>
      <c r="Y688" s="21"/>
      <c r="Z688" s="23" t="s">
        <v>5244</v>
      </c>
      <c r="AA688" s="21" t="s">
        <v>178</v>
      </c>
      <c r="AB688" s="21">
        <v>1</v>
      </c>
    </row>
    <row r="689" spans="1:28" ht="21.6" customHeight="1">
      <c r="A689" s="21">
        <v>205</v>
      </c>
      <c r="B689" s="21">
        <v>2025070140</v>
      </c>
      <c r="C689" s="21">
        <v>1</v>
      </c>
      <c r="D689" s="21" t="s">
        <v>4157</v>
      </c>
      <c r="E689" s="21" t="s">
        <v>110</v>
      </c>
      <c r="F689" s="21" t="s">
        <v>5112</v>
      </c>
      <c r="G689" s="21" t="s">
        <v>4406</v>
      </c>
      <c r="H689" s="21" t="s">
        <v>4411</v>
      </c>
      <c r="I689" s="21" t="s">
        <v>4408</v>
      </c>
      <c r="J689" s="21" t="s">
        <v>4233</v>
      </c>
      <c r="K689" s="21" t="s">
        <v>4163</v>
      </c>
      <c r="L689" s="23" t="s">
        <v>4250</v>
      </c>
      <c r="M689" s="23" t="s">
        <v>4409</v>
      </c>
      <c r="N689" s="23" t="s">
        <v>4410</v>
      </c>
      <c r="O689" s="21" t="s">
        <v>212</v>
      </c>
      <c r="P689" s="21"/>
      <c r="Q689" s="21"/>
      <c r="R689" s="21">
        <v>75549</v>
      </c>
      <c r="S689" s="21" t="s">
        <v>178</v>
      </c>
      <c r="T689" s="21"/>
      <c r="U689" s="21"/>
      <c r="V689" s="21"/>
      <c r="W689" s="21"/>
      <c r="X689" s="21"/>
      <c r="Y689" s="21"/>
      <c r="Z689" s="23" t="s">
        <v>4802</v>
      </c>
      <c r="AA689" s="21" t="s">
        <v>178</v>
      </c>
      <c r="AB689" s="21">
        <v>1</v>
      </c>
    </row>
    <row r="690" spans="1:28" ht="21.6" customHeight="1">
      <c r="A690" s="21">
        <v>207</v>
      </c>
      <c r="B690" s="21">
        <v>2025070397</v>
      </c>
      <c r="C690" s="21">
        <v>1</v>
      </c>
      <c r="D690" s="21" t="s">
        <v>4157</v>
      </c>
      <c r="E690" s="21" t="s">
        <v>110</v>
      </c>
      <c r="F690" s="21" t="s">
        <v>5229</v>
      </c>
      <c r="G690" s="21" t="s">
        <v>4381</v>
      </c>
      <c r="H690" s="21" t="s">
        <v>4337</v>
      </c>
      <c r="I690" s="21" t="s">
        <v>4413</v>
      </c>
      <c r="J690" s="21" t="s">
        <v>4257</v>
      </c>
      <c r="K690" s="21" t="s">
        <v>4163</v>
      </c>
      <c r="L690" s="23" t="s">
        <v>4414</v>
      </c>
      <c r="M690" s="23" t="s">
        <v>4415</v>
      </c>
      <c r="N690" s="23" t="s">
        <v>4416</v>
      </c>
      <c r="O690" s="21" t="s">
        <v>212</v>
      </c>
      <c r="P690" s="21"/>
      <c r="Q690" s="21"/>
      <c r="R690" s="21">
        <v>141355</v>
      </c>
      <c r="S690" s="21" t="s">
        <v>178</v>
      </c>
      <c r="T690" s="21"/>
      <c r="U690" s="21"/>
      <c r="V690" s="21"/>
      <c r="W690" s="21"/>
      <c r="X690" s="21"/>
      <c r="Y690" s="21"/>
      <c r="Z690" s="23" t="s">
        <v>4802</v>
      </c>
      <c r="AA690" s="21" t="s">
        <v>178</v>
      </c>
      <c r="AB690" s="21">
        <v>1</v>
      </c>
    </row>
    <row r="691" spans="1:28" ht="21.6" customHeight="1">
      <c r="A691" s="21">
        <v>209</v>
      </c>
      <c r="B691" s="21">
        <v>2025070400</v>
      </c>
      <c r="C691" s="21">
        <v>1</v>
      </c>
      <c r="D691" s="21" t="s">
        <v>4157</v>
      </c>
      <c r="E691" s="21" t="s">
        <v>110</v>
      </c>
      <c r="F691" s="21" t="s">
        <v>5229</v>
      </c>
      <c r="G691" s="21" t="s">
        <v>4337</v>
      </c>
      <c r="H691" s="21" t="s">
        <v>4322</v>
      </c>
      <c r="I691" s="21" t="s">
        <v>4420</v>
      </c>
      <c r="J691" s="21" t="s">
        <v>4257</v>
      </c>
      <c r="K691" s="21" t="s">
        <v>4163</v>
      </c>
      <c r="L691" s="23" t="s">
        <v>4414</v>
      </c>
      <c r="M691" s="23" t="s">
        <v>4421</v>
      </c>
      <c r="N691" s="23" t="s">
        <v>4422</v>
      </c>
      <c r="O691" s="21" t="s">
        <v>212</v>
      </c>
      <c r="P691" s="21"/>
      <c r="Q691" s="21"/>
      <c r="R691" s="21">
        <v>124717</v>
      </c>
      <c r="S691" s="21" t="s">
        <v>178</v>
      </c>
      <c r="T691" s="21"/>
      <c r="U691" s="21"/>
      <c r="V691" s="21"/>
      <c r="W691" s="21"/>
      <c r="X691" s="21"/>
      <c r="Y691" s="21"/>
      <c r="Z691" s="23" t="s">
        <v>4802</v>
      </c>
      <c r="AA691" s="21" t="s">
        <v>178</v>
      </c>
      <c r="AB691" s="21">
        <v>1</v>
      </c>
    </row>
    <row r="692" spans="1:28" ht="21.6" customHeight="1">
      <c r="A692" s="21">
        <v>211</v>
      </c>
      <c r="B692" s="21">
        <v>2025070403</v>
      </c>
      <c r="C692" s="21">
        <v>1</v>
      </c>
      <c r="D692" s="21" t="s">
        <v>4157</v>
      </c>
      <c r="E692" s="21" t="s">
        <v>110</v>
      </c>
      <c r="F692" s="21" t="s">
        <v>5229</v>
      </c>
      <c r="G692" s="21" t="s">
        <v>4184</v>
      </c>
      <c r="H692" s="21" t="s">
        <v>4366</v>
      </c>
      <c r="I692" s="21" t="s">
        <v>4420</v>
      </c>
      <c r="J692" s="21" t="s">
        <v>4257</v>
      </c>
      <c r="K692" s="21" t="s">
        <v>4163</v>
      </c>
      <c r="L692" s="23" t="s">
        <v>4414</v>
      </c>
      <c r="M692" s="23" t="s">
        <v>4421</v>
      </c>
      <c r="N692" s="23" t="s">
        <v>4422</v>
      </c>
      <c r="O692" s="21" t="s">
        <v>158</v>
      </c>
      <c r="P692" s="21"/>
      <c r="Q692" s="21"/>
      <c r="R692" s="21">
        <v>124717</v>
      </c>
      <c r="S692" s="21"/>
      <c r="T692" s="21"/>
      <c r="U692" s="21"/>
      <c r="V692" s="21"/>
      <c r="W692" s="21"/>
      <c r="X692" s="21"/>
      <c r="Y692" s="21"/>
      <c r="Z692" s="23" t="s">
        <v>4729</v>
      </c>
      <c r="AA692" s="21" t="s">
        <v>178</v>
      </c>
      <c r="AB692" s="21">
        <v>1</v>
      </c>
    </row>
    <row r="693" spans="1:28" ht="21.6" customHeight="1">
      <c r="A693" s="21">
        <v>212</v>
      </c>
      <c r="B693" s="21">
        <v>2025073563</v>
      </c>
      <c r="C693" s="21">
        <v>1</v>
      </c>
      <c r="D693" s="21" t="s">
        <v>4157</v>
      </c>
      <c r="E693" s="21" t="s">
        <v>110</v>
      </c>
      <c r="F693" s="21" t="s">
        <v>5223</v>
      </c>
      <c r="G693" s="21" t="s">
        <v>4436</v>
      </c>
      <c r="H693" s="21" t="s">
        <v>4758</v>
      </c>
      <c r="I693" s="21" t="s">
        <v>4420</v>
      </c>
      <c r="J693" s="21" t="s">
        <v>4257</v>
      </c>
      <c r="K693" s="21" t="s">
        <v>4163</v>
      </c>
      <c r="L693" s="23" t="s">
        <v>4414</v>
      </c>
      <c r="M693" s="23" t="s">
        <v>4421</v>
      </c>
      <c r="N693" s="23" t="s">
        <v>4422</v>
      </c>
      <c r="O693" s="21" t="s">
        <v>212</v>
      </c>
      <c r="P693" s="21"/>
      <c r="Q693" s="21"/>
      <c r="R693" s="21">
        <v>124717</v>
      </c>
      <c r="S693" s="21"/>
      <c r="T693" s="21"/>
      <c r="U693" s="21"/>
      <c r="V693" s="21"/>
      <c r="W693" s="21"/>
      <c r="X693" s="21"/>
      <c r="Y693" s="21" t="s">
        <v>178</v>
      </c>
      <c r="Z693" s="23" t="s">
        <v>5245</v>
      </c>
      <c r="AA693" s="21" t="s">
        <v>178</v>
      </c>
      <c r="AB693" s="21">
        <v>1</v>
      </c>
    </row>
    <row r="694" spans="1:28" ht="21.6" customHeight="1">
      <c r="A694" s="21">
        <v>213</v>
      </c>
      <c r="B694" s="21">
        <v>2025071295</v>
      </c>
      <c r="C694" s="21">
        <v>1</v>
      </c>
      <c r="D694" s="21" t="s">
        <v>4157</v>
      </c>
      <c r="E694" s="21" t="s">
        <v>110</v>
      </c>
      <c r="F694" s="21" t="s">
        <v>5191</v>
      </c>
      <c r="G694" s="21" t="s">
        <v>4230</v>
      </c>
      <c r="H694" s="21" t="s">
        <v>4184</v>
      </c>
      <c r="I694" s="21" t="s">
        <v>4427</v>
      </c>
      <c r="J694" s="21" t="s">
        <v>4257</v>
      </c>
      <c r="K694" s="21" t="s">
        <v>4163</v>
      </c>
      <c r="L694" s="23" t="s">
        <v>4428</v>
      </c>
      <c r="M694" s="23" t="s">
        <v>4429</v>
      </c>
      <c r="N694" s="23"/>
      <c r="O694" s="21" t="s">
        <v>212</v>
      </c>
      <c r="P694" s="21"/>
      <c r="Q694" s="21"/>
      <c r="R694" s="21">
        <v>44000</v>
      </c>
      <c r="S694" s="21" t="s">
        <v>178</v>
      </c>
      <c r="T694" s="21"/>
      <c r="U694" s="21"/>
      <c r="V694" s="21"/>
      <c r="W694" s="21"/>
      <c r="X694" s="21"/>
      <c r="Y694" s="21"/>
      <c r="Z694" s="23" t="s">
        <v>4802</v>
      </c>
      <c r="AA694" s="21" t="s">
        <v>178</v>
      </c>
      <c r="AB694" s="21">
        <v>1</v>
      </c>
    </row>
    <row r="695" spans="1:28" ht="21.6" customHeight="1">
      <c r="A695" s="21">
        <v>219</v>
      </c>
      <c r="B695" s="21">
        <v>2025070332</v>
      </c>
      <c r="C695" s="21">
        <v>1</v>
      </c>
      <c r="D695" s="21" t="s">
        <v>4157</v>
      </c>
      <c r="E695" s="21" t="s">
        <v>110</v>
      </c>
      <c r="F695" s="21" t="s">
        <v>5229</v>
      </c>
      <c r="G695" s="21" t="s">
        <v>4330</v>
      </c>
      <c r="H695" s="21" t="s">
        <v>4343</v>
      </c>
      <c r="I695" s="21" t="s">
        <v>4441</v>
      </c>
      <c r="J695" s="21" t="s">
        <v>4257</v>
      </c>
      <c r="K695" s="21" t="s">
        <v>4163</v>
      </c>
      <c r="L695" s="23" t="s">
        <v>4442</v>
      </c>
      <c r="M695" s="23" t="s">
        <v>4443</v>
      </c>
      <c r="N695" s="23" t="s">
        <v>4444</v>
      </c>
      <c r="O695" s="21" t="s">
        <v>212</v>
      </c>
      <c r="P695" s="21"/>
      <c r="Q695" s="21"/>
      <c r="R695" s="21">
        <v>228871</v>
      </c>
      <c r="S695" s="21"/>
      <c r="T695" s="21"/>
      <c r="U695" s="21"/>
      <c r="V695" s="21"/>
      <c r="W695" s="21"/>
      <c r="X695" s="21"/>
      <c r="Y695" s="21" t="s">
        <v>178</v>
      </c>
      <c r="Z695" s="23" t="s">
        <v>5246</v>
      </c>
      <c r="AA695" s="21" t="s">
        <v>178</v>
      </c>
      <c r="AB695" s="21">
        <v>1</v>
      </c>
    </row>
    <row r="696" spans="1:28" ht="21.6" customHeight="1">
      <c r="A696" s="21">
        <v>222</v>
      </c>
      <c r="B696" s="21">
        <v>2025070136</v>
      </c>
      <c r="C696" s="21">
        <v>1</v>
      </c>
      <c r="D696" s="21" t="s">
        <v>4157</v>
      </c>
      <c r="E696" s="21" t="s">
        <v>110</v>
      </c>
      <c r="F696" s="21" t="s">
        <v>5112</v>
      </c>
      <c r="G696" s="21" t="s">
        <v>4366</v>
      </c>
      <c r="H696" s="21" t="s">
        <v>4367</v>
      </c>
      <c r="I696" s="21" t="s">
        <v>5152</v>
      </c>
      <c r="J696" s="21" t="s">
        <v>4257</v>
      </c>
      <c r="K696" s="21" t="s">
        <v>4163</v>
      </c>
      <c r="L696" s="23" t="s">
        <v>4250</v>
      </c>
      <c r="M696" s="23" t="s">
        <v>4476</v>
      </c>
      <c r="N696" s="23" t="s">
        <v>4477</v>
      </c>
      <c r="O696" s="21" t="s">
        <v>212</v>
      </c>
      <c r="P696" s="21"/>
      <c r="Q696" s="21"/>
      <c r="R696" s="21">
        <v>1203</v>
      </c>
      <c r="S696" s="21" t="s">
        <v>178</v>
      </c>
      <c r="T696" s="21"/>
      <c r="U696" s="21"/>
      <c r="V696" s="21"/>
      <c r="W696" s="21"/>
      <c r="X696" s="21"/>
      <c r="Y696" s="21"/>
      <c r="Z696" s="23" t="s">
        <v>4802</v>
      </c>
      <c r="AA696" s="21" t="s">
        <v>178</v>
      </c>
      <c r="AB696" s="21">
        <v>1</v>
      </c>
    </row>
    <row r="697" spans="1:28" ht="21.6" customHeight="1">
      <c r="A697" s="21">
        <v>224</v>
      </c>
      <c r="B697" s="21">
        <v>2025072775</v>
      </c>
      <c r="C697" s="21">
        <v>1</v>
      </c>
      <c r="D697" s="21" t="s">
        <v>4157</v>
      </c>
      <c r="E697" s="21" t="s">
        <v>110</v>
      </c>
      <c r="F697" s="21" t="s">
        <v>5206</v>
      </c>
      <c r="G697" s="21" t="s">
        <v>4343</v>
      </c>
      <c r="H697" s="21" t="s">
        <v>4213</v>
      </c>
      <c r="I697" s="21" t="s">
        <v>4450</v>
      </c>
      <c r="J697" s="21" t="s">
        <v>4451</v>
      </c>
      <c r="K697" s="21" t="s">
        <v>4163</v>
      </c>
      <c r="L697" s="23" t="s">
        <v>4452</v>
      </c>
      <c r="M697" s="23" t="s">
        <v>4390</v>
      </c>
      <c r="N697" s="23" t="s">
        <v>4422</v>
      </c>
      <c r="O697" s="21" t="s">
        <v>212</v>
      </c>
      <c r="P697" s="21"/>
      <c r="Q697" s="21"/>
      <c r="R697" s="21">
        <v>73694</v>
      </c>
      <c r="S697" s="21" t="s">
        <v>178</v>
      </c>
      <c r="T697" s="21"/>
      <c r="U697" s="21"/>
      <c r="V697" s="21"/>
      <c r="W697" s="21"/>
      <c r="X697" s="21"/>
      <c r="Y697" s="21"/>
      <c r="Z697" s="23" t="s">
        <v>4802</v>
      </c>
      <c r="AA697" s="21" t="s">
        <v>178</v>
      </c>
      <c r="AB697" s="21">
        <v>1</v>
      </c>
    </row>
    <row r="698" spans="1:28" ht="21.6" customHeight="1">
      <c r="A698" s="21">
        <v>226</v>
      </c>
      <c r="B698" s="21">
        <v>2025072058</v>
      </c>
      <c r="C698" s="21">
        <v>1</v>
      </c>
      <c r="D698" s="21" t="s">
        <v>4157</v>
      </c>
      <c r="E698" s="21" t="s">
        <v>110</v>
      </c>
      <c r="F698" s="21" t="s">
        <v>5192</v>
      </c>
      <c r="G698" s="21" t="s">
        <v>4406</v>
      </c>
      <c r="H698" s="21" t="s">
        <v>4412</v>
      </c>
      <c r="I698" s="21" t="s">
        <v>4821</v>
      </c>
      <c r="J698" s="21" t="s">
        <v>4268</v>
      </c>
      <c r="K698" s="21" t="s">
        <v>4163</v>
      </c>
      <c r="L698" s="23" t="s">
        <v>4822</v>
      </c>
      <c r="M698" s="23" t="s">
        <v>5194</v>
      </c>
      <c r="N698" s="23" t="s">
        <v>5195</v>
      </c>
      <c r="O698" s="21" t="s">
        <v>4170</v>
      </c>
      <c r="P698" s="21"/>
      <c r="Q698" s="21">
        <v>898</v>
      </c>
      <c r="R698" s="21">
        <v>3020</v>
      </c>
      <c r="S698" s="21"/>
      <c r="T698" s="21"/>
      <c r="U698" s="21"/>
      <c r="V698" s="21"/>
      <c r="W698" s="21"/>
      <c r="X698" s="21"/>
      <c r="Y698" s="21"/>
      <c r="Z698" s="23" t="s">
        <v>5239</v>
      </c>
      <c r="AA698" s="21" t="s">
        <v>178</v>
      </c>
      <c r="AB698" s="21">
        <v>1</v>
      </c>
    </row>
    <row r="699" spans="1:28" ht="21.6" customHeight="1">
      <c r="A699" s="21">
        <v>227</v>
      </c>
      <c r="B699" s="21">
        <v>2025072057</v>
      </c>
      <c r="C699" s="21">
        <v>1</v>
      </c>
      <c r="D699" s="21" t="s">
        <v>4157</v>
      </c>
      <c r="E699" s="21" t="s">
        <v>110</v>
      </c>
      <c r="F699" s="21" t="s">
        <v>5192</v>
      </c>
      <c r="G699" s="21" t="s">
        <v>4366</v>
      </c>
      <c r="H699" s="21" t="s">
        <v>4406</v>
      </c>
      <c r="I699" s="21" t="s">
        <v>4830</v>
      </c>
      <c r="J699" s="21" t="s">
        <v>4268</v>
      </c>
      <c r="K699" s="21" t="s">
        <v>4163</v>
      </c>
      <c r="L699" s="23" t="s">
        <v>4234</v>
      </c>
      <c r="M699" s="23" t="s">
        <v>4831</v>
      </c>
      <c r="N699" s="23" t="s">
        <v>4832</v>
      </c>
      <c r="O699" s="21" t="s">
        <v>4170</v>
      </c>
      <c r="P699" s="21"/>
      <c r="Q699" s="21">
        <v>658</v>
      </c>
      <c r="R699" s="21">
        <v>26906</v>
      </c>
      <c r="S699" s="21"/>
      <c r="T699" s="21"/>
      <c r="U699" s="21"/>
      <c r="V699" s="21"/>
      <c r="W699" s="21"/>
      <c r="X699" s="21"/>
      <c r="Y699" s="21"/>
      <c r="Z699" s="23" t="s">
        <v>5239</v>
      </c>
      <c r="AA699" s="21" t="s">
        <v>178</v>
      </c>
      <c r="AB699" s="21">
        <v>1</v>
      </c>
    </row>
    <row r="700" spans="1:28" ht="21.6" customHeight="1">
      <c r="A700" s="21">
        <v>228</v>
      </c>
      <c r="B700" s="21">
        <v>2025072844</v>
      </c>
      <c r="C700" s="21">
        <v>1</v>
      </c>
      <c r="D700" s="21" t="s">
        <v>4157</v>
      </c>
      <c r="E700" s="21" t="s">
        <v>110</v>
      </c>
      <c r="F700" s="21" t="s">
        <v>5206</v>
      </c>
      <c r="G700" s="21" t="s">
        <v>4348</v>
      </c>
      <c r="H700" s="21" t="s">
        <v>5247</v>
      </c>
      <c r="I700" s="21" t="s">
        <v>4454</v>
      </c>
      <c r="J700" s="21" t="s">
        <v>4268</v>
      </c>
      <c r="K700" s="21" t="s">
        <v>4163</v>
      </c>
      <c r="L700" s="23" t="s">
        <v>4369</v>
      </c>
      <c r="M700" s="23" t="s">
        <v>4455</v>
      </c>
      <c r="N700" s="23" t="s">
        <v>4456</v>
      </c>
      <c r="O700" s="21" t="s">
        <v>158</v>
      </c>
      <c r="P700" s="21"/>
      <c r="Q700" s="21">
        <v>1504</v>
      </c>
      <c r="R700" s="21">
        <v>23891</v>
      </c>
      <c r="S700" s="21"/>
      <c r="T700" s="21"/>
      <c r="U700" s="21"/>
      <c r="V700" s="21"/>
      <c r="W700" s="21"/>
      <c r="X700" s="21"/>
      <c r="Y700" s="21"/>
      <c r="Z700" s="23" t="s">
        <v>5248</v>
      </c>
      <c r="AA700" s="21" t="s">
        <v>178</v>
      </c>
      <c r="AB700" s="21">
        <v>1</v>
      </c>
    </row>
    <row r="701" spans="1:28" ht="21.6" customHeight="1">
      <c r="A701" s="21">
        <v>229</v>
      </c>
      <c r="B701" s="21">
        <v>2025073340</v>
      </c>
      <c r="C701" s="21">
        <v>1</v>
      </c>
      <c r="D701" s="21" t="s">
        <v>4157</v>
      </c>
      <c r="E701" s="21" t="s">
        <v>110</v>
      </c>
      <c r="F701" s="21" t="s">
        <v>5209</v>
      </c>
      <c r="G701" s="21" t="s">
        <v>4230</v>
      </c>
      <c r="H701" s="21" t="s">
        <v>4589</v>
      </c>
      <c r="I701" s="21" t="s">
        <v>4454</v>
      </c>
      <c r="J701" s="21" t="s">
        <v>4268</v>
      </c>
      <c r="K701" s="21" t="s">
        <v>4163</v>
      </c>
      <c r="L701" s="23" t="s">
        <v>4369</v>
      </c>
      <c r="M701" s="23" t="s">
        <v>4455</v>
      </c>
      <c r="N701" s="23" t="s">
        <v>4456</v>
      </c>
      <c r="O701" s="21" t="s">
        <v>158</v>
      </c>
      <c r="P701" s="21"/>
      <c r="Q701" s="21">
        <v>1504</v>
      </c>
      <c r="R701" s="21">
        <v>23891</v>
      </c>
      <c r="S701" s="21"/>
      <c r="T701" s="21"/>
      <c r="U701" s="21"/>
      <c r="V701" s="21"/>
      <c r="W701" s="21"/>
      <c r="X701" s="21"/>
      <c r="Y701" s="21"/>
      <c r="Z701" s="23" t="s">
        <v>5249</v>
      </c>
      <c r="AA701" s="21" t="s">
        <v>178</v>
      </c>
      <c r="AB701" s="21">
        <v>1</v>
      </c>
    </row>
    <row r="702" spans="1:28" ht="21.6" customHeight="1">
      <c r="A702" s="21">
        <v>230</v>
      </c>
      <c r="B702" s="21">
        <v>2025072059</v>
      </c>
      <c r="C702" s="21">
        <v>1</v>
      </c>
      <c r="D702" s="21" t="s">
        <v>4157</v>
      </c>
      <c r="E702" s="21" t="s">
        <v>110</v>
      </c>
      <c r="F702" s="21" t="s">
        <v>5192</v>
      </c>
      <c r="G702" s="21" t="s">
        <v>4260</v>
      </c>
      <c r="H702" s="21" t="s">
        <v>4213</v>
      </c>
      <c r="I702" s="21" t="s">
        <v>4458</v>
      </c>
      <c r="J702" s="21" t="s">
        <v>4268</v>
      </c>
      <c r="K702" s="21" t="s">
        <v>4163</v>
      </c>
      <c r="L702" s="23" t="s">
        <v>4234</v>
      </c>
      <c r="M702" s="23" t="s">
        <v>4459</v>
      </c>
      <c r="N702" s="23" t="s">
        <v>4460</v>
      </c>
      <c r="O702" s="21" t="s">
        <v>4170</v>
      </c>
      <c r="P702" s="21"/>
      <c r="Q702" s="21">
        <v>24489</v>
      </c>
      <c r="R702" s="21">
        <v>128836</v>
      </c>
      <c r="S702" s="21"/>
      <c r="T702" s="21"/>
      <c r="U702" s="21"/>
      <c r="V702" s="21"/>
      <c r="W702" s="21"/>
      <c r="X702" s="21"/>
      <c r="Y702" s="21"/>
      <c r="Z702" s="23" t="s">
        <v>5239</v>
      </c>
      <c r="AA702" s="21" t="s">
        <v>178</v>
      </c>
      <c r="AB702" s="21">
        <v>1</v>
      </c>
    </row>
    <row r="703" spans="1:28" ht="21.6" customHeight="1">
      <c r="A703" s="21">
        <v>231</v>
      </c>
      <c r="B703" s="21">
        <v>2025072266</v>
      </c>
      <c r="C703" s="21">
        <v>1</v>
      </c>
      <c r="D703" s="21" t="s">
        <v>4157</v>
      </c>
      <c r="E703" s="21" t="s">
        <v>110</v>
      </c>
      <c r="F703" s="21" t="s">
        <v>5179</v>
      </c>
      <c r="G703" s="21" t="s">
        <v>4230</v>
      </c>
      <c r="H703" s="21" t="s">
        <v>4184</v>
      </c>
      <c r="I703" s="21" t="s">
        <v>4462</v>
      </c>
      <c r="J703" s="21" t="s">
        <v>4268</v>
      </c>
      <c r="K703" s="21" t="s">
        <v>4163</v>
      </c>
      <c r="L703" s="23" t="s">
        <v>4463</v>
      </c>
      <c r="M703" s="23" t="s">
        <v>4464</v>
      </c>
      <c r="N703" s="23" t="s">
        <v>4465</v>
      </c>
      <c r="O703" s="21" t="s">
        <v>212</v>
      </c>
      <c r="P703" s="21">
        <v>1572</v>
      </c>
      <c r="Q703" s="21">
        <v>4250</v>
      </c>
      <c r="R703" s="21">
        <v>28898</v>
      </c>
      <c r="S703" s="21" t="s">
        <v>178</v>
      </c>
      <c r="T703" s="21"/>
      <c r="U703" s="21"/>
      <c r="V703" s="21"/>
      <c r="W703" s="21"/>
      <c r="X703" s="21"/>
      <c r="Y703" s="21"/>
      <c r="Z703" s="23" t="s">
        <v>4802</v>
      </c>
      <c r="AA703" s="21" t="s">
        <v>178</v>
      </c>
      <c r="AB703" s="21">
        <v>1</v>
      </c>
    </row>
    <row r="704" spans="1:28" ht="21.6" customHeight="1">
      <c r="A704" s="21">
        <v>235</v>
      </c>
      <c r="B704" s="21">
        <v>2025073206</v>
      </c>
      <c r="C704" s="21">
        <v>1</v>
      </c>
      <c r="D704" s="21" t="s">
        <v>4157</v>
      </c>
      <c r="E704" s="21" t="s">
        <v>110</v>
      </c>
      <c r="F704" s="21" t="s">
        <v>5177</v>
      </c>
      <c r="G704" s="21" t="s">
        <v>4436</v>
      </c>
      <c r="H704" s="21" t="s">
        <v>4598</v>
      </c>
      <c r="I704" s="21" t="s">
        <v>4467</v>
      </c>
      <c r="J704" s="21" t="s">
        <v>4268</v>
      </c>
      <c r="K704" s="21" t="s">
        <v>4163</v>
      </c>
      <c r="L704" s="23" t="s">
        <v>4468</v>
      </c>
      <c r="M704" s="23" t="s">
        <v>4469</v>
      </c>
      <c r="N704" s="23" t="s">
        <v>4470</v>
      </c>
      <c r="O704" s="21" t="s">
        <v>158</v>
      </c>
      <c r="P704" s="21"/>
      <c r="Q704" s="21">
        <v>23283</v>
      </c>
      <c r="R704" s="21">
        <v>28176</v>
      </c>
      <c r="S704" s="21"/>
      <c r="T704" s="21"/>
      <c r="U704" s="21"/>
      <c r="V704" s="21"/>
      <c r="W704" s="21"/>
      <c r="X704" s="21"/>
      <c r="Y704" s="21"/>
      <c r="Z704" s="23" t="s">
        <v>5250</v>
      </c>
      <c r="AA704" s="21" t="s">
        <v>178</v>
      </c>
      <c r="AB704" s="21">
        <v>1</v>
      </c>
    </row>
    <row r="705" spans="1:28" ht="21.6" customHeight="1">
      <c r="A705" s="21">
        <v>236</v>
      </c>
      <c r="B705" s="21">
        <v>2025071109</v>
      </c>
      <c r="C705" s="21">
        <v>1</v>
      </c>
      <c r="D705" s="21" t="s">
        <v>4157</v>
      </c>
      <c r="E705" s="21" t="s">
        <v>110</v>
      </c>
      <c r="F705" s="21" t="s">
        <v>5186</v>
      </c>
      <c r="G705" s="21" t="s">
        <v>4348</v>
      </c>
      <c r="H705" s="21" t="s">
        <v>4412</v>
      </c>
      <c r="I705" s="21" t="s">
        <v>5251</v>
      </c>
      <c r="J705" s="21" t="s">
        <v>4268</v>
      </c>
      <c r="K705" s="21" t="s">
        <v>4163</v>
      </c>
      <c r="L705" s="23" t="s">
        <v>4234</v>
      </c>
      <c r="M705" s="23" t="s">
        <v>5252</v>
      </c>
      <c r="N705" s="23" t="s">
        <v>5253</v>
      </c>
      <c r="O705" s="21" t="s">
        <v>212</v>
      </c>
      <c r="P705" s="21"/>
      <c r="Q705" s="21">
        <v>27654</v>
      </c>
      <c r="R705" s="21">
        <v>127975</v>
      </c>
      <c r="S705" s="21"/>
      <c r="T705" s="21" t="s">
        <v>178</v>
      </c>
      <c r="U705" s="21"/>
      <c r="V705" s="21"/>
      <c r="W705" s="21"/>
      <c r="X705" s="21"/>
      <c r="Y705" s="21" t="s">
        <v>178</v>
      </c>
      <c r="Z705" s="23" t="s">
        <v>5254</v>
      </c>
      <c r="AA705" s="21" t="s">
        <v>178</v>
      </c>
      <c r="AB705" s="21">
        <v>1</v>
      </c>
    </row>
    <row r="706" spans="1:28" ht="21.6" customHeight="1">
      <c r="A706" s="21">
        <v>237</v>
      </c>
      <c r="B706" s="21">
        <v>2025072055</v>
      </c>
      <c r="C706" s="21">
        <v>1</v>
      </c>
      <c r="D706" s="21" t="s">
        <v>4157</v>
      </c>
      <c r="E706" s="21" t="s">
        <v>110</v>
      </c>
      <c r="F706" s="21" t="s">
        <v>5192</v>
      </c>
      <c r="G706" s="21" t="s">
        <v>4348</v>
      </c>
      <c r="H706" s="21" t="s">
        <v>4184</v>
      </c>
      <c r="I706" s="21" t="s">
        <v>5251</v>
      </c>
      <c r="J706" s="21" t="s">
        <v>4268</v>
      </c>
      <c r="K706" s="21" t="s">
        <v>4163</v>
      </c>
      <c r="L706" s="23" t="s">
        <v>4234</v>
      </c>
      <c r="M706" s="23" t="s">
        <v>5252</v>
      </c>
      <c r="N706" s="23" t="s">
        <v>5253</v>
      </c>
      <c r="O706" s="21" t="s">
        <v>4170</v>
      </c>
      <c r="P706" s="21"/>
      <c r="Q706" s="21">
        <v>24489</v>
      </c>
      <c r="R706" s="21">
        <v>128836</v>
      </c>
      <c r="S706" s="21"/>
      <c r="T706" s="21"/>
      <c r="U706" s="21"/>
      <c r="V706" s="21"/>
      <c r="W706" s="21"/>
      <c r="X706" s="21"/>
      <c r="Y706" s="21"/>
      <c r="Z706" s="23" t="s">
        <v>5239</v>
      </c>
      <c r="AA706" s="21" t="s">
        <v>178</v>
      </c>
      <c r="AB706" s="21">
        <v>1</v>
      </c>
    </row>
    <row r="707" spans="1:28" ht="21.6" customHeight="1">
      <c r="A707" s="21">
        <v>242</v>
      </c>
      <c r="B707" s="21">
        <v>2025072563</v>
      </c>
      <c r="C707" s="21">
        <v>1</v>
      </c>
      <c r="D707" s="21" t="s">
        <v>4157</v>
      </c>
      <c r="E707" s="21" t="s">
        <v>110</v>
      </c>
      <c r="F707" s="21" t="s">
        <v>5189</v>
      </c>
      <c r="G707" s="21" t="s">
        <v>4260</v>
      </c>
      <c r="H707" s="21" t="s">
        <v>5255</v>
      </c>
      <c r="I707" s="21" t="s">
        <v>4482</v>
      </c>
      <c r="J707" s="21" t="s">
        <v>4278</v>
      </c>
      <c r="K707" s="21" t="s">
        <v>4163</v>
      </c>
      <c r="L707" s="23" t="s">
        <v>4483</v>
      </c>
      <c r="M707" s="23" t="s">
        <v>4484</v>
      </c>
      <c r="N707" s="23" t="s">
        <v>4485</v>
      </c>
      <c r="O707" s="21" t="s">
        <v>158</v>
      </c>
      <c r="P707" s="21"/>
      <c r="Q707" s="21"/>
      <c r="R707" s="21">
        <v>282440</v>
      </c>
      <c r="S707" s="21"/>
      <c r="T707" s="21"/>
      <c r="U707" s="21"/>
      <c r="V707" s="21"/>
      <c r="W707" s="21"/>
      <c r="X707" s="21"/>
      <c r="Y707" s="21"/>
      <c r="Z707" s="23" t="s">
        <v>5256</v>
      </c>
      <c r="AA707" s="21" t="s">
        <v>178</v>
      </c>
      <c r="AB707" s="21">
        <v>1</v>
      </c>
    </row>
    <row r="708" spans="1:28" ht="21.6" customHeight="1">
      <c r="A708" s="21">
        <v>247</v>
      </c>
      <c r="B708" s="21">
        <v>2025070751</v>
      </c>
      <c r="C708" s="21">
        <v>1</v>
      </c>
      <c r="D708" s="21" t="s">
        <v>4157</v>
      </c>
      <c r="E708" s="21" t="s">
        <v>110</v>
      </c>
      <c r="F708" s="21" t="s">
        <v>5214</v>
      </c>
      <c r="G708" s="21" t="s">
        <v>4366</v>
      </c>
      <c r="H708" s="21" t="s">
        <v>4810</v>
      </c>
      <c r="I708" s="21" t="s">
        <v>4491</v>
      </c>
      <c r="J708" s="21" t="s">
        <v>4278</v>
      </c>
      <c r="K708" s="21" t="s">
        <v>4163</v>
      </c>
      <c r="L708" s="23" t="s">
        <v>4378</v>
      </c>
      <c r="M708" s="23" t="s">
        <v>4492</v>
      </c>
      <c r="N708" s="23" t="s">
        <v>4493</v>
      </c>
      <c r="O708" s="21" t="s">
        <v>212</v>
      </c>
      <c r="P708" s="21"/>
      <c r="Q708" s="21"/>
      <c r="R708" s="21">
        <v>11244</v>
      </c>
      <c r="S708" s="21" t="s">
        <v>178</v>
      </c>
      <c r="T708" s="21"/>
      <c r="U708" s="21"/>
      <c r="V708" s="21"/>
      <c r="W708" s="21"/>
      <c r="X708" s="21"/>
      <c r="Y708" s="21"/>
      <c r="Z708" s="23" t="s">
        <v>4802</v>
      </c>
      <c r="AA708" s="21" t="s">
        <v>178</v>
      </c>
      <c r="AB708" s="21">
        <v>1</v>
      </c>
    </row>
    <row r="709" spans="1:28" ht="21.6" customHeight="1">
      <c r="A709" s="21">
        <v>249</v>
      </c>
      <c r="B709" s="21">
        <v>2025070420</v>
      </c>
      <c r="C709" s="21">
        <v>1</v>
      </c>
      <c r="D709" s="21" t="s">
        <v>4157</v>
      </c>
      <c r="E709" s="21" t="s">
        <v>110</v>
      </c>
      <c r="F709" s="21" t="s">
        <v>5229</v>
      </c>
      <c r="G709" s="21" t="s">
        <v>4366</v>
      </c>
      <c r="H709" s="21" t="s">
        <v>4829</v>
      </c>
      <c r="I709" s="21" t="s">
        <v>4494</v>
      </c>
      <c r="J709" s="21" t="s">
        <v>4278</v>
      </c>
      <c r="K709" s="21" t="s">
        <v>4163</v>
      </c>
      <c r="L709" s="23" t="s">
        <v>4378</v>
      </c>
      <c r="M709" s="23" t="s">
        <v>4495</v>
      </c>
      <c r="N709" s="23" t="s">
        <v>4359</v>
      </c>
      <c r="O709" s="21" t="s">
        <v>212</v>
      </c>
      <c r="P709" s="21"/>
      <c r="Q709" s="21"/>
      <c r="R709" s="21">
        <v>142003</v>
      </c>
      <c r="S709" s="21"/>
      <c r="T709" s="21"/>
      <c r="U709" s="21" t="s">
        <v>178</v>
      </c>
      <c r="V709" s="21"/>
      <c r="W709" s="21"/>
      <c r="X709" s="21"/>
      <c r="Y709" s="21"/>
      <c r="Z709" s="23" t="s">
        <v>4342</v>
      </c>
      <c r="AA709" s="21" t="s">
        <v>178</v>
      </c>
      <c r="AB709" s="21">
        <v>1</v>
      </c>
    </row>
    <row r="710" spans="1:28" ht="21.6" customHeight="1">
      <c r="A710" s="21">
        <v>250</v>
      </c>
      <c r="B710" s="21">
        <v>2025070741</v>
      </c>
      <c r="C710" s="21">
        <v>1</v>
      </c>
      <c r="D710" s="21" t="s">
        <v>4157</v>
      </c>
      <c r="E710" s="21" t="s">
        <v>110</v>
      </c>
      <c r="F710" s="21" t="s">
        <v>5214</v>
      </c>
      <c r="G710" s="21" t="s">
        <v>5012</v>
      </c>
      <c r="H710" s="21" t="s">
        <v>4291</v>
      </c>
      <c r="I710" s="21" t="s">
        <v>4494</v>
      </c>
      <c r="J710" s="21" t="s">
        <v>4278</v>
      </c>
      <c r="K710" s="21" t="s">
        <v>4163</v>
      </c>
      <c r="L710" s="23" t="s">
        <v>4378</v>
      </c>
      <c r="M710" s="23" t="s">
        <v>4495</v>
      </c>
      <c r="N710" s="23" t="s">
        <v>4359</v>
      </c>
      <c r="O710" s="21" t="s">
        <v>212</v>
      </c>
      <c r="P710" s="21"/>
      <c r="Q710" s="21"/>
      <c r="R710" s="21">
        <v>144678</v>
      </c>
      <c r="S710" s="21" t="s">
        <v>178</v>
      </c>
      <c r="T710" s="21"/>
      <c r="U710" s="21"/>
      <c r="V710" s="21"/>
      <c r="W710" s="21"/>
      <c r="X710" s="21"/>
      <c r="Y710" s="21"/>
      <c r="Z710" s="23" t="s">
        <v>4802</v>
      </c>
      <c r="AA710" s="21" t="s">
        <v>178</v>
      </c>
      <c r="AB710" s="21">
        <v>1</v>
      </c>
    </row>
    <row r="711" spans="1:28" ht="21.6" customHeight="1">
      <c r="A711" s="21">
        <v>252</v>
      </c>
      <c r="B711" s="21">
        <v>2025070422</v>
      </c>
      <c r="C711" s="21">
        <v>1</v>
      </c>
      <c r="D711" s="21" t="s">
        <v>4157</v>
      </c>
      <c r="E711" s="21" t="s">
        <v>110</v>
      </c>
      <c r="F711" s="21" t="s">
        <v>5229</v>
      </c>
      <c r="G711" s="21" t="s">
        <v>4569</v>
      </c>
      <c r="H711" s="21" t="s">
        <v>4406</v>
      </c>
      <c r="I711" s="21" t="s">
        <v>4499</v>
      </c>
      <c r="J711" s="21" t="s">
        <v>4278</v>
      </c>
      <c r="K711" s="21" t="s">
        <v>4163</v>
      </c>
      <c r="L711" s="23" t="s">
        <v>4378</v>
      </c>
      <c r="M711" s="23" t="s">
        <v>4500</v>
      </c>
      <c r="N711" s="23" t="s">
        <v>4501</v>
      </c>
      <c r="O711" s="21" t="s">
        <v>212</v>
      </c>
      <c r="P711" s="21"/>
      <c r="Q711" s="21"/>
      <c r="R711" s="21">
        <v>242354</v>
      </c>
      <c r="S711" s="21"/>
      <c r="T711" s="21"/>
      <c r="U711" s="21" t="s">
        <v>178</v>
      </c>
      <c r="V711" s="21"/>
      <c r="W711" s="21"/>
      <c r="X711" s="21"/>
      <c r="Y711" s="21"/>
      <c r="Z711" s="23" t="s">
        <v>4342</v>
      </c>
      <c r="AA711" s="21" t="s">
        <v>178</v>
      </c>
      <c r="AB711" s="21">
        <v>1</v>
      </c>
    </row>
    <row r="712" spans="1:28" ht="21.6" customHeight="1">
      <c r="A712" s="21">
        <v>253</v>
      </c>
      <c r="B712" s="21">
        <v>2025070745</v>
      </c>
      <c r="C712" s="21">
        <v>1</v>
      </c>
      <c r="D712" s="21" t="s">
        <v>4157</v>
      </c>
      <c r="E712" s="21" t="s">
        <v>110</v>
      </c>
      <c r="F712" s="21" t="s">
        <v>5214</v>
      </c>
      <c r="G712" s="21" t="s">
        <v>4184</v>
      </c>
      <c r="H712" s="21" t="s">
        <v>4309</v>
      </c>
      <c r="I712" s="21" t="s">
        <v>4499</v>
      </c>
      <c r="J712" s="21" t="s">
        <v>4278</v>
      </c>
      <c r="K712" s="21" t="s">
        <v>4163</v>
      </c>
      <c r="L712" s="23" t="s">
        <v>4378</v>
      </c>
      <c r="M712" s="23" t="s">
        <v>4500</v>
      </c>
      <c r="N712" s="23" t="s">
        <v>4501</v>
      </c>
      <c r="O712" s="21" t="s">
        <v>212</v>
      </c>
      <c r="P712" s="21"/>
      <c r="Q712" s="21"/>
      <c r="R712" s="21">
        <v>251675</v>
      </c>
      <c r="S712" s="21" t="s">
        <v>178</v>
      </c>
      <c r="T712" s="21"/>
      <c r="U712" s="21"/>
      <c r="V712" s="21"/>
      <c r="W712" s="21"/>
      <c r="X712" s="21"/>
      <c r="Y712" s="21"/>
      <c r="Z712" s="23" t="s">
        <v>4802</v>
      </c>
      <c r="AA712" s="21" t="s">
        <v>178</v>
      </c>
      <c r="AB712" s="21">
        <v>1</v>
      </c>
    </row>
    <row r="713" spans="1:28" ht="21.6" customHeight="1">
      <c r="A713" s="21">
        <v>255</v>
      </c>
      <c r="B713" s="21">
        <v>2025070423</v>
      </c>
      <c r="C713" s="21">
        <v>1</v>
      </c>
      <c r="D713" s="21" t="s">
        <v>4157</v>
      </c>
      <c r="E713" s="21" t="s">
        <v>110</v>
      </c>
      <c r="F713" s="21" t="s">
        <v>5229</v>
      </c>
      <c r="G713" s="21" t="s">
        <v>4406</v>
      </c>
      <c r="H713" s="21" t="s">
        <v>5058</v>
      </c>
      <c r="I713" s="21" t="s">
        <v>4502</v>
      </c>
      <c r="J713" s="21" t="s">
        <v>4278</v>
      </c>
      <c r="K713" s="21" t="s">
        <v>4163</v>
      </c>
      <c r="L713" s="23" t="s">
        <v>4378</v>
      </c>
      <c r="M713" s="23" t="s">
        <v>4503</v>
      </c>
      <c r="N713" s="23" t="s">
        <v>4504</v>
      </c>
      <c r="O713" s="21" t="s">
        <v>212</v>
      </c>
      <c r="P713" s="21"/>
      <c r="Q713" s="21"/>
      <c r="R713" s="21">
        <v>118487</v>
      </c>
      <c r="S713" s="21"/>
      <c r="T713" s="21"/>
      <c r="U713" s="21" t="s">
        <v>178</v>
      </c>
      <c r="V713" s="21"/>
      <c r="W713" s="21"/>
      <c r="X713" s="21"/>
      <c r="Y713" s="21"/>
      <c r="Z713" s="23" t="s">
        <v>4342</v>
      </c>
      <c r="AA713" s="21" t="s">
        <v>178</v>
      </c>
      <c r="AB713" s="21">
        <v>1</v>
      </c>
    </row>
    <row r="714" spans="1:28" ht="21.6" customHeight="1">
      <c r="A714" s="21">
        <v>256</v>
      </c>
      <c r="B714" s="21">
        <v>2025070749</v>
      </c>
      <c r="C714" s="21">
        <v>1</v>
      </c>
      <c r="D714" s="21" t="s">
        <v>4157</v>
      </c>
      <c r="E714" s="21" t="s">
        <v>110</v>
      </c>
      <c r="F714" s="21" t="s">
        <v>5214</v>
      </c>
      <c r="G714" s="21" t="s">
        <v>4635</v>
      </c>
      <c r="H714" s="21" t="s">
        <v>4366</v>
      </c>
      <c r="I714" s="21" t="s">
        <v>4502</v>
      </c>
      <c r="J714" s="21" t="s">
        <v>4278</v>
      </c>
      <c r="K714" s="21" t="s">
        <v>4163</v>
      </c>
      <c r="L714" s="23" t="s">
        <v>4378</v>
      </c>
      <c r="M714" s="23" t="s">
        <v>4503</v>
      </c>
      <c r="N714" s="23" t="s">
        <v>4504</v>
      </c>
      <c r="O714" s="21" t="s">
        <v>212</v>
      </c>
      <c r="P714" s="21"/>
      <c r="Q714" s="21"/>
      <c r="R714" s="21">
        <v>122901</v>
      </c>
      <c r="S714" s="21" t="s">
        <v>178</v>
      </c>
      <c r="T714" s="21"/>
      <c r="U714" s="21"/>
      <c r="V714" s="21"/>
      <c r="W714" s="21"/>
      <c r="X714" s="21"/>
      <c r="Y714" s="21"/>
      <c r="Z714" s="23" t="s">
        <v>4802</v>
      </c>
      <c r="AA714" s="21" t="s">
        <v>178</v>
      </c>
      <c r="AB714" s="21">
        <v>1</v>
      </c>
    </row>
    <row r="715" spans="1:28" ht="21.6" customHeight="1">
      <c r="A715" s="21">
        <v>258</v>
      </c>
      <c r="B715" s="21">
        <v>2025071121</v>
      </c>
      <c r="C715" s="21">
        <v>1</v>
      </c>
      <c r="D715" s="21" t="s">
        <v>4157</v>
      </c>
      <c r="E715" s="21" t="s">
        <v>110</v>
      </c>
      <c r="F715" s="21" t="s">
        <v>5217</v>
      </c>
      <c r="G715" s="21" t="s">
        <v>4330</v>
      </c>
      <c r="H715" s="21" t="s">
        <v>4343</v>
      </c>
      <c r="I715" s="21" t="s">
        <v>4502</v>
      </c>
      <c r="J715" s="21" t="s">
        <v>4278</v>
      </c>
      <c r="K715" s="21" t="s">
        <v>4163</v>
      </c>
      <c r="L715" s="23" t="s">
        <v>4378</v>
      </c>
      <c r="M715" s="23" t="s">
        <v>4503</v>
      </c>
      <c r="N715" s="23" t="s">
        <v>4504</v>
      </c>
      <c r="O715" s="21" t="s">
        <v>158</v>
      </c>
      <c r="P715" s="21"/>
      <c r="Q715" s="21"/>
      <c r="R715" s="21">
        <v>123852</v>
      </c>
      <c r="S715" s="21"/>
      <c r="T715" s="21"/>
      <c r="U715" s="21"/>
      <c r="V715" s="21"/>
      <c r="W715" s="21"/>
      <c r="X715" s="21"/>
      <c r="Y715" s="21"/>
      <c r="Z715" s="23" t="s">
        <v>5257</v>
      </c>
      <c r="AA715" s="21" t="s">
        <v>178</v>
      </c>
      <c r="AB715" s="21">
        <v>1</v>
      </c>
    </row>
    <row r="716" spans="1:28" ht="21.6" customHeight="1">
      <c r="A716" s="21">
        <v>259</v>
      </c>
      <c r="B716" s="21">
        <v>2025071266</v>
      </c>
      <c r="C716" s="21">
        <v>1</v>
      </c>
      <c r="D716" s="21" t="s">
        <v>4157</v>
      </c>
      <c r="E716" s="21" t="s">
        <v>110</v>
      </c>
      <c r="F716" s="21" t="s">
        <v>5191</v>
      </c>
      <c r="G716" s="21" t="s">
        <v>4330</v>
      </c>
      <c r="H716" s="21" t="s">
        <v>4343</v>
      </c>
      <c r="I716" s="21" t="s">
        <v>4502</v>
      </c>
      <c r="J716" s="21" t="s">
        <v>4278</v>
      </c>
      <c r="K716" s="21" t="s">
        <v>4163</v>
      </c>
      <c r="L716" s="23" t="s">
        <v>4378</v>
      </c>
      <c r="M716" s="23" t="s">
        <v>4503</v>
      </c>
      <c r="N716" s="23" t="s">
        <v>4504</v>
      </c>
      <c r="O716" s="21" t="s">
        <v>212</v>
      </c>
      <c r="P716" s="21"/>
      <c r="Q716" s="21"/>
      <c r="R716" s="21">
        <v>122901</v>
      </c>
      <c r="S716" s="21"/>
      <c r="T716" s="21"/>
      <c r="U716" s="21"/>
      <c r="V716" s="21"/>
      <c r="W716" s="21"/>
      <c r="X716" s="21"/>
      <c r="Y716" s="21" t="s">
        <v>178</v>
      </c>
      <c r="Z716" s="23" t="s">
        <v>5233</v>
      </c>
      <c r="AA716" s="21" t="s">
        <v>178</v>
      </c>
      <c r="AB716" s="21">
        <v>1</v>
      </c>
    </row>
    <row r="717" spans="1:28" ht="21.6" customHeight="1">
      <c r="A717" s="21">
        <v>262</v>
      </c>
      <c r="B717" s="21">
        <v>2025070333</v>
      </c>
      <c r="C717" s="21">
        <v>1</v>
      </c>
      <c r="D717" s="21" t="s">
        <v>4157</v>
      </c>
      <c r="E717" s="21" t="s">
        <v>110</v>
      </c>
      <c r="F717" s="21" t="s">
        <v>5229</v>
      </c>
      <c r="G717" s="21" t="s">
        <v>4343</v>
      </c>
      <c r="H717" s="21" t="s">
        <v>4746</v>
      </c>
      <c r="I717" s="21" t="s">
        <v>4506</v>
      </c>
      <c r="J717" s="21" t="s">
        <v>4278</v>
      </c>
      <c r="K717" s="21" t="s">
        <v>4163</v>
      </c>
      <c r="L717" s="23" t="s">
        <v>4442</v>
      </c>
      <c r="M717" s="23" t="s">
        <v>4507</v>
      </c>
      <c r="N717" s="23" t="s">
        <v>4489</v>
      </c>
      <c r="O717" s="21" t="s">
        <v>212</v>
      </c>
      <c r="P717" s="21"/>
      <c r="Q717" s="21"/>
      <c r="R717" s="21">
        <v>176464</v>
      </c>
      <c r="S717" s="21"/>
      <c r="T717" s="21"/>
      <c r="U717" s="21"/>
      <c r="V717" s="21"/>
      <c r="W717" s="21"/>
      <c r="X717" s="21"/>
      <c r="Y717" s="21" t="s">
        <v>178</v>
      </c>
      <c r="Z717" s="23" t="s">
        <v>5258</v>
      </c>
      <c r="AA717" s="21" t="s">
        <v>178</v>
      </c>
      <c r="AB717" s="21">
        <v>1</v>
      </c>
    </row>
    <row r="718" spans="1:28" ht="21.6" customHeight="1">
      <c r="A718" s="21">
        <v>265</v>
      </c>
      <c r="B718" s="21">
        <v>2025070743</v>
      </c>
      <c r="C718" s="21">
        <v>1</v>
      </c>
      <c r="D718" s="21" t="s">
        <v>4157</v>
      </c>
      <c r="E718" s="21" t="s">
        <v>110</v>
      </c>
      <c r="F718" s="21" t="s">
        <v>5214</v>
      </c>
      <c r="G718" s="21" t="s">
        <v>4291</v>
      </c>
      <c r="H718" s="21" t="s">
        <v>4184</v>
      </c>
      <c r="I718" s="21" t="s">
        <v>4515</v>
      </c>
      <c r="J718" s="21" t="s">
        <v>4278</v>
      </c>
      <c r="K718" s="21" t="s">
        <v>4163</v>
      </c>
      <c r="L718" s="23" t="s">
        <v>4378</v>
      </c>
      <c r="M718" s="23" t="s">
        <v>4516</v>
      </c>
      <c r="N718" s="23" t="s">
        <v>4474</v>
      </c>
      <c r="O718" s="21" t="s">
        <v>212</v>
      </c>
      <c r="P718" s="21"/>
      <c r="Q718" s="21"/>
      <c r="R718" s="21">
        <v>192803</v>
      </c>
      <c r="S718" s="21" t="s">
        <v>178</v>
      </c>
      <c r="T718" s="21"/>
      <c r="U718" s="21"/>
      <c r="V718" s="21"/>
      <c r="W718" s="21"/>
      <c r="X718" s="21"/>
      <c r="Y718" s="21"/>
      <c r="Z718" s="23" t="s">
        <v>4802</v>
      </c>
      <c r="AA718" s="21" t="s">
        <v>178</v>
      </c>
      <c r="AB718" s="21">
        <v>1</v>
      </c>
    </row>
    <row r="719" spans="1:28" ht="21.6" customHeight="1">
      <c r="A719" s="21">
        <v>267</v>
      </c>
      <c r="B719" s="21">
        <v>2025072439</v>
      </c>
      <c r="C719" s="21">
        <v>1</v>
      </c>
      <c r="D719" s="21" t="s">
        <v>4157</v>
      </c>
      <c r="E719" s="21" t="s">
        <v>110</v>
      </c>
      <c r="F719" s="21" t="s">
        <v>5182</v>
      </c>
      <c r="G719" s="21" t="s">
        <v>4361</v>
      </c>
      <c r="H719" s="21" t="s">
        <v>4337</v>
      </c>
      <c r="I719" s="21" t="s">
        <v>4515</v>
      </c>
      <c r="J719" s="21" t="s">
        <v>4278</v>
      </c>
      <c r="K719" s="21" t="s">
        <v>4163</v>
      </c>
      <c r="L719" s="23" t="s">
        <v>4378</v>
      </c>
      <c r="M719" s="23" t="s">
        <v>4516</v>
      </c>
      <c r="N719" s="23" t="s">
        <v>4474</v>
      </c>
      <c r="O719" s="21" t="s">
        <v>212</v>
      </c>
      <c r="P719" s="21"/>
      <c r="Q719" s="21"/>
      <c r="R719" s="21">
        <v>192803</v>
      </c>
      <c r="S719" s="21"/>
      <c r="T719" s="21"/>
      <c r="U719" s="21"/>
      <c r="V719" s="21"/>
      <c r="W719" s="21"/>
      <c r="X719" s="21"/>
      <c r="Y719" s="21" t="s">
        <v>178</v>
      </c>
      <c r="Z719" s="23" t="s">
        <v>5259</v>
      </c>
      <c r="AA719" s="21" t="s">
        <v>178</v>
      </c>
      <c r="AB719" s="21">
        <v>1</v>
      </c>
    </row>
    <row r="720" spans="1:28" ht="21.6" customHeight="1">
      <c r="A720" s="21">
        <v>268</v>
      </c>
      <c r="B720" s="21">
        <v>2025071267</v>
      </c>
      <c r="C720" s="21">
        <v>1</v>
      </c>
      <c r="D720" s="21" t="s">
        <v>4157</v>
      </c>
      <c r="E720" s="21" t="s">
        <v>110</v>
      </c>
      <c r="F720" s="21" t="s">
        <v>5191</v>
      </c>
      <c r="G720" s="21" t="s">
        <v>4343</v>
      </c>
      <c r="H720" s="21" t="s">
        <v>4361</v>
      </c>
      <c r="I720" s="21" t="s">
        <v>4517</v>
      </c>
      <c r="J720" s="21" t="s">
        <v>4278</v>
      </c>
      <c r="K720" s="21" t="s">
        <v>4163</v>
      </c>
      <c r="L720" s="23" t="s">
        <v>4518</v>
      </c>
      <c r="M720" s="23" t="s">
        <v>4519</v>
      </c>
      <c r="N720" s="23"/>
      <c r="O720" s="21" t="s">
        <v>212</v>
      </c>
      <c r="P720" s="21"/>
      <c r="Q720" s="21"/>
      <c r="R720" s="21">
        <v>124635</v>
      </c>
      <c r="S720" s="21"/>
      <c r="T720" s="21"/>
      <c r="U720" s="21"/>
      <c r="V720" s="21"/>
      <c r="W720" s="21"/>
      <c r="X720" s="21"/>
      <c r="Y720" s="21" t="s">
        <v>178</v>
      </c>
      <c r="Z720" s="23" t="s">
        <v>5260</v>
      </c>
      <c r="AA720" s="21" t="s">
        <v>178</v>
      </c>
      <c r="AB720" s="21">
        <v>1</v>
      </c>
    </row>
    <row r="721" spans="1:28" ht="21.6" customHeight="1">
      <c r="A721" s="21">
        <v>269</v>
      </c>
      <c r="B721" s="21">
        <v>2025071352</v>
      </c>
      <c r="C721" s="21">
        <v>1</v>
      </c>
      <c r="D721" s="21" t="s">
        <v>4157</v>
      </c>
      <c r="E721" s="21" t="s">
        <v>110</v>
      </c>
      <c r="F721" s="21" t="s">
        <v>5213</v>
      </c>
      <c r="G721" s="21" t="s">
        <v>4330</v>
      </c>
      <c r="H721" s="21" t="s">
        <v>4260</v>
      </c>
      <c r="I721" s="21" t="s">
        <v>4517</v>
      </c>
      <c r="J721" s="21" t="s">
        <v>4278</v>
      </c>
      <c r="K721" s="21" t="s">
        <v>4163</v>
      </c>
      <c r="L721" s="23" t="s">
        <v>4518</v>
      </c>
      <c r="M721" s="23" t="s">
        <v>4519</v>
      </c>
      <c r="N721" s="23"/>
      <c r="O721" s="21" t="s">
        <v>212</v>
      </c>
      <c r="P721" s="21"/>
      <c r="Q721" s="21"/>
      <c r="R721" s="21">
        <v>129158</v>
      </c>
      <c r="S721" s="21" t="s">
        <v>178</v>
      </c>
      <c r="T721" s="21"/>
      <c r="U721" s="21"/>
      <c r="V721" s="21"/>
      <c r="W721" s="21"/>
      <c r="X721" s="21"/>
      <c r="Y721" s="21"/>
      <c r="Z721" s="23" t="s">
        <v>4677</v>
      </c>
      <c r="AA721" s="21" t="s">
        <v>178</v>
      </c>
      <c r="AB721" s="21">
        <v>1</v>
      </c>
    </row>
    <row r="722" spans="1:28" ht="21.6" customHeight="1">
      <c r="A722" s="21">
        <v>271</v>
      </c>
      <c r="B722" s="21">
        <v>2025073556</v>
      </c>
      <c r="C722" s="21">
        <v>1</v>
      </c>
      <c r="D722" s="21" t="s">
        <v>4157</v>
      </c>
      <c r="E722" s="21" t="s">
        <v>110</v>
      </c>
      <c r="F722" s="21" t="s">
        <v>5223</v>
      </c>
      <c r="G722" s="21" t="s">
        <v>4348</v>
      </c>
      <c r="H722" s="21" t="s">
        <v>4184</v>
      </c>
      <c r="I722" s="21" t="s">
        <v>4517</v>
      </c>
      <c r="J722" s="21" t="s">
        <v>4278</v>
      </c>
      <c r="K722" s="21" t="s">
        <v>4163</v>
      </c>
      <c r="L722" s="23" t="s">
        <v>4518</v>
      </c>
      <c r="M722" s="23" t="s">
        <v>4519</v>
      </c>
      <c r="N722" s="23"/>
      <c r="O722" s="21" t="s">
        <v>212</v>
      </c>
      <c r="P722" s="21"/>
      <c r="Q722" s="21"/>
      <c r="R722" s="21">
        <v>129158</v>
      </c>
      <c r="S722" s="21"/>
      <c r="T722" s="21"/>
      <c r="U722" s="21"/>
      <c r="V722" s="21"/>
      <c r="W722" s="21"/>
      <c r="X722" s="21"/>
      <c r="Y722" s="21" t="s">
        <v>178</v>
      </c>
      <c r="Z722" s="23" t="s">
        <v>5261</v>
      </c>
      <c r="AA722" s="21" t="s">
        <v>178</v>
      </c>
      <c r="AB722" s="21">
        <v>1</v>
      </c>
    </row>
    <row r="723" spans="1:28" ht="21.6" customHeight="1">
      <c r="A723" s="21">
        <v>272</v>
      </c>
      <c r="B723" s="21">
        <v>2025072268</v>
      </c>
      <c r="C723" s="21">
        <v>1</v>
      </c>
      <c r="D723" s="21" t="s">
        <v>4157</v>
      </c>
      <c r="E723" s="21" t="s">
        <v>110</v>
      </c>
      <c r="F723" s="21" t="s">
        <v>5179</v>
      </c>
      <c r="G723" s="21" t="s">
        <v>4184</v>
      </c>
      <c r="H723" s="21" t="s">
        <v>4407</v>
      </c>
      <c r="I723" s="21" t="s">
        <v>4520</v>
      </c>
      <c r="J723" s="21" t="s">
        <v>4278</v>
      </c>
      <c r="K723" s="21" t="s">
        <v>4163</v>
      </c>
      <c r="L723" s="23" t="s">
        <v>4521</v>
      </c>
      <c r="M723" s="23" t="s">
        <v>4522</v>
      </c>
      <c r="N723" s="23"/>
      <c r="O723" s="21" t="s">
        <v>212</v>
      </c>
      <c r="P723" s="21"/>
      <c r="Q723" s="21"/>
      <c r="R723" s="21">
        <v>77543</v>
      </c>
      <c r="S723" s="21" t="s">
        <v>178</v>
      </c>
      <c r="T723" s="21"/>
      <c r="U723" s="21"/>
      <c r="V723" s="21"/>
      <c r="W723" s="21"/>
      <c r="X723" s="21"/>
      <c r="Y723" s="21"/>
      <c r="Z723" s="23" t="s">
        <v>4802</v>
      </c>
      <c r="AA723" s="21" t="s">
        <v>178</v>
      </c>
      <c r="AB723" s="21">
        <v>1</v>
      </c>
    </row>
    <row r="724" spans="1:28" ht="21.6" customHeight="1">
      <c r="A724" s="21">
        <v>274</v>
      </c>
      <c r="B724" s="21">
        <v>2025070593</v>
      </c>
      <c r="C724" s="21">
        <v>1</v>
      </c>
      <c r="D724" s="21" t="s">
        <v>4157</v>
      </c>
      <c r="E724" s="21" t="s">
        <v>110</v>
      </c>
      <c r="F724" s="21" t="s">
        <v>5222</v>
      </c>
      <c r="G724" s="21" t="s">
        <v>4366</v>
      </c>
      <c r="H724" s="21" t="s">
        <v>4367</v>
      </c>
      <c r="I724" s="21" t="s">
        <v>4959</v>
      </c>
      <c r="J724" s="21" t="s">
        <v>4281</v>
      </c>
      <c r="K724" s="21" t="s">
        <v>4163</v>
      </c>
      <c r="L724" s="23" t="s">
        <v>4960</v>
      </c>
      <c r="M724" s="23" t="s">
        <v>4961</v>
      </c>
      <c r="N724" s="23" t="s">
        <v>4477</v>
      </c>
      <c r="O724" s="21" t="s">
        <v>212</v>
      </c>
      <c r="P724" s="21"/>
      <c r="Q724" s="21">
        <v>639</v>
      </c>
      <c r="R724" s="21">
        <v>2226</v>
      </c>
      <c r="S724" s="21" t="s">
        <v>178</v>
      </c>
      <c r="T724" s="21"/>
      <c r="U724" s="21"/>
      <c r="V724" s="21"/>
      <c r="W724" s="21"/>
      <c r="X724" s="21"/>
      <c r="Y724" s="21"/>
      <c r="Z724" s="23" t="s">
        <v>4802</v>
      </c>
      <c r="AA724" s="21" t="s">
        <v>178</v>
      </c>
      <c r="AB724" s="21">
        <v>1</v>
      </c>
    </row>
    <row r="725" spans="1:28" ht="21.6" customHeight="1">
      <c r="A725" s="21">
        <v>276</v>
      </c>
      <c r="B725" s="21">
        <v>2025071206</v>
      </c>
      <c r="C725" s="21">
        <v>1</v>
      </c>
      <c r="D725" s="21" t="s">
        <v>4157</v>
      </c>
      <c r="E725" s="21" t="s">
        <v>110</v>
      </c>
      <c r="F725" s="21" t="s">
        <v>5217</v>
      </c>
      <c r="G725" s="21" t="s">
        <v>4406</v>
      </c>
      <c r="H725" s="21" t="s">
        <v>5262</v>
      </c>
      <c r="I725" s="21" t="s">
        <v>4959</v>
      </c>
      <c r="J725" s="21" t="s">
        <v>4281</v>
      </c>
      <c r="K725" s="21" t="s">
        <v>4163</v>
      </c>
      <c r="L725" s="23" t="s">
        <v>4960</v>
      </c>
      <c r="M725" s="23" t="s">
        <v>4961</v>
      </c>
      <c r="N725" s="23" t="s">
        <v>4477</v>
      </c>
      <c r="O725" s="21" t="s">
        <v>158</v>
      </c>
      <c r="P725" s="21"/>
      <c r="Q725" s="21">
        <v>639</v>
      </c>
      <c r="R725" s="21">
        <v>2226</v>
      </c>
      <c r="S725" s="21"/>
      <c r="T725" s="21"/>
      <c r="U725" s="21"/>
      <c r="V725" s="21"/>
      <c r="W725" s="21"/>
      <c r="X725" s="21"/>
      <c r="Y725" s="21"/>
      <c r="Z725" s="23" t="s">
        <v>5263</v>
      </c>
      <c r="AA725" s="21" t="s">
        <v>178</v>
      </c>
      <c r="AB725" s="21">
        <v>1</v>
      </c>
    </row>
    <row r="726" spans="1:28" ht="21.6" customHeight="1">
      <c r="A726" s="21">
        <v>277</v>
      </c>
      <c r="B726" s="21">
        <v>2025072938</v>
      </c>
      <c r="C726" s="21">
        <v>1</v>
      </c>
      <c r="D726" s="21" t="s">
        <v>4157</v>
      </c>
      <c r="E726" s="21" t="s">
        <v>110</v>
      </c>
      <c r="F726" s="21" t="s">
        <v>5264</v>
      </c>
      <c r="G726" s="21" t="s">
        <v>4260</v>
      </c>
      <c r="H726" s="21" t="s">
        <v>4361</v>
      </c>
      <c r="I726" s="21" t="s">
        <v>4959</v>
      </c>
      <c r="J726" s="21" t="s">
        <v>4281</v>
      </c>
      <c r="K726" s="21" t="s">
        <v>4163</v>
      </c>
      <c r="L726" s="23" t="s">
        <v>4960</v>
      </c>
      <c r="M726" s="23" t="s">
        <v>4961</v>
      </c>
      <c r="N726" s="23" t="s">
        <v>4477</v>
      </c>
      <c r="O726" s="21" t="s">
        <v>212</v>
      </c>
      <c r="P726" s="21"/>
      <c r="Q726" s="21">
        <v>639</v>
      </c>
      <c r="R726" s="21">
        <v>2226</v>
      </c>
      <c r="S726" s="21"/>
      <c r="T726" s="21"/>
      <c r="U726" s="21"/>
      <c r="V726" s="21"/>
      <c r="W726" s="21"/>
      <c r="X726" s="21"/>
      <c r="Y726" s="21" t="s">
        <v>178</v>
      </c>
      <c r="Z726" s="23" t="s">
        <v>5265</v>
      </c>
      <c r="AA726" s="21" t="s">
        <v>178</v>
      </c>
      <c r="AB726" s="21">
        <v>1</v>
      </c>
    </row>
    <row r="727" spans="1:28" ht="21.6" customHeight="1">
      <c r="A727" s="21">
        <v>280</v>
      </c>
      <c r="B727" s="21">
        <v>2025071517</v>
      </c>
      <c r="C727" s="21">
        <v>1</v>
      </c>
      <c r="D727" s="21" t="s">
        <v>4157</v>
      </c>
      <c r="E727" s="21" t="s">
        <v>110</v>
      </c>
      <c r="F727" s="21" t="s">
        <v>5180</v>
      </c>
      <c r="G727" s="21" t="s">
        <v>4260</v>
      </c>
      <c r="H727" s="21" t="s">
        <v>4213</v>
      </c>
      <c r="I727" s="21" t="s">
        <v>5074</v>
      </c>
      <c r="J727" s="21" t="s">
        <v>4524</v>
      </c>
      <c r="K727" s="21" t="s">
        <v>4163</v>
      </c>
      <c r="L727" s="23" t="s">
        <v>5075</v>
      </c>
      <c r="M727" s="23" t="s">
        <v>5076</v>
      </c>
      <c r="N727" s="23" t="s">
        <v>4404</v>
      </c>
      <c r="O727" s="21" t="s">
        <v>158</v>
      </c>
      <c r="P727" s="21"/>
      <c r="Q727" s="21"/>
      <c r="R727" s="21">
        <v>37599</v>
      </c>
      <c r="S727" s="21"/>
      <c r="T727" s="21"/>
      <c r="U727" s="21"/>
      <c r="V727" s="21"/>
      <c r="W727" s="21"/>
      <c r="X727" s="21"/>
      <c r="Y727" s="21"/>
      <c r="Z727" s="23" t="s">
        <v>5266</v>
      </c>
      <c r="AA727" s="21" t="s">
        <v>178</v>
      </c>
      <c r="AB727" s="21">
        <v>1</v>
      </c>
    </row>
    <row r="728" spans="1:28" ht="21.6" customHeight="1">
      <c r="A728" s="21">
        <v>281</v>
      </c>
      <c r="B728" s="21">
        <v>2025073294</v>
      </c>
      <c r="C728" s="21">
        <v>1</v>
      </c>
      <c r="D728" s="21" t="s">
        <v>4157</v>
      </c>
      <c r="E728" s="21" t="s">
        <v>110</v>
      </c>
      <c r="F728" s="21" t="s">
        <v>5209</v>
      </c>
      <c r="G728" s="21" t="s">
        <v>4212</v>
      </c>
      <c r="H728" s="21" t="s">
        <v>5224</v>
      </c>
      <c r="I728" s="21" t="s">
        <v>5074</v>
      </c>
      <c r="J728" s="21" t="s">
        <v>4524</v>
      </c>
      <c r="K728" s="21" t="s">
        <v>4163</v>
      </c>
      <c r="L728" s="23" t="s">
        <v>5075</v>
      </c>
      <c r="M728" s="23" t="s">
        <v>5076</v>
      </c>
      <c r="N728" s="23" t="s">
        <v>4404</v>
      </c>
      <c r="O728" s="21" t="s">
        <v>158</v>
      </c>
      <c r="P728" s="21"/>
      <c r="Q728" s="21"/>
      <c r="R728" s="21">
        <v>37599</v>
      </c>
      <c r="S728" s="21"/>
      <c r="T728" s="21"/>
      <c r="U728" s="21"/>
      <c r="V728" s="21"/>
      <c r="W728" s="21"/>
      <c r="X728" s="21"/>
      <c r="Y728" s="21"/>
      <c r="Z728" s="23" t="s">
        <v>5267</v>
      </c>
      <c r="AA728" s="21" t="s">
        <v>178</v>
      </c>
      <c r="AB728" s="21">
        <v>1</v>
      </c>
    </row>
    <row r="729" spans="1:28" ht="21.6" customHeight="1">
      <c r="A729" s="21">
        <v>284</v>
      </c>
      <c r="B729" s="21">
        <v>2025072124</v>
      </c>
      <c r="C729" s="21">
        <v>1</v>
      </c>
      <c r="D729" s="21" t="s">
        <v>4157</v>
      </c>
      <c r="E729" s="21" t="s">
        <v>110</v>
      </c>
      <c r="F729" s="21" t="s">
        <v>5227</v>
      </c>
      <c r="G729" s="21" t="s">
        <v>4406</v>
      </c>
      <c r="H729" s="21" t="s">
        <v>4411</v>
      </c>
      <c r="I729" s="21" t="s">
        <v>4538</v>
      </c>
      <c r="J729" s="21" t="s">
        <v>4308</v>
      </c>
      <c r="K729" s="21" t="s">
        <v>4163</v>
      </c>
      <c r="L729" s="23" t="s">
        <v>4539</v>
      </c>
      <c r="M729" s="23" t="s">
        <v>4540</v>
      </c>
      <c r="N729" s="23" t="s">
        <v>4489</v>
      </c>
      <c r="O729" s="21" t="s">
        <v>212</v>
      </c>
      <c r="P729" s="21"/>
      <c r="Q729" s="21">
        <v>3391</v>
      </c>
      <c r="R729" s="21">
        <v>1226</v>
      </c>
      <c r="S729" s="21" t="s">
        <v>178</v>
      </c>
      <c r="T729" s="21"/>
      <c r="U729" s="21"/>
      <c r="V729" s="21"/>
      <c r="W729" s="21"/>
      <c r="X729" s="21"/>
      <c r="Y729" s="21"/>
      <c r="Z729" s="23" t="s">
        <v>4677</v>
      </c>
      <c r="AA729" s="21" t="s">
        <v>178</v>
      </c>
      <c r="AB729" s="21">
        <v>1</v>
      </c>
    </row>
    <row r="730" spans="1:28" ht="21.6" customHeight="1">
      <c r="A730" s="21">
        <v>286</v>
      </c>
      <c r="B730" s="21">
        <v>2025072064</v>
      </c>
      <c r="C730" s="21">
        <v>1</v>
      </c>
      <c r="D730" s="21" t="s">
        <v>4157</v>
      </c>
      <c r="E730" s="21" t="s">
        <v>110</v>
      </c>
      <c r="F730" s="21" t="s">
        <v>5227</v>
      </c>
      <c r="G730" s="21" t="s">
        <v>4230</v>
      </c>
      <c r="H730" s="21" t="s">
        <v>4184</v>
      </c>
      <c r="I730" s="21" t="s">
        <v>4548</v>
      </c>
      <c r="J730" s="21" t="s">
        <v>679</v>
      </c>
      <c r="K730" s="21" t="s">
        <v>4163</v>
      </c>
      <c r="L730" s="23" t="s">
        <v>4234</v>
      </c>
      <c r="M730" s="23" t="s">
        <v>4528</v>
      </c>
      <c r="N730" s="23" t="s">
        <v>4549</v>
      </c>
      <c r="O730" s="21" t="s">
        <v>212</v>
      </c>
      <c r="P730" s="21"/>
      <c r="Q730" s="21"/>
      <c r="R730" s="21">
        <v>70175</v>
      </c>
      <c r="S730" s="21"/>
      <c r="T730" s="21"/>
      <c r="U730" s="21" t="s">
        <v>178</v>
      </c>
      <c r="V730" s="21"/>
      <c r="W730" s="21"/>
      <c r="X730" s="21"/>
      <c r="Y730" s="21"/>
      <c r="Z730" s="23" t="s">
        <v>4342</v>
      </c>
      <c r="AA730" s="21" t="s">
        <v>178</v>
      </c>
      <c r="AB730" s="21">
        <v>1</v>
      </c>
    </row>
    <row r="731" spans="1:28" ht="21.6" customHeight="1">
      <c r="A731" s="21">
        <v>287</v>
      </c>
      <c r="B731" s="21">
        <v>2025072065</v>
      </c>
      <c r="C731" s="21">
        <v>1</v>
      </c>
      <c r="D731" s="21" t="s">
        <v>4157</v>
      </c>
      <c r="E731" s="21" t="s">
        <v>110</v>
      </c>
      <c r="F731" s="21" t="s">
        <v>5227</v>
      </c>
      <c r="G731" s="21" t="s">
        <v>4184</v>
      </c>
      <c r="H731" s="21" t="s">
        <v>4407</v>
      </c>
      <c r="I731" s="21" t="s">
        <v>4551</v>
      </c>
      <c r="J731" s="21" t="s">
        <v>679</v>
      </c>
      <c r="K731" s="21" t="s">
        <v>4163</v>
      </c>
      <c r="L731" s="23" t="s">
        <v>4234</v>
      </c>
      <c r="M731" s="23" t="s">
        <v>4528</v>
      </c>
      <c r="N731" s="23" t="s">
        <v>4552</v>
      </c>
      <c r="O731" s="21" t="s">
        <v>212</v>
      </c>
      <c r="P731" s="21"/>
      <c r="Q731" s="21"/>
      <c r="R731" s="21">
        <v>431821</v>
      </c>
      <c r="S731" s="21"/>
      <c r="T731" s="21"/>
      <c r="U731" s="21" t="s">
        <v>178</v>
      </c>
      <c r="V731" s="21"/>
      <c r="W731" s="21"/>
      <c r="X731" s="21"/>
      <c r="Y731" s="21"/>
      <c r="Z731" s="23" t="s">
        <v>4342</v>
      </c>
      <c r="AA731" s="21" t="s">
        <v>178</v>
      </c>
      <c r="AB731" s="21">
        <v>1</v>
      </c>
    </row>
    <row r="732" spans="1:28" ht="21.6" customHeight="1">
      <c r="A732" s="21">
        <v>288</v>
      </c>
      <c r="B732" s="21">
        <v>2025072777</v>
      </c>
      <c r="C732" s="21">
        <v>1</v>
      </c>
      <c r="D732" s="21" t="s">
        <v>4157</v>
      </c>
      <c r="E732" s="21" t="s">
        <v>110</v>
      </c>
      <c r="F732" s="21" t="s">
        <v>5206</v>
      </c>
      <c r="G732" s="21" t="s">
        <v>4213</v>
      </c>
      <c r="H732" s="21" t="s">
        <v>4361</v>
      </c>
      <c r="I732" s="21" t="s">
        <v>4553</v>
      </c>
      <c r="J732" s="21" t="s">
        <v>679</v>
      </c>
      <c r="K732" s="21" t="s">
        <v>4163</v>
      </c>
      <c r="L732" s="23" t="s">
        <v>4452</v>
      </c>
      <c r="M732" s="23" t="s">
        <v>4390</v>
      </c>
      <c r="N732" s="23" t="s">
        <v>4422</v>
      </c>
      <c r="O732" s="21" t="s">
        <v>212</v>
      </c>
      <c r="P732" s="21"/>
      <c r="Q732" s="21"/>
      <c r="R732" s="21">
        <v>80320</v>
      </c>
      <c r="S732" s="21" t="s">
        <v>178</v>
      </c>
      <c r="T732" s="21"/>
      <c r="U732" s="21"/>
      <c r="V732" s="21"/>
      <c r="W732" s="21"/>
      <c r="X732" s="21"/>
      <c r="Y732" s="21"/>
      <c r="Z732" s="23" t="s">
        <v>4802</v>
      </c>
      <c r="AA732" s="21" t="s">
        <v>178</v>
      </c>
      <c r="AB732" s="21">
        <v>1</v>
      </c>
    </row>
    <row r="733" spans="1:28" ht="21.6" customHeight="1">
      <c r="A733" s="21">
        <v>292</v>
      </c>
      <c r="B733" s="21">
        <v>2025070501</v>
      </c>
      <c r="C733" s="21">
        <v>1</v>
      </c>
      <c r="D733" s="21" t="s">
        <v>4157</v>
      </c>
      <c r="E733" s="21" t="s">
        <v>110</v>
      </c>
      <c r="F733" s="21" t="s">
        <v>5222</v>
      </c>
      <c r="G733" s="21" t="s">
        <v>4376</v>
      </c>
      <c r="H733" s="21" t="s">
        <v>4260</v>
      </c>
      <c r="I733" s="21" t="s">
        <v>5268</v>
      </c>
      <c r="J733" s="21" t="s">
        <v>679</v>
      </c>
      <c r="K733" s="21" t="s">
        <v>4163</v>
      </c>
      <c r="L733" s="23" t="s">
        <v>4531</v>
      </c>
      <c r="M733" s="23" t="s">
        <v>4532</v>
      </c>
      <c r="N733" s="23" t="s">
        <v>4533</v>
      </c>
      <c r="O733" s="21" t="s">
        <v>212</v>
      </c>
      <c r="P733" s="21"/>
      <c r="Q733" s="21"/>
      <c r="R733" s="21">
        <v>9306</v>
      </c>
      <c r="S733" s="21"/>
      <c r="T733" s="21"/>
      <c r="U733" s="21" t="s">
        <v>178</v>
      </c>
      <c r="V733" s="21"/>
      <c r="W733" s="21"/>
      <c r="X733" s="21"/>
      <c r="Y733" s="21"/>
      <c r="Z733" s="23" t="s">
        <v>4342</v>
      </c>
      <c r="AA733" s="21" t="s">
        <v>178</v>
      </c>
      <c r="AB733" s="21">
        <v>1</v>
      </c>
    </row>
    <row r="734" spans="1:28" ht="21.6" customHeight="1">
      <c r="A734" s="21">
        <v>293</v>
      </c>
      <c r="B734" s="21">
        <v>2025072031</v>
      </c>
      <c r="C734" s="21">
        <v>1</v>
      </c>
      <c r="D734" s="21" t="s">
        <v>4157</v>
      </c>
      <c r="E734" s="21" t="s">
        <v>110</v>
      </c>
      <c r="F734" s="21" t="s">
        <v>5227</v>
      </c>
      <c r="G734" s="21" t="s">
        <v>4343</v>
      </c>
      <c r="H734" s="21" t="s">
        <v>5269</v>
      </c>
      <c r="I734" s="21" t="s">
        <v>5268</v>
      </c>
      <c r="J734" s="21" t="s">
        <v>679</v>
      </c>
      <c r="K734" s="21" t="s">
        <v>4163</v>
      </c>
      <c r="L734" s="23" t="s">
        <v>4531</v>
      </c>
      <c r="M734" s="23" t="s">
        <v>4532</v>
      </c>
      <c r="N734" s="23" t="s">
        <v>4533</v>
      </c>
      <c r="O734" s="21" t="s">
        <v>158</v>
      </c>
      <c r="P734" s="21"/>
      <c r="Q734" s="21"/>
      <c r="R734" s="21">
        <v>9306</v>
      </c>
      <c r="S734" s="21"/>
      <c r="T734" s="21"/>
      <c r="U734" s="21"/>
      <c r="V734" s="21"/>
      <c r="W734" s="21"/>
      <c r="X734" s="21"/>
      <c r="Y734" s="21"/>
      <c r="Z734" s="23" t="s">
        <v>5270</v>
      </c>
      <c r="AA734" s="21" t="s">
        <v>178</v>
      </c>
      <c r="AB734" s="21">
        <v>1</v>
      </c>
    </row>
    <row r="735" spans="1:28" ht="21.6" customHeight="1">
      <c r="A735" s="21">
        <v>298</v>
      </c>
      <c r="B735" s="21">
        <v>2025070754</v>
      </c>
      <c r="C735" s="21">
        <v>1</v>
      </c>
      <c r="D735" s="21" t="s">
        <v>4157</v>
      </c>
      <c r="E735" s="21" t="s">
        <v>110</v>
      </c>
      <c r="F735" s="21" t="s">
        <v>5214</v>
      </c>
      <c r="G735" s="21" t="s">
        <v>4810</v>
      </c>
      <c r="H735" s="21" t="s">
        <v>4367</v>
      </c>
      <c r="I735" s="21" t="s">
        <v>4554</v>
      </c>
      <c r="J735" s="21" t="s">
        <v>4555</v>
      </c>
      <c r="K735" s="21" t="s">
        <v>4163</v>
      </c>
      <c r="L735" s="23" t="s">
        <v>4378</v>
      </c>
      <c r="M735" s="23" t="s">
        <v>4556</v>
      </c>
      <c r="N735" s="23" t="s">
        <v>4557</v>
      </c>
      <c r="O735" s="21" t="s">
        <v>212</v>
      </c>
      <c r="P735" s="21"/>
      <c r="Q735" s="21"/>
      <c r="R735" s="21">
        <v>24943</v>
      </c>
      <c r="S735" s="21" t="s">
        <v>178</v>
      </c>
      <c r="T735" s="21"/>
      <c r="U735" s="21"/>
      <c r="V735" s="21"/>
      <c r="W735" s="21"/>
      <c r="X735" s="21"/>
      <c r="Y735" s="21"/>
      <c r="Z735" s="23" t="s">
        <v>4802</v>
      </c>
      <c r="AA735" s="21" t="s">
        <v>178</v>
      </c>
      <c r="AB735" s="21">
        <v>1</v>
      </c>
    </row>
    <row r="736" spans="1:28" ht="21.6" customHeight="1">
      <c r="A736" s="21">
        <v>329</v>
      </c>
      <c r="B736" s="21">
        <v>2025071797</v>
      </c>
      <c r="C736" s="21">
        <v>1</v>
      </c>
      <c r="D736" s="21" t="s">
        <v>4157</v>
      </c>
      <c r="E736" s="21" t="s">
        <v>274</v>
      </c>
      <c r="F736" s="21" t="s">
        <v>5243</v>
      </c>
      <c r="G736" s="21" t="s">
        <v>5247</v>
      </c>
      <c r="H736" s="21" t="s">
        <v>5271</v>
      </c>
      <c r="I736" s="21" t="s">
        <v>4566</v>
      </c>
      <c r="J736" s="21" t="s">
        <v>4281</v>
      </c>
      <c r="K736" s="21" t="s">
        <v>4163</v>
      </c>
      <c r="L736" s="23" t="s">
        <v>4567</v>
      </c>
      <c r="M736" s="23" t="s">
        <v>4568</v>
      </c>
      <c r="N736" s="23" t="s">
        <v>4410</v>
      </c>
      <c r="O736" s="21" t="s">
        <v>4170</v>
      </c>
      <c r="P736" s="21"/>
      <c r="Q736" s="21">
        <v>4105</v>
      </c>
      <c r="R736" s="21">
        <v>51774</v>
      </c>
      <c r="S736" s="21"/>
      <c r="T736" s="21"/>
      <c r="U736" s="21"/>
      <c r="V736" s="21"/>
      <c r="W736" s="21"/>
      <c r="X736" s="21"/>
      <c r="Y736" s="21"/>
      <c r="Z736" s="23"/>
      <c r="AA736" s="21" t="s">
        <v>178</v>
      </c>
      <c r="AB736" s="21">
        <v>1</v>
      </c>
    </row>
    <row r="737" spans="1:28" ht="21.6" customHeight="1">
      <c r="A737" s="21">
        <v>330</v>
      </c>
      <c r="B737" s="21">
        <v>2025071798</v>
      </c>
      <c r="C737" s="21">
        <v>1</v>
      </c>
      <c r="D737" s="21" t="s">
        <v>4157</v>
      </c>
      <c r="E737" s="21" t="s">
        <v>274</v>
      </c>
      <c r="F737" s="21" t="s">
        <v>5243</v>
      </c>
      <c r="G737" s="21" t="s">
        <v>5247</v>
      </c>
      <c r="H737" s="21" t="s">
        <v>5271</v>
      </c>
      <c r="I737" s="21" t="s">
        <v>4573</v>
      </c>
      <c r="J737" s="21" t="s">
        <v>4281</v>
      </c>
      <c r="K737" s="21" t="s">
        <v>4163</v>
      </c>
      <c r="L737" s="23" t="s">
        <v>4567</v>
      </c>
      <c r="M737" s="23" t="s">
        <v>4568</v>
      </c>
      <c r="N737" s="23" t="s">
        <v>4410</v>
      </c>
      <c r="O737" s="21" t="s">
        <v>4170</v>
      </c>
      <c r="P737" s="21"/>
      <c r="Q737" s="21">
        <v>6722</v>
      </c>
      <c r="R737" s="21">
        <v>89051</v>
      </c>
      <c r="S737" s="21"/>
      <c r="T737" s="21"/>
      <c r="U737" s="21"/>
      <c r="V737" s="21"/>
      <c r="W737" s="21"/>
      <c r="X737" s="21"/>
      <c r="Y737" s="21"/>
      <c r="Z737" s="23"/>
      <c r="AA737" s="21" t="s">
        <v>178</v>
      </c>
      <c r="AB737" s="21">
        <v>1</v>
      </c>
    </row>
    <row r="738" spans="1:28" ht="21.6" customHeight="1">
      <c r="A738" s="21">
        <v>331</v>
      </c>
      <c r="B738" s="21">
        <v>2025073106</v>
      </c>
      <c r="C738" s="21">
        <v>1</v>
      </c>
      <c r="D738" s="21" t="s">
        <v>4157</v>
      </c>
      <c r="E738" s="21" t="s">
        <v>274</v>
      </c>
      <c r="F738" s="21" t="s">
        <v>5264</v>
      </c>
      <c r="G738" s="21" t="s">
        <v>4596</v>
      </c>
      <c r="H738" s="21" t="s">
        <v>5272</v>
      </c>
      <c r="I738" s="21" t="s">
        <v>4573</v>
      </c>
      <c r="J738" s="21" t="s">
        <v>4281</v>
      </c>
      <c r="K738" s="21" t="s">
        <v>4163</v>
      </c>
      <c r="L738" s="23" t="s">
        <v>4567</v>
      </c>
      <c r="M738" s="23" t="s">
        <v>4568</v>
      </c>
      <c r="N738" s="23" t="s">
        <v>4410</v>
      </c>
      <c r="O738" s="21" t="s">
        <v>158</v>
      </c>
      <c r="P738" s="21"/>
      <c r="Q738" s="21">
        <v>4392</v>
      </c>
      <c r="R738" s="21">
        <v>52994</v>
      </c>
      <c r="S738" s="21"/>
      <c r="T738" s="21"/>
      <c r="U738" s="21"/>
      <c r="V738" s="21"/>
      <c r="W738" s="21"/>
      <c r="X738" s="21"/>
      <c r="Y738" s="21"/>
      <c r="Z738" s="23" t="s">
        <v>5273</v>
      </c>
      <c r="AA738" s="21" t="s">
        <v>178</v>
      </c>
      <c r="AB738" s="21">
        <v>1</v>
      </c>
    </row>
    <row r="739" spans="1:28" ht="21.6" customHeight="1">
      <c r="A739" s="21">
        <v>37</v>
      </c>
      <c r="B739" s="21">
        <v>2025070955</v>
      </c>
      <c r="C739" s="21">
        <v>1</v>
      </c>
      <c r="D739" s="21" t="s">
        <v>4157</v>
      </c>
      <c r="E739" s="21" t="s">
        <v>115</v>
      </c>
      <c r="F739" s="21" t="s">
        <v>5186</v>
      </c>
      <c r="G739" s="21" t="s">
        <v>5090</v>
      </c>
      <c r="H739" s="21" t="s">
        <v>4748</v>
      </c>
      <c r="I739" s="21" t="s">
        <v>4262</v>
      </c>
      <c r="J739" s="21" t="s">
        <v>4257</v>
      </c>
      <c r="K739" s="21" t="s">
        <v>4163</v>
      </c>
      <c r="L739" s="23" t="s">
        <v>4263</v>
      </c>
      <c r="M739" s="23" t="s">
        <v>4264</v>
      </c>
      <c r="N739" s="23"/>
      <c r="O739" s="21" t="s">
        <v>4170</v>
      </c>
      <c r="P739" s="21"/>
      <c r="Q739" s="21"/>
      <c r="R739" s="21">
        <v>25400</v>
      </c>
      <c r="S739" s="21"/>
      <c r="T739" s="21"/>
      <c r="U739" s="21"/>
      <c r="V739" s="21"/>
      <c r="W739" s="21"/>
      <c r="X739" s="21"/>
      <c r="Y739" s="21"/>
      <c r="Z739" s="23" t="s">
        <v>4166</v>
      </c>
      <c r="AA739" s="21" t="s">
        <v>178</v>
      </c>
      <c r="AB739" s="21">
        <v>1</v>
      </c>
    </row>
    <row r="740" spans="1:28" ht="21.6" customHeight="1">
      <c r="A740" s="21">
        <v>41</v>
      </c>
      <c r="B740" s="21">
        <v>2025070959</v>
      </c>
      <c r="C740" s="21">
        <v>1</v>
      </c>
      <c r="D740" s="21" t="s">
        <v>4157</v>
      </c>
      <c r="E740" s="21" t="s">
        <v>115</v>
      </c>
      <c r="F740" s="21" t="s">
        <v>5186</v>
      </c>
      <c r="G740" s="21" t="s">
        <v>5199</v>
      </c>
      <c r="H740" s="21" t="s">
        <v>5200</v>
      </c>
      <c r="I740" s="21" t="s">
        <v>4273</v>
      </c>
      <c r="J740" s="21" t="s">
        <v>4268</v>
      </c>
      <c r="K740" s="21" t="s">
        <v>4163</v>
      </c>
      <c r="L740" s="23" t="s">
        <v>4274</v>
      </c>
      <c r="M740" s="23" t="s">
        <v>4275</v>
      </c>
      <c r="N740" s="23" t="s">
        <v>4252</v>
      </c>
      <c r="O740" s="21" t="s">
        <v>212</v>
      </c>
      <c r="P740" s="21"/>
      <c r="Q740" s="21">
        <v>2346</v>
      </c>
      <c r="R740" s="21">
        <v>279645</v>
      </c>
      <c r="S740" s="21" t="s">
        <v>178</v>
      </c>
      <c r="T740" s="21"/>
      <c r="U740" s="21"/>
      <c r="V740" s="21"/>
      <c r="W740" s="21"/>
      <c r="X740" s="21"/>
      <c r="Y740" s="21"/>
      <c r="Z740" s="23" t="s">
        <v>5201</v>
      </c>
      <c r="AA740" s="21" t="s">
        <v>178</v>
      </c>
      <c r="AB740" s="21">
        <v>1</v>
      </c>
    </row>
    <row r="741" spans="1:28" ht="21.6" customHeight="1">
      <c r="A741" s="21">
        <v>157</v>
      </c>
      <c r="B741" s="21">
        <v>2025071355</v>
      </c>
      <c r="C741" s="21">
        <v>1</v>
      </c>
      <c r="D741" s="21" t="s">
        <v>4157</v>
      </c>
      <c r="E741" s="21" t="s">
        <v>110</v>
      </c>
      <c r="F741" s="21" t="s">
        <v>5213</v>
      </c>
      <c r="G741" s="21" t="s">
        <v>4260</v>
      </c>
      <c r="H741" s="21" t="s">
        <v>4343</v>
      </c>
      <c r="I741" s="21" t="s">
        <v>4350</v>
      </c>
      <c r="J741" s="21" t="s">
        <v>4175</v>
      </c>
      <c r="K741" s="21" t="s">
        <v>4163</v>
      </c>
      <c r="L741" s="23" t="s">
        <v>4351</v>
      </c>
      <c r="M741" s="23" t="s">
        <v>4352</v>
      </c>
      <c r="N741" s="23" t="s">
        <v>4353</v>
      </c>
      <c r="O741" s="21" t="s">
        <v>4170</v>
      </c>
      <c r="P741" s="21"/>
      <c r="Q741" s="21">
        <v>15218</v>
      </c>
      <c r="R741" s="21">
        <v>135890</v>
      </c>
      <c r="S741" s="21"/>
      <c r="T741" s="21"/>
      <c r="U741" s="21"/>
      <c r="V741" s="21"/>
      <c r="W741" s="21"/>
      <c r="X741" s="21"/>
      <c r="Y741" s="21"/>
      <c r="Z741" s="23" t="s">
        <v>4677</v>
      </c>
      <c r="AA741" s="21" t="s">
        <v>178</v>
      </c>
      <c r="AB741" s="21">
        <v>1</v>
      </c>
    </row>
    <row r="742" spans="1:28" ht="21.6" customHeight="1">
      <c r="A742" s="21">
        <v>192</v>
      </c>
      <c r="B742" s="21">
        <v>2025070748</v>
      </c>
      <c r="C742" s="21">
        <v>1</v>
      </c>
      <c r="D742" s="21" t="s">
        <v>4157</v>
      </c>
      <c r="E742" s="21" t="s">
        <v>110</v>
      </c>
      <c r="F742" s="21" t="s">
        <v>5214</v>
      </c>
      <c r="G742" s="21" t="s">
        <v>4309</v>
      </c>
      <c r="H742" s="21" t="s">
        <v>4635</v>
      </c>
      <c r="I742" s="21" t="s">
        <v>4384</v>
      </c>
      <c r="J742" s="21" t="s">
        <v>4233</v>
      </c>
      <c r="K742" s="21" t="s">
        <v>4163</v>
      </c>
      <c r="L742" s="23" t="s">
        <v>4378</v>
      </c>
      <c r="M742" s="23" t="s">
        <v>4385</v>
      </c>
      <c r="N742" s="23" t="s">
        <v>4386</v>
      </c>
      <c r="O742" s="21" t="s">
        <v>4170</v>
      </c>
      <c r="P742" s="21"/>
      <c r="Q742" s="21"/>
      <c r="R742" s="21">
        <v>163873</v>
      </c>
      <c r="S742" s="21"/>
      <c r="T742" s="21"/>
      <c r="U742" s="21"/>
      <c r="V742" s="21"/>
      <c r="W742" s="21"/>
      <c r="X742" s="21"/>
      <c r="Y742" s="21"/>
      <c r="Z742" s="23" t="s">
        <v>4802</v>
      </c>
      <c r="AA742" s="21" t="s">
        <v>178</v>
      </c>
      <c r="AB742" s="21">
        <v>1</v>
      </c>
    </row>
    <row r="743" spans="1:28" ht="21.6" customHeight="1">
      <c r="A743" s="21">
        <v>206</v>
      </c>
      <c r="B743" s="21">
        <v>2025072181</v>
      </c>
      <c r="C743" s="21">
        <v>1</v>
      </c>
      <c r="D743" s="21" t="s">
        <v>4157</v>
      </c>
      <c r="E743" s="21" t="s">
        <v>110</v>
      </c>
      <c r="F743" s="21" t="s">
        <v>5179</v>
      </c>
      <c r="G743" s="21" t="s">
        <v>4343</v>
      </c>
      <c r="H743" s="21" t="s">
        <v>4361</v>
      </c>
      <c r="I743" s="21" t="s">
        <v>5274</v>
      </c>
      <c r="J743" s="21" t="s">
        <v>4233</v>
      </c>
      <c r="K743" s="21" t="s">
        <v>4163</v>
      </c>
      <c r="L743" s="23" t="s">
        <v>4234</v>
      </c>
      <c r="M743" s="23" t="s">
        <v>5275</v>
      </c>
      <c r="N743" s="23" t="s">
        <v>5276</v>
      </c>
      <c r="O743" s="21" t="s">
        <v>4170</v>
      </c>
      <c r="P743" s="21"/>
      <c r="Q743" s="21"/>
      <c r="R743" s="21">
        <v>93598</v>
      </c>
      <c r="S743" s="21"/>
      <c r="T743" s="21"/>
      <c r="U743" s="21"/>
      <c r="V743" s="21"/>
      <c r="W743" s="21"/>
      <c r="X743" s="21"/>
      <c r="Y743" s="21"/>
      <c r="Z743" s="23" t="s">
        <v>4303</v>
      </c>
      <c r="AA743" s="21" t="s">
        <v>178</v>
      </c>
      <c r="AB743" s="21">
        <v>1</v>
      </c>
    </row>
    <row r="744" spans="1:28" ht="21.6" customHeight="1">
      <c r="A744" s="21">
        <v>215</v>
      </c>
      <c r="B744" s="21">
        <v>2025073642</v>
      </c>
      <c r="C744" s="21">
        <v>1</v>
      </c>
      <c r="D744" s="21" t="s">
        <v>4157</v>
      </c>
      <c r="E744" s="21" t="s">
        <v>110</v>
      </c>
      <c r="F744" s="21" t="s">
        <v>5277</v>
      </c>
      <c r="G744" s="21" t="s">
        <v>4343</v>
      </c>
      <c r="H744" s="21" t="s">
        <v>5038</v>
      </c>
      <c r="I744" s="21" t="s">
        <v>4413</v>
      </c>
      <c r="J744" s="21" t="s">
        <v>4257</v>
      </c>
      <c r="K744" s="21" t="s">
        <v>4163</v>
      </c>
      <c r="L744" s="23" t="s">
        <v>4414</v>
      </c>
      <c r="M744" s="23" t="s">
        <v>4415</v>
      </c>
      <c r="N744" s="23" t="s">
        <v>4416</v>
      </c>
      <c r="O744" s="21" t="s">
        <v>158</v>
      </c>
      <c r="P744" s="21"/>
      <c r="Q744" s="21"/>
      <c r="R744" s="21">
        <v>141355</v>
      </c>
      <c r="S744" s="21"/>
      <c r="T744" s="21"/>
      <c r="U744" s="21"/>
      <c r="V744" s="21"/>
      <c r="W744" s="21"/>
      <c r="X744" s="21"/>
      <c r="Y744" s="21"/>
      <c r="Z744" s="23" t="s">
        <v>5278</v>
      </c>
      <c r="AA744" s="21" t="s">
        <v>178</v>
      </c>
      <c r="AB744" s="21">
        <v>1</v>
      </c>
    </row>
    <row r="745" spans="1:28" ht="21.6" customHeight="1">
      <c r="A745" s="21">
        <v>243</v>
      </c>
      <c r="B745" s="21">
        <v>2025073682</v>
      </c>
      <c r="C745" s="21">
        <v>1</v>
      </c>
      <c r="D745" s="21" t="s">
        <v>4157</v>
      </c>
      <c r="E745" s="21" t="s">
        <v>110</v>
      </c>
      <c r="F745" s="21" t="s">
        <v>5277</v>
      </c>
      <c r="G745" s="21" t="s">
        <v>4184</v>
      </c>
      <c r="H745" s="21" t="s">
        <v>4971</v>
      </c>
      <c r="I745" s="21" t="s">
        <v>4467</v>
      </c>
      <c r="J745" s="21" t="s">
        <v>4268</v>
      </c>
      <c r="K745" s="21" t="s">
        <v>4163</v>
      </c>
      <c r="L745" s="23" t="s">
        <v>4468</v>
      </c>
      <c r="M745" s="23" t="s">
        <v>4469</v>
      </c>
      <c r="N745" s="23" t="s">
        <v>4470</v>
      </c>
      <c r="O745" s="21" t="s">
        <v>212</v>
      </c>
      <c r="P745" s="21"/>
      <c r="Q745" s="21">
        <v>27044</v>
      </c>
      <c r="R745" s="21">
        <v>28330</v>
      </c>
      <c r="S745" s="21" t="s">
        <v>178</v>
      </c>
      <c r="T745" s="21"/>
      <c r="U745" s="21"/>
      <c r="V745" s="21"/>
      <c r="W745" s="21"/>
      <c r="X745" s="21"/>
      <c r="Y745" s="21"/>
      <c r="Z745" s="23" t="s">
        <v>4802</v>
      </c>
      <c r="AA745" s="21" t="s">
        <v>178</v>
      </c>
      <c r="AB745" s="21">
        <v>1</v>
      </c>
    </row>
    <row r="746" spans="1:28" ht="21.6" customHeight="1">
      <c r="A746" s="21">
        <v>259</v>
      </c>
      <c r="B746" s="21">
        <v>2025070742</v>
      </c>
      <c r="C746" s="21">
        <v>1</v>
      </c>
      <c r="D746" s="21" t="s">
        <v>4157</v>
      </c>
      <c r="E746" s="21" t="s">
        <v>110</v>
      </c>
      <c r="F746" s="21" t="s">
        <v>5214</v>
      </c>
      <c r="G746" s="21" t="s">
        <v>5012</v>
      </c>
      <c r="H746" s="21" t="s">
        <v>4291</v>
      </c>
      <c r="I746" s="21" t="s">
        <v>4494</v>
      </c>
      <c r="J746" s="21" t="s">
        <v>4278</v>
      </c>
      <c r="K746" s="21" t="s">
        <v>4163</v>
      </c>
      <c r="L746" s="23" t="s">
        <v>4378</v>
      </c>
      <c r="M746" s="23" t="s">
        <v>4495</v>
      </c>
      <c r="N746" s="23" t="s">
        <v>4359</v>
      </c>
      <c r="O746" s="21" t="s">
        <v>4170</v>
      </c>
      <c r="P746" s="21"/>
      <c r="Q746" s="21"/>
      <c r="R746" s="21">
        <v>144678</v>
      </c>
      <c r="S746" s="21"/>
      <c r="T746" s="21"/>
      <c r="U746" s="21"/>
      <c r="V746" s="21"/>
      <c r="W746" s="21"/>
      <c r="X746" s="21"/>
      <c r="Y746" s="21"/>
      <c r="Z746" s="23" t="s">
        <v>4802</v>
      </c>
      <c r="AA746" s="21" t="s">
        <v>178</v>
      </c>
      <c r="AB746" s="21">
        <v>1</v>
      </c>
    </row>
    <row r="747" spans="1:28" ht="21.6" customHeight="1">
      <c r="A747" s="21">
        <v>303</v>
      </c>
      <c r="B747" s="21">
        <v>2025072418</v>
      </c>
      <c r="C747" s="21">
        <v>1</v>
      </c>
      <c r="D747" s="21" t="s">
        <v>4157</v>
      </c>
      <c r="E747" s="21" t="s">
        <v>110</v>
      </c>
      <c r="F747" s="21" t="s">
        <v>5182</v>
      </c>
      <c r="G747" s="21" t="s">
        <v>4260</v>
      </c>
      <c r="H747" s="21" t="s">
        <v>4343</v>
      </c>
      <c r="I747" s="21" t="s">
        <v>4738</v>
      </c>
      <c r="J747" s="21" t="s">
        <v>4739</v>
      </c>
      <c r="K747" s="21" t="s">
        <v>4163</v>
      </c>
      <c r="L747" s="23" t="s">
        <v>4740</v>
      </c>
      <c r="M747" s="23" t="s">
        <v>4741</v>
      </c>
      <c r="N747" s="23" t="s">
        <v>4742</v>
      </c>
      <c r="O747" s="21" t="s">
        <v>4170</v>
      </c>
      <c r="P747" s="21"/>
      <c r="Q747" s="21">
        <v>2052</v>
      </c>
      <c r="R747" s="21">
        <v>154358</v>
      </c>
      <c r="S747" s="21"/>
      <c r="T747" s="21"/>
      <c r="U747" s="21"/>
      <c r="V747" s="21"/>
      <c r="W747" s="21"/>
      <c r="X747" s="21"/>
      <c r="Y747" s="21"/>
      <c r="Z747" s="23" t="s">
        <v>4802</v>
      </c>
      <c r="AA747" s="21" t="s">
        <v>178</v>
      </c>
      <c r="AB747" s="21">
        <v>1</v>
      </c>
    </row>
    <row r="748" spans="1:28" ht="21.6" customHeight="1">
      <c r="A748" s="21">
        <v>48</v>
      </c>
      <c r="B748" s="21">
        <v>2025072193</v>
      </c>
      <c r="C748" s="21">
        <v>1</v>
      </c>
      <c r="D748" s="21" t="s">
        <v>4157</v>
      </c>
      <c r="E748" s="21" t="s">
        <v>115</v>
      </c>
      <c r="F748" s="21" t="s">
        <v>5179</v>
      </c>
      <c r="G748" s="21" t="s">
        <v>4888</v>
      </c>
      <c r="H748" s="21" t="s">
        <v>5204</v>
      </c>
      <c r="I748" s="21" t="s">
        <v>4287</v>
      </c>
      <c r="J748" s="21" t="s">
        <v>4281</v>
      </c>
      <c r="K748" s="21" t="s">
        <v>4163</v>
      </c>
      <c r="L748" s="23" t="s">
        <v>4288</v>
      </c>
      <c r="M748" s="23" t="s">
        <v>4289</v>
      </c>
      <c r="N748" s="23" t="s">
        <v>4290</v>
      </c>
      <c r="O748" s="21" t="s">
        <v>212</v>
      </c>
      <c r="P748" s="21"/>
      <c r="Q748" s="21">
        <v>5375</v>
      </c>
      <c r="R748" s="21">
        <v>42458</v>
      </c>
      <c r="S748" s="21" t="s">
        <v>178</v>
      </c>
      <c r="T748" s="21"/>
      <c r="U748" s="21"/>
      <c r="V748" s="21"/>
      <c r="W748" s="21"/>
      <c r="X748" s="21"/>
      <c r="Y748" s="21"/>
      <c r="Z748" s="23" t="s">
        <v>4166</v>
      </c>
      <c r="AA748" s="21" t="s">
        <v>178</v>
      </c>
      <c r="AB748" s="21">
        <v>1</v>
      </c>
    </row>
    <row r="749" spans="1:28" ht="21.6" customHeight="1">
      <c r="A749" s="21">
        <v>196</v>
      </c>
      <c r="B749" s="21">
        <v>2025073293</v>
      </c>
      <c r="C749" s="21">
        <v>1</v>
      </c>
      <c r="D749" s="21" t="s">
        <v>4157</v>
      </c>
      <c r="E749" s="21" t="s">
        <v>110</v>
      </c>
      <c r="F749" s="21" t="s">
        <v>5209</v>
      </c>
      <c r="G749" s="21" t="s">
        <v>4260</v>
      </c>
      <c r="H749" s="21" t="s">
        <v>4343</v>
      </c>
      <c r="I749" s="21" t="s">
        <v>4393</v>
      </c>
      <c r="J749" s="21" t="s">
        <v>4233</v>
      </c>
      <c r="K749" s="21" t="s">
        <v>4163</v>
      </c>
      <c r="L749" s="23" t="s">
        <v>4394</v>
      </c>
      <c r="M749" s="23" t="s">
        <v>4395</v>
      </c>
      <c r="N749" s="23"/>
      <c r="O749" s="21" t="s">
        <v>4170</v>
      </c>
      <c r="P749" s="21"/>
      <c r="Q749" s="21"/>
      <c r="R749" s="21">
        <v>96600</v>
      </c>
      <c r="S749" s="21"/>
      <c r="T749" s="21"/>
      <c r="U749" s="21"/>
      <c r="V749" s="21"/>
      <c r="W749" s="21"/>
      <c r="X749" s="21"/>
      <c r="Y749" s="21"/>
      <c r="Z749" s="23" t="s">
        <v>4802</v>
      </c>
      <c r="AA749" s="21" t="s">
        <v>178</v>
      </c>
      <c r="AB749" s="21">
        <v>1</v>
      </c>
    </row>
    <row r="750" spans="1:28" ht="21.6" customHeight="1">
      <c r="A750" s="21">
        <v>216</v>
      </c>
      <c r="B750" s="21">
        <v>2025070401</v>
      </c>
      <c r="C750" s="21">
        <v>1</v>
      </c>
      <c r="D750" s="21" t="s">
        <v>4157</v>
      </c>
      <c r="E750" s="21" t="s">
        <v>110</v>
      </c>
      <c r="F750" s="21" t="s">
        <v>5229</v>
      </c>
      <c r="G750" s="21" t="s">
        <v>4337</v>
      </c>
      <c r="H750" s="21" t="s">
        <v>4322</v>
      </c>
      <c r="I750" s="21" t="s">
        <v>4420</v>
      </c>
      <c r="J750" s="21" t="s">
        <v>4257</v>
      </c>
      <c r="K750" s="21" t="s">
        <v>4163</v>
      </c>
      <c r="L750" s="23" t="s">
        <v>4414</v>
      </c>
      <c r="M750" s="23" t="s">
        <v>4421</v>
      </c>
      <c r="N750" s="23" t="s">
        <v>4422</v>
      </c>
      <c r="O750" s="21" t="s">
        <v>4170</v>
      </c>
      <c r="P750" s="21"/>
      <c r="Q750" s="21"/>
      <c r="R750" s="21">
        <v>124717</v>
      </c>
      <c r="S750" s="21"/>
      <c r="T750" s="21"/>
      <c r="U750" s="21"/>
      <c r="V750" s="21"/>
      <c r="W750" s="21"/>
      <c r="X750" s="21"/>
      <c r="Y750" s="21"/>
      <c r="Z750" s="23" t="s">
        <v>4802</v>
      </c>
      <c r="AA750" s="21" t="s">
        <v>178</v>
      </c>
      <c r="AB750" s="21">
        <v>1</v>
      </c>
    </row>
    <row r="751" spans="1:28" ht="21.6" customHeight="1">
      <c r="A751" s="21">
        <v>24</v>
      </c>
      <c r="B751" s="21">
        <v>2025071654</v>
      </c>
      <c r="C751" s="21">
        <v>1</v>
      </c>
      <c r="D751" s="21" t="s">
        <v>4157</v>
      </c>
      <c r="E751" s="21" t="s">
        <v>115</v>
      </c>
      <c r="F751" s="21" t="s">
        <v>5180</v>
      </c>
      <c r="G751" s="21" t="s">
        <v>4407</v>
      </c>
      <c r="H751" s="21" t="s">
        <v>4238</v>
      </c>
      <c r="I751" s="21" t="s">
        <v>4239</v>
      </c>
      <c r="J751" s="21" t="s">
        <v>4233</v>
      </c>
      <c r="K751" s="21" t="s">
        <v>4163</v>
      </c>
      <c r="L751" s="23" t="s">
        <v>4187</v>
      </c>
      <c r="M751" s="23" t="s">
        <v>4188</v>
      </c>
      <c r="N751" s="23" t="s">
        <v>4240</v>
      </c>
      <c r="O751" s="21" t="s">
        <v>4170</v>
      </c>
      <c r="P751" s="21"/>
      <c r="Q751" s="21"/>
      <c r="R751" s="21">
        <v>85730</v>
      </c>
      <c r="S751" s="21"/>
      <c r="T751" s="21"/>
      <c r="U751" s="21"/>
      <c r="V751" s="21"/>
      <c r="W751" s="21"/>
      <c r="X751" s="21"/>
      <c r="Y751" s="21"/>
      <c r="Z751" s="23" t="s">
        <v>4166</v>
      </c>
      <c r="AA751" s="21" t="s">
        <v>178</v>
      </c>
      <c r="AB751" s="21">
        <v>1</v>
      </c>
    </row>
    <row r="752" spans="1:28" ht="21.6" customHeight="1">
      <c r="A752" s="21">
        <v>30</v>
      </c>
      <c r="B752" s="21">
        <v>2025072628</v>
      </c>
      <c r="C752" s="21">
        <v>1</v>
      </c>
      <c r="D752" s="21" t="s">
        <v>4157</v>
      </c>
      <c r="E752" s="21" t="s">
        <v>115</v>
      </c>
      <c r="F752" s="21" t="s">
        <v>5189</v>
      </c>
      <c r="G752" s="21" t="s">
        <v>5279</v>
      </c>
      <c r="H752" s="21" t="s">
        <v>5110</v>
      </c>
      <c r="I752" s="21" t="s">
        <v>4999</v>
      </c>
      <c r="J752" s="21" t="s">
        <v>4233</v>
      </c>
      <c r="K752" s="21" t="s">
        <v>4163</v>
      </c>
      <c r="L752" s="23" t="s">
        <v>4610</v>
      </c>
      <c r="M752" s="23" t="s">
        <v>5280</v>
      </c>
      <c r="N752" s="23"/>
      <c r="O752" s="21" t="s">
        <v>4170</v>
      </c>
      <c r="P752" s="21"/>
      <c r="Q752" s="21"/>
      <c r="R752" s="21">
        <v>219541</v>
      </c>
      <c r="S752" s="21"/>
      <c r="T752" s="21"/>
      <c r="U752" s="21"/>
      <c r="V752" s="21"/>
      <c r="W752" s="21"/>
      <c r="X752" s="21"/>
      <c r="Y752" s="21"/>
      <c r="Z752" s="23" t="s">
        <v>4166</v>
      </c>
      <c r="AA752" s="21" t="s">
        <v>178</v>
      </c>
      <c r="AB752" s="21">
        <v>1</v>
      </c>
    </row>
    <row r="753" spans="1:28" ht="21.6" customHeight="1">
      <c r="A753" s="21">
        <v>46</v>
      </c>
      <c r="B753" s="21">
        <v>2025073515</v>
      </c>
      <c r="C753" s="21">
        <v>1</v>
      </c>
      <c r="D753" s="21" t="s">
        <v>4157</v>
      </c>
      <c r="E753" s="21" t="s">
        <v>115</v>
      </c>
      <c r="F753" s="21" t="s">
        <v>5281</v>
      </c>
      <c r="G753" s="21" t="s">
        <v>4381</v>
      </c>
      <c r="H753" s="21" t="s">
        <v>5282</v>
      </c>
      <c r="I753" s="21" t="s">
        <v>4277</v>
      </c>
      <c r="J753" s="21" t="s">
        <v>4278</v>
      </c>
      <c r="K753" s="21" t="s">
        <v>4163</v>
      </c>
      <c r="L753" s="23" t="s">
        <v>4187</v>
      </c>
      <c r="M753" s="23" t="s">
        <v>4188</v>
      </c>
      <c r="N753" s="23" t="s">
        <v>4279</v>
      </c>
      <c r="O753" s="21" t="s">
        <v>158</v>
      </c>
      <c r="P753" s="21"/>
      <c r="Q753" s="21"/>
      <c r="R753" s="21">
        <v>149364</v>
      </c>
      <c r="S753" s="21"/>
      <c r="T753" s="21"/>
      <c r="U753" s="21"/>
      <c r="V753" s="21"/>
      <c r="W753" s="21"/>
      <c r="X753" s="21"/>
      <c r="Y753" s="21"/>
      <c r="Z753" s="23" t="s">
        <v>5283</v>
      </c>
      <c r="AA753" s="21" t="s">
        <v>178</v>
      </c>
      <c r="AB753" s="21">
        <v>1</v>
      </c>
    </row>
    <row r="754" spans="1:28" ht="21.6" customHeight="1">
      <c r="A754" s="21">
        <v>167</v>
      </c>
      <c r="B754" s="21">
        <v>2025073117</v>
      </c>
      <c r="C754" s="21">
        <v>1</v>
      </c>
      <c r="D754" s="21" t="s">
        <v>4157</v>
      </c>
      <c r="E754" s="21" t="s">
        <v>110</v>
      </c>
      <c r="F754" s="21" t="s">
        <v>5264</v>
      </c>
      <c r="G754" s="21" t="s">
        <v>4367</v>
      </c>
      <c r="H754" s="21" t="s">
        <v>4406</v>
      </c>
      <c r="I754" s="21" t="s">
        <v>4656</v>
      </c>
      <c r="J754" s="21" t="s">
        <v>4175</v>
      </c>
      <c r="K754" s="21" t="s">
        <v>4163</v>
      </c>
      <c r="L754" s="23" t="s">
        <v>4357</v>
      </c>
      <c r="M754" s="23" t="s">
        <v>4657</v>
      </c>
      <c r="N754" s="23" t="s">
        <v>4658</v>
      </c>
      <c r="O754" s="21" t="s">
        <v>4170</v>
      </c>
      <c r="P754" s="21"/>
      <c r="Q754" s="21">
        <v>13574</v>
      </c>
      <c r="R754" s="21">
        <v>17300</v>
      </c>
      <c r="S754" s="21"/>
      <c r="T754" s="21"/>
      <c r="U754" s="21"/>
      <c r="V754" s="21"/>
      <c r="W754" s="21"/>
      <c r="X754" s="21"/>
      <c r="Y754" s="21"/>
      <c r="Z754" s="23" t="s">
        <v>4802</v>
      </c>
      <c r="AA754" s="21" t="s">
        <v>178</v>
      </c>
      <c r="AB754" s="21">
        <v>1</v>
      </c>
    </row>
    <row r="755" spans="1:28" ht="21.6" customHeight="1">
      <c r="A755" s="21">
        <v>241</v>
      </c>
      <c r="B755" s="21">
        <v>2025073721</v>
      </c>
      <c r="C755" s="21">
        <v>1</v>
      </c>
      <c r="D755" s="21" t="s">
        <v>4157</v>
      </c>
      <c r="E755" s="21" t="s">
        <v>110</v>
      </c>
      <c r="F755" s="21" t="s">
        <v>5281</v>
      </c>
      <c r="G755" s="21" t="s">
        <v>4343</v>
      </c>
      <c r="H755" s="21" t="s">
        <v>4381</v>
      </c>
      <c r="I755" s="21" t="s">
        <v>4462</v>
      </c>
      <c r="J755" s="21" t="s">
        <v>4268</v>
      </c>
      <c r="K755" s="21" t="s">
        <v>4163</v>
      </c>
      <c r="L755" s="23" t="s">
        <v>4463</v>
      </c>
      <c r="M755" s="23" t="s">
        <v>4464</v>
      </c>
      <c r="N755" s="23" t="s">
        <v>4465</v>
      </c>
      <c r="O755" s="21" t="s">
        <v>212</v>
      </c>
      <c r="P755" s="21">
        <v>1572</v>
      </c>
      <c r="Q755" s="21">
        <v>4250</v>
      </c>
      <c r="R755" s="21">
        <v>28898</v>
      </c>
      <c r="S755" s="21"/>
      <c r="T755" s="21" t="s">
        <v>178</v>
      </c>
      <c r="U755" s="21"/>
      <c r="V755" s="21"/>
      <c r="W755" s="21"/>
      <c r="X755" s="21"/>
      <c r="Y755" s="21"/>
      <c r="Z755" s="23" t="s">
        <v>5284</v>
      </c>
      <c r="AA755" s="21" t="s">
        <v>178</v>
      </c>
      <c r="AB755" s="21">
        <v>1</v>
      </c>
    </row>
    <row r="756" spans="1:28" ht="21.6" customHeight="1">
      <c r="A756" s="21">
        <v>267</v>
      </c>
      <c r="B756" s="21">
        <v>2025070750</v>
      </c>
      <c r="C756" s="21">
        <v>1</v>
      </c>
      <c r="D756" s="21" t="s">
        <v>4157</v>
      </c>
      <c r="E756" s="21" t="s">
        <v>110</v>
      </c>
      <c r="F756" s="21" t="s">
        <v>5214</v>
      </c>
      <c r="G756" s="21" t="s">
        <v>4635</v>
      </c>
      <c r="H756" s="21" t="s">
        <v>4366</v>
      </c>
      <c r="I756" s="21" t="s">
        <v>4502</v>
      </c>
      <c r="J756" s="21" t="s">
        <v>4278</v>
      </c>
      <c r="K756" s="21" t="s">
        <v>4163</v>
      </c>
      <c r="L756" s="23" t="s">
        <v>4378</v>
      </c>
      <c r="M756" s="23" t="s">
        <v>4503</v>
      </c>
      <c r="N756" s="23" t="s">
        <v>4504</v>
      </c>
      <c r="O756" s="21" t="s">
        <v>4170</v>
      </c>
      <c r="P756" s="21"/>
      <c r="Q756" s="21"/>
      <c r="R756" s="21">
        <v>122901</v>
      </c>
      <c r="S756" s="21"/>
      <c r="T756" s="21"/>
      <c r="U756" s="21"/>
      <c r="V756" s="21"/>
      <c r="W756" s="21"/>
      <c r="X756" s="21"/>
      <c r="Y756" s="21"/>
      <c r="Z756" s="23" t="s">
        <v>4802</v>
      </c>
      <c r="AA756" s="21" t="s">
        <v>178</v>
      </c>
      <c r="AB756" s="21">
        <v>1</v>
      </c>
    </row>
    <row r="757" spans="1:28" ht="21.6" customHeight="1">
      <c r="A757" s="21">
        <v>283</v>
      </c>
      <c r="B757" s="21">
        <v>2025072269</v>
      </c>
      <c r="C757" s="21">
        <v>1</v>
      </c>
      <c r="D757" s="21" t="s">
        <v>4157</v>
      </c>
      <c r="E757" s="21" t="s">
        <v>110</v>
      </c>
      <c r="F757" s="21" t="s">
        <v>5179</v>
      </c>
      <c r="G757" s="21" t="s">
        <v>4184</v>
      </c>
      <c r="H757" s="21" t="s">
        <v>4407</v>
      </c>
      <c r="I757" s="21" t="s">
        <v>4520</v>
      </c>
      <c r="J757" s="21" t="s">
        <v>4278</v>
      </c>
      <c r="K757" s="21" t="s">
        <v>4163</v>
      </c>
      <c r="L757" s="23" t="s">
        <v>4521</v>
      </c>
      <c r="M757" s="23" t="s">
        <v>4522</v>
      </c>
      <c r="N757" s="23"/>
      <c r="O757" s="21" t="s">
        <v>4170</v>
      </c>
      <c r="P757" s="21"/>
      <c r="Q757" s="21"/>
      <c r="R757" s="21">
        <v>77543</v>
      </c>
      <c r="S757" s="21"/>
      <c r="T757" s="21"/>
      <c r="U757" s="21"/>
      <c r="V757" s="21"/>
      <c r="W757" s="21"/>
      <c r="X757" s="21"/>
      <c r="Y757" s="21"/>
      <c r="Z757" s="23" t="s">
        <v>4802</v>
      </c>
      <c r="AA757" s="21" t="s">
        <v>178</v>
      </c>
      <c r="AB757" s="21">
        <v>1</v>
      </c>
    </row>
    <row r="758" spans="1:28" ht="21.6" customHeight="1">
      <c r="A758" s="21">
        <v>342</v>
      </c>
      <c r="B758" s="21">
        <v>2025073758</v>
      </c>
      <c r="C758" s="21">
        <v>1</v>
      </c>
      <c r="D758" s="21" t="s">
        <v>4157</v>
      </c>
      <c r="E758" s="21" t="s">
        <v>274</v>
      </c>
      <c r="F758" s="21" t="s">
        <v>5281</v>
      </c>
      <c r="G758" s="21" t="s">
        <v>5013</v>
      </c>
      <c r="H758" s="21" t="s">
        <v>4770</v>
      </c>
      <c r="I758" s="21" t="s">
        <v>5285</v>
      </c>
      <c r="J758" s="21" t="s">
        <v>4233</v>
      </c>
      <c r="K758" s="21" t="s">
        <v>4163</v>
      </c>
      <c r="L758" s="23" t="s">
        <v>5286</v>
      </c>
      <c r="M758" s="23" t="s">
        <v>5287</v>
      </c>
      <c r="N758" s="23" t="s">
        <v>274</v>
      </c>
      <c r="O758" s="21" t="s">
        <v>212</v>
      </c>
      <c r="P758" s="21"/>
      <c r="Q758" s="21"/>
      <c r="R758" s="21">
        <v>140764</v>
      </c>
      <c r="S758" s="21"/>
      <c r="T758" s="21"/>
      <c r="U758" s="21" t="s">
        <v>178</v>
      </c>
      <c r="V758" s="21"/>
      <c r="W758" s="21"/>
      <c r="X758" s="21"/>
      <c r="Y758" s="21"/>
      <c r="Z758" s="23" t="s">
        <v>5288</v>
      </c>
      <c r="AA758" s="21" t="s">
        <v>178</v>
      </c>
      <c r="AB758" s="21">
        <v>1</v>
      </c>
    </row>
  </sheetData>
  <autoFilter ref="A1:AB2" xr:uid="{00000000-0009-0000-0000-000003000000}"/>
  <phoneticPr fontId="3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25" bestFit="1" customWidth="1"/>
    <col min="2" max="2" width="6" style="125" hidden="1" customWidth="1"/>
    <col min="3" max="3" width="11.59765625" style="125" bestFit="1" customWidth="1"/>
    <col min="4" max="5" width="8.09765625" style="125" hidden="1" customWidth="1"/>
    <col min="6" max="8" width="13.796875" style="125" customWidth="1"/>
    <col min="9" max="9" width="8.09765625" style="125" hidden="1" customWidth="1"/>
    <col min="10" max="11" width="6" style="125" hidden="1" customWidth="1"/>
    <col min="12" max="16" width="8.09765625" style="125" hidden="1" customWidth="1"/>
    <col min="17" max="17" width="11.3984375" style="125" hidden="1" customWidth="1"/>
    <col min="18" max="18" width="8.09765625" style="125" hidden="1" customWidth="1"/>
    <col min="19" max="19" width="8.09765625" style="125" customWidth="1"/>
    <col min="20" max="20" width="6" style="125" hidden="1" customWidth="1"/>
    <col min="21" max="21" width="7.5" style="125" hidden="1" customWidth="1"/>
    <col min="22" max="23" width="19.09765625" style="125" hidden="1" customWidth="1"/>
    <col min="24" max="24" width="19.09765625" style="125" bestFit="1" customWidth="1"/>
    <col min="25" max="27" width="8.09765625" style="125" hidden="1" customWidth="1"/>
    <col min="28" max="28" width="9.5" style="125" hidden="1" customWidth="1"/>
    <col min="29" max="29" width="38.19921875" style="125" bestFit="1" customWidth="1"/>
    <col min="30" max="30" width="38.19921875" style="100" bestFit="1" customWidth="1"/>
    <col min="31" max="31" width="6" style="125" hidden="1" customWidth="1"/>
    <col min="32" max="32" width="6.59765625" style="125" hidden="1" customWidth="1"/>
    <col min="33" max="38" width="6" style="125" hidden="1" customWidth="1"/>
  </cols>
  <sheetData>
    <row r="1" spans="1:42" ht="49.95" customHeight="1">
      <c r="A1" s="108" t="s">
        <v>120</v>
      </c>
      <c r="B1" s="108" t="s">
        <v>121</v>
      </c>
      <c r="C1" s="108" t="s">
        <v>122</v>
      </c>
      <c r="D1" s="108" t="s">
        <v>123</v>
      </c>
      <c r="E1" s="108" t="s">
        <v>124</v>
      </c>
      <c r="F1" s="108" t="s">
        <v>125</v>
      </c>
      <c r="G1" s="108" t="s">
        <v>126</v>
      </c>
      <c r="H1" s="108" t="s">
        <v>127</v>
      </c>
      <c r="I1" s="108" t="s">
        <v>128</v>
      </c>
      <c r="J1" s="108" t="s">
        <v>129</v>
      </c>
      <c r="K1" s="108" t="s">
        <v>130</v>
      </c>
      <c r="L1" s="108" t="s">
        <v>131</v>
      </c>
      <c r="M1" s="108" t="s">
        <v>132</v>
      </c>
      <c r="N1" s="108" t="s">
        <v>133</v>
      </c>
      <c r="O1" s="108" t="s">
        <v>134</v>
      </c>
      <c r="P1" s="108" t="s">
        <v>135</v>
      </c>
      <c r="Q1" s="108" t="s">
        <v>136</v>
      </c>
      <c r="R1" s="108" t="s">
        <v>137</v>
      </c>
      <c r="S1" s="108" t="s">
        <v>138</v>
      </c>
      <c r="T1" s="108" t="s">
        <v>139</v>
      </c>
      <c r="U1" s="108" t="s">
        <v>140</v>
      </c>
      <c r="V1" s="108" t="s">
        <v>141</v>
      </c>
      <c r="W1" s="108" t="s">
        <v>142</v>
      </c>
      <c r="X1" s="108" t="s">
        <v>143</v>
      </c>
      <c r="Y1" s="108" t="s">
        <v>144</v>
      </c>
      <c r="Z1" s="108" t="s">
        <v>145</v>
      </c>
      <c r="AA1" s="108" t="s">
        <v>146</v>
      </c>
      <c r="AB1" s="108" t="s">
        <v>147</v>
      </c>
      <c r="AC1" s="108" t="s">
        <v>148</v>
      </c>
      <c r="AD1" s="109" t="s">
        <v>5289</v>
      </c>
      <c r="AE1" s="20" t="s">
        <v>149</v>
      </c>
      <c r="AF1" s="20" t="s">
        <v>150</v>
      </c>
      <c r="AG1" s="20" t="s">
        <v>151</v>
      </c>
      <c r="AH1" s="20" t="s">
        <v>152</v>
      </c>
      <c r="AI1" s="20" t="s">
        <v>153</v>
      </c>
      <c r="AJ1" s="20" t="s">
        <v>154</v>
      </c>
      <c r="AK1" s="20" t="s">
        <v>155</v>
      </c>
      <c r="AL1" s="20" t="s">
        <v>156</v>
      </c>
    </row>
    <row r="2" spans="1:42" ht="21.6" customHeight="1">
      <c r="A2" s="21">
        <v>87</v>
      </c>
      <c r="B2" s="21" t="s">
        <v>212</v>
      </c>
      <c r="C2" s="21">
        <v>2025011806</v>
      </c>
      <c r="D2" s="21"/>
      <c r="E2" s="21"/>
      <c r="F2" s="21">
        <v>4983</v>
      </c>
      <c r="G2" s="21" t="s">
        <v>610</v>
      </c>
      <c r="H2" s="21" t="s">
        <v>266</v>
      </c>
      <c r="I2" s="21"/>
      <c r="J2" s="21"/>
      <c r="K2" s="21"/>
      <c r="L2" s="21"/>
      <c r="M2" s="22"/>
      <c r="N2" s="21"/>
      <c r="O2" s="22"/>
      <c r="P2" s="23"/>
      <c r="Q2" s="21" t="s">
        <v>614</v>
      </c>
      <c r="R2" s="21" t="s">
        <v>171</v>
      </c>
      <c r="S2" s="21" t="s">
        <v>274</v>
      </c>
      <c r="T2" s="21">
        <v>1</v>
      </c>
      <c r="U2" s="21" t="s">
        <v>172</v>
      </c>
      <c r="V2" s="21" t="s">
        <v>671</v>
      </c>
      <c r="W2" s="21" t="s">
        <v>616</v>
      </c>
      <c r="X2" s="126">
        <v>45670.677083333343</v>
      </c>
      <c r="Y2" s="21"/>
      <c r="Z2" s="21">
        <v>0.7</v>
      </c>
      <c r="AA2" s="21"/>
      <c r="AB2" s="21" t="s">
        <v>176</v>
      </c>
      <c r="AC2" s="102" t="s">
        <v>5290</v>
      </c>
      <c r="AD2" s="180" t="s">
        <v>248</v>
      </c>
      <c r="AE2" s="21"/>
      <c r="AF2" s="21"/>
      <c r="AG2" s="21"/>
      <c r="AH2" s="21"/>
      <c r="AI2" s="21"/>
      <c r="AJ2" s="21"/>
      <c r="AK2" s="21" t="s">
        <v>178</v>
      </c>
      <c r="AL2" s="104" t="e">
        <f>DATEVALUE(TEXT(I2, "yyyy/mm/dd"))</f>
        <v>#VALUE!</v>
      </c>
    </row>
    <row r="3" spans="1:42" ht="21.6" customHeight="1" thickBot="1">
      <c r="A3" s="24">
        <v>52</v>
      </c>
      <c r="B3" s="24" t="s">
        <v>212</v>
      </c>
      <c r="C3" s="24">
        <v>2025031532</v>
      </c>
      <c r="D3" s="24"/>
      <c r="E3" s="24"/>
      <c r="F3" s="24">
        <v>2221</v>
      </c>
      <c r="G3" s="24" t="s">
        <v>1152</v>
      </c>
      <c r="H3" s="24" t="s">
        <v>266</v>
      </c>
      <c r="I3" s="24"/>
      <c r="J3" s="24"/>
      <c r="K3" s="24"/>
      <c r="L3" s="24"/>
      <c r="M3" s="25"/>
      <c r="N3" s="24"/>
      <c r="O3" s="25"/>
      <c r="P3" s="26"/>
      <c r="Q3" s="24" t="s">
        <v>1156</v>
      </c>
      <c r="R3" s="24" t="s">
        <v>171</v>
      </c>
      <c r="S3" s="24" t="s">
        <v>274</v>
      </c>
      <c r="T3" s="24">
        <v>1</v>
      </c>
      <c r="U3" s="24" t="s">
        <v>172</v>
      </c>
      <c r="V3" s="24" t="s">
        <v>1715</v>
      </c>
      <c r="W3" s="24" t="s">
        <v>1716</v>
      </c>
      <c r="X3" s="177">
        <v>45728.498611111107</v>
      </c>
      <c r="Y3" s="24"/>
      <c r="Z3" s="24">
        <v>0.3</v>
      </c>
      <c r="AA3" s="24"/>
      <c r="AB3" s="24" t="s">
        <v>176</v>
      </c>
      <c r="AC3" s="26" t="s">
        <v>248</v>
      </c>
      <c r="AD3" s="218" t="s">
        <v>5291</v>
      </c>
      <c r="AE3" s="24"/>
      <c r="AF3" s="24"/>
      <c r="AG3" s="24"/>
      <c r="AH3" s="24"/>
      <c r="AI3" s="24"/>
      <c r="AJ3" s="24"/>
      <c r="AK3" s="24" t="s">
        <v>178</v>
      </c>
      <c r="AL3" s="104" t="e">
        <f>DATEVALUE(TEXT(I3, "yyyy/mm/dd"))</f>
        <v>#VALUE!</v>
      </c>
    </row>
    <row r="4" spans="1:42" ht="21.6" customHeight="1" thickBot="1">
      <c r="A4" s="21">
        <v>35</v>
      </c>
      <c r="B4" s="21" t="s">
        <v>212</v>
      </c>
      <c r="C4" s="21">
        <v>2025041163</v>
      </c>
      <c r="D4" s="21"/>
      <c r="E4" s="21"/>
      <c r="F4" s="21">
        <v>3772</v>
      </c>
      <c r="G4" s="21" t="s">
        <v>1474</v>
      </c>
      <c r="H4" s="21" t="s">
        <v>162</v>
      </c>
      <c r="I4" s="21"/>
      <c r="J4" s="21"/>
      <c r="K4" s="21"/>
      <c r="L4" s="21"/>
      <c r="M4" s="22"/>
      <c r="N4" s="21"/>
      <c r="O4" s="22"/>
      <c r="P4" s="23"/>
      <c r="Q4" s="21" t="s">
        <v>725</v>
      </c>
      <c r="R4" s="21" t="s">
        <v>171</v>
      </c>
      <c r="S4" s="21" t="s">
        <v>115</v>
      </c>
      <c r="T4" s="21">
        <v>1</v>
      </c>
      <c r="U4" s="21" t="s">
        <v>172</v>
      </c>
      <c r="V4" s="21" t="s">
        <v>2234</v>
      </c>
      <c r="W4" s="21" t="s">
        <v>2235</v>
      </c>
      <c r="X4" s="126">
        <v>45756.634027777778</v>
      </c>
      <c r="Y4" s="21"/>
      <c r="Z4" s="21">
        <v>0.3</v>
      </c>
      <c r="AA4" s="21"/>
      <c r="AB4" s="21" t="s">
        <v>176</v>
      </c>
      <c r="AC4" s="23"/>
      <c r="AD4" s="216" t="s">
        <v>5291</v>
      </c>
      <c r="AE4" s="21"/>
      <c r="AF4" s="21"/>
      <c r="AG4" s="21"/>
      <c r="AH4" s="21"/>
      <c r="AI4" s="21"/>
      <c r="AJ4" s="21"/>
      <c r="AK4" s="21" t="s">
        <v>178</v>
      </c>
      <c r="AL4" s="104" t="e">
        <f>DATEVALUE(TEXT(I4, "yyyy/mm/dd"))</f>
        <v>#VALUE!</v>
      </c>
      <c r="AM4" s="217" t="s">
        <v>5292</v>
      </c>
      <c r="AN4" s="420">
        <v>2025041163</v>
      </c>
      <c r="AO4" s="421"/>
      <c r="AP4" s="422"/>
    </row>
    <row r="5" spans="1:42" ht="21.6" customHeight="1">
      <c r="A5" s="21">
        <v>49</v>
      </c>
      <c r="B5" s="21" t="s">
        <v>158</v>
      </c>
      <c r="C5" s="21">
        <v>2025051401</v>
      </c>
      <c r="D5" s="21" t="s">
        <v>2719</v>
      </c>
      <c r="E5" s="21" t="s">
        <v>160</v>
      </c>
      <c r="F5" s="21">
        <v>5316</v>
      </c>
      <c r="G5" s="21" t="s">
        <v>1989</v>
      </c>
      <c r="H5" s="21" t="s">
        <v>162</v>
      </c>
      <c r="I5" s="21" t="s">
        <v>2720</v>
      </c>
      <c r="J5" s="21" t="s">
        <v>225</v>
      </c>
      <c r="K5" s="21" t="s">
        <v>165</v>
      </c>
      <c r="L5" s="21" t="s">
        <v>1143</v>
      </c>
      <c r="M5" s="22" t="s">
        <v>1144</v>
      </c>
      <c r="N5" s="21">
        <v>3404</v>
      </c>
      <c r="O5" s="22" t="s">
        <v>1145</v>
      </c>
      <c r="P5" s="23" t="s">
        <v>2721</v>
      </c>
      <c r="Q5" s="21" t="s">
        <v>1990</v>
      </c>
      <c r="R5" s="21" t="s">
        <v>171</v>
      </c>
      <c r="S5" s="21" t="s">
        <v>115</v>
      </c>
      <c r="T5" s="21">
        <v>1</v>
      </c>
      <c r="U5" s="21" t="s">
        <v>172</v>
      </c>
      <c r="V5" s="21" t="s">
        <v>2722</v>
      </c>
      <c r="W5" s="21" t="s">
        <v>2723</v>
      </c>
      <c r="X5" s="126">
        <v>45786.517361111109</v>
      </c>
      <c r="Y5" s="21" t="s">
        <v>2724</v>
      </c>
      <c r="Z5" s="21">
        <v>0.5</v>
      </c>
      <c r="AA5" s="21"/>
      <c r="AB5" s="21" t="s">
        <v>176</v>
      </c>
      <c r="AC5" s="23" t="s">
        <v>5293</v>
      </c>
      <c r="AD5" s="102" t="s">
        <v>2725</v>
      </c>
      <c r="AE5" s="21"/>
      <c r="AF5" s="21"/>
      <c r="AG5" s="21"/>
      <c r="AH5" s="21"/>
      <c r="AI5" s="21"/>
      <c r="AJ5" s="21"/>
      <c r="AK5" s="21" t="s">
        <v>178</v>
      </c>
      <c r="AL5" s="23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6"/>
      <c r="Y6" s="21"/>
      <c r="Z6" s="21"/>
      <c r="AA6" s="21"/>
      <c r="AB6" s="21"/>
      <c r="AC6" s="106"/>
      <c r="AD6" s="175"/>
      <c r="AE6" s="21"/>
      <c r="AF6" s="21"/>
      <c r="AG6" s="21"/>
      <c r="AH6" s="21"/>
      <c r="AI6" s="21"/>
      <c r="AJ6" s="21"/>
      <c r="AK6" s="21" t="s">
        <v>178</v>
      </c>
      <c r="AL6" s="104" t="e">
        <f>DATEVALUE(TEXT(I6, "yyyy/mm/dd"))</f>
        <v>#VALUE!</v>
      </c>
    </row>
    <row r="7" spans="1:42" ht="21.6" customHeight="1">
      <c r="A7" s="113"/>
      <c r="B7" s="113"/>
      <c r="C7" s="113"/>
      <c r="D7" s="113"/>
      <c r="E7" s="113"/>
      <c r="F7" s="113"/>
      <c r="G7" s="113"/>
      <c r="H7" s="113"/>
      <c r="I7" s="113"/>
      <c r="J7" s="113"/>
      <c r="K7" s="113"/>
      <c r="L7" s="113"/>
      <c r="M7" s="114"/>
      <c r="N7" s="113"/>
      <c r="O7" s="114"/>
      <c r="P7" s="115"/>
      <c r="Q7" s="113"/>
      <c r="R7" s="113"/>
      <c r="S7" s="113"/>
      <c r="T7" s="113"/>
      <c r="U7" s="113"/>
      <c r="V7" s="113"/>
      <c r="W7" s="113"/>
      <c r="X7" s="113"/>
      <c r="Y7" s="113"/>
      <c r="Z7" s="113"/>
      <c r="AA7" s="113"/>
      <c r="AB7" s="113"/>
      <c r="AC7" s="116"/>
      <c r="AD7" s="117"/>
      <c r="AE7" s="107"/>
      <c r="AF7" s="24"/>
      <c r="AG7" s="24"/>
      <c r="AH7" s="24"/>
      <c r="AI7" s="24"/>
      <c r="AJ7" s="24"/>
      <c r="AK7" s="24" t="s">
        <v>178</v>
      </c>
    </row>
    <row r="8" spans="1:42" ht="21.6" customHeight="1">
      <c r="A8" s="113"/>
      <c r="B8" s="113"/>
      <c r="C8" s="113"/>
      <c r="D8" s="113"/>
      <c r="E8" s="113"/>
      <c r="F8" s="113"/>
      <c r="G8" s="113"/>
      <c r="H8" s="113"/>
      <c r="I8" s="113"/>
      <c r="J8" s="113"/>
      <c r="K8" s="113"/>
      <c r="L8" s="113"/>
      <c r="M8" s="114"/>
      <c r="N8" s="113"/>
      <c r="O8" s="114"/>
      <c r="P8" s="115"/>
      <c r="Q8" s="113"/>
      <c r="R8" s="113"/>
      <c r="S8" s="113"/>
      <c r="T8" s="113"/>
      <c r="U8" s="113"/>
      <c r="V8" s="113"/>
      <c r="W8" s="113"/>
      <c r="X8" s="113"/>
      <c r="Y8" s="113"/>
      <c r="Z8" s="113"/>
      <c r="AA8" s="113"/>
      <c r="AB8" s="113"/>
      <c r="AC8" s="118"/>
      <c r="AD8" s="119"/>
      <c r="AE8" s="107"/>
      <c r="AF8" s="24"/>
      <c r="AG8" s="24"/>
      <c r="AH8" s="24"/>
      <c r="AI8" s="24"/>
      <c r="AJ8" s="24"/>
      <c r="AK8" s="24" t="s">
        <v>178</v>
      </c>
    </row>
    <row r="9" spans="1:42" ht="21.6" customHeight="1">
      <c r="A9" s="113"/>
      <c r="B9" s="113"/>
      <c r="C9" s="113"/>
      <c r="D9" s="113"/>
      <c r="E9" s="113"/>
      <c r="F9" s="113"/>
      <c r="G9" s="113"/>
      <c r="H9" s="113"/>
      <c r="I9" s="113"/>
      <c r="J9" s="113"/>
      <c r="K9" s="113"/>
      <c r="L9" s="113"/>
      <c r="M9" s="114"/>
      <c r="N9" s="113"/>
      <c r="O9" s="114"/>
      <c r="P9" s="114"/>
      <c r="Q9" s="113"/>
      <c r="R9" s="113"/>
      <c r="S9" s="113"/>
      <c r="T9" s="113"/>
      <c r="U9" s="113"/>
      <c r="V9" s="113"/>
      <c r="W9" s="113"/>
      <c r="X9" s="113"/>
      <c r="Y9" s="113"/>
      <c r="Z9" s="113"/>
      <c r="AA9" s="113"/>
      <c r="AB9" s="113"/>
      <c r="AC9" s="120"/>
      <c r="AD9" s="117"/>
      <c r="AE9" s="107"/>
      <c r="AF9" s="24"/>
      <c r="AG9" s="24"/>
      <c r="AH9" s="24"/>
      <c r="AI9" s="24"/>
      <c r="AJ9" s="24"/>
      <c r="AK9" s="24" t="s">
        <v>178</v>
      </c>
    </row>
    <row r="10" spans="1:42" ht="21.6" customHeight="1">
      <c r="A10" s="113"/>
      <c r="B10" s="113"/>
      <c r="C10" s="113"/>
      <c r="D10" s="113"/>
      <c r="E10" s="113"/>
      <c r="F10" s="113"/>
      <c r="G10" s="113"/>
      <c r="H10" s="113"/>
      <c r="I10" s="113"/>
      <c r="J10" s="113"/>
      <c r="K10" s="113"/>
      <c r="L10" s="113"/>
      <c r="M10" s="114"/>
      <c r="N10" s="113"/>
      <c r="O10" s="114"/>
      <c r="P10" s="114"/>
      <c r="Q10" s="113"/>
      <c r="R10" s="113"/>
      <c r="S10" s="113"/>
      <c r="T10" s="113"/>
      <c r="U10" s="113"/>
      <c r="V10" s="113"/>
      <c r="W10" s="113"/>
      <c r="X10" s="113"/>
      <c r="Y10" s="113"/>
      <c r="Z10" s="113"/>
      <c r="AA10" s="113"/>
      <c r="AB10" s="113"/>
      <c r="AC10" s="116"/>
      <c r="AD10" s="121"/>
      <c r="AE10" s="107" t="s">
        <v>178</v>
      </c>
      <c r="AF10" s="24"/>
      <c r="AG10" s="24"/>
      <c r="AH10" s="24"/>
      <c r="AI10" s="24"/>
      <c r="AJ10" s="24"/>
      <c r="AK10" s="24" t="s">
        <v>178</v>
      </c>
    </row>
    <row r="11" spans="1:42" ht="21.6" customHeight="1">
      <c r="A11" s="110"/>
      <c r="B11" s="110"/>
      <c r="C11" s="110"/>
      <c r="D11" s="110"/>
      <c r="E11" s="110"/>
      <c r="F11" s="110"/>
      <c r="G11" s="110"/>
      <c r="H11" s="110"/>
      <c r="I11" s="110"/>
      <c r="J11" s="110"/>
      <c r="K11" s="110"/>
      <c r="L11" s="110"/>
      <c r="M11" s="111"/>
      <c r="N11" s="110"/>
      <c r="O11" s="111"/>
      <c r="P11" s="111"/>
      <c r="Q11" s="110"/>
      <c r="R11" s="110"/>
      <c r="S11" s="110"/>
      <c r="T11" s="110"/>
      <c r="U11" s="110"/>
      <c r="V11" s="110"/>
      <c r="W11" s="110"/>
      <c r="X11" s="110"/>
      <c r="Y11" s="110"/>
      <c r="Z11" s="110"/>
      <c r="AA11" s="110"/>
      <c r="AB11" s="110"/>
      <c r="AC11" s="111"/>
      <c r="AD11" s="112"/>
      <c r="AE11" s="103"/>
      <c r="AF11" s="103"/>
      <c r="AG11" s="103"/>
      <c r="AH11" s="103"/>
      <c r="AI11" s="103"/>
      <c r="AJ11" s="103"/>
      <c r="AK11" s="103"/>
    </row>
    <row r="12" spans="1:42" ht="21.6" customHeight="1">
      <c r="A12" s="122"/>
      <c r="B12" s="122"/>
      <c r="C12" s="122"/>
      <c r="D12" s="122"/>
      <c r="E12" s="122"/>
      <c r="F12" s="122"/>
      <c r="G12" s="122"/>
      <c r="H12" s="122"/>
      <c r="I12" s="122"/>
      <c r="J12" s="122"/>
      <c r="K12" s="122"/>
      <c r="L12" s="122"/>
      <c r="M12" s="123"/>
      <c r="N12" s="122"/>
      <c r="O12" s="123"/>
      <c r="P12" s="123"/>
      <c r="Q12" s="122"/>
      <c r="R12" s="122"/>
      <c r="S12" s="122"/>
      <c r="T12" s="122"/>
      <c r="U12" s="122"/>
      <c r="V12" s="122"/>
      <c r="W12" s="122"/>
      <c r="X12" s="122"/>
      <c r="Y12" s="122"/>
      <c r="Z12" s="122"/>
      <c r="AA12" s="122"/>
      <c r="AB12" s="122"/>
      <c r="AC12" s="123"/>
      <c r="AD12" s="124"/>
      <c r="AE12" s="122"/>
      <c r="AF12" s="122"/>
      <c r="AG12" s="122"/>
      <c r="AH12" s="122"/>
      <c r="AI12" s="122"/>
      <c r="AJ12" s="122"/>
      <c r="AK12" s="122"/>
    </row>
    <row r="13" spans="1:42">
      <c r="F13" s="94" t="s">
        <v>115</v>
      </c>
      <c r="G13" s="95" t="s">
        <v>110</v>
      </c>
      <c r="H13" s="95" t="s">
        <v>274</v>
      </c>
    </row>
    <row r="14" spans="1:42">
      <c r="C14" s="93" t="s">
        <v>5294</v>
      </c>
      <c r="F14" s="96">
        <f>COUNTIF($S:$S,F13)</f>
        <v>2</v>
      </c>
      <c r="G14" s="96">
        <f>COUNTIF($S:$S,G13)</f>
        <v>0</v>
      </c>
      <c r="H14" s="96">
        <f>COUNTIF($S:$S,H13)</f>
        <v>2</v>
      </c>
    </row>
    <row r="15" spans="1:42">
      <c r="F15" s="96"/>
      <c r="G15" s="96"/>
      <c r="H15" s="96"/>
    </row>
  </sheetData>
  <autoFilter ref="A1:AL1" xr:uid="{00000000-0009-0000-0000-000004000000}"/>
  <mergeCells count="1">
    <mergeCell ref="AN4:AP4"/>
  </mergeCells>
  <phoneticPr fontId="32"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9" width="11.8984375" style="279" customWidth="1"/>
    <col min="10" max="11" width="17.69921875" style="223" bestFit="1" customWidth="1"/>
    <col min="14" max="14" width="3.3984375" style="286" bestFit="1" customWidth="1"/>
    <col min="15" max="16" width="3.3984375" style="223" bestFit="1" customWidth="1"/>
    <col min="17" max="17" width="4" style="223" customWidth="1"/>
    <col min="18" max="18" width="7.69921875" style="223" customWidth="1"/>
    <col min="19" max="111" width="11.19921875" style="223" customWidth="1"/>
    <col min="112" max="16384" width="11.19921875" style="223"/>
  </cols>
  <sheetData>
    <row r="1" spans="1:28" ht="20.25" customHeight="1">
      <c r="A1" s="238" t="s">
        <v>115</v>
      </c>
      <c r="B1" s="219" t="s">
        <v>96</v>
      </c>
      <c r="C1" s="220" t="s">
        <v>5295</v>
      </c>
      <c r="D1" s="244" t="s">
        <v>5296</v>
      </c>
      <c r="E1" s="221" t="s">
        <v>5297</v>
      </c>
      <c r="F1" s="219" t="s">
        <v>5298</v>
      </c>
      <c r="G1" s="219" t="s">
        <v>5299</v>
      </c>
      <c r="H1" s="271" t="s">
        <v>116</v>
      </c>
      <c r="I1" s="271" t="s">
        <v>101</v>
      </c>
      <c r="J1" s="272" t="s">
        <v>117</v>
      </c>
      <c r="K1" s="229" t="s">
        <v>118</v>
      </c>
      <c r="L1" s="229" t="s">
        <v>119</v>
      </c>
      <c r="M1" s="222">
        <f>首頁!I4</f>
        <v>45839</v>
      </c>
      <c r="N1" s="223">
        <v>40</v>
      </c>
      <c r="O1" s="223">
        <v>40</v>
      </c>
      <c r="P1" s="223">
        <v>40</v>
      </c>
      <c r="AA1" s="167"/>
      <c r="AB1" s="167"/>
    </row>
    <row r="2" spans="1:28" ht="21" customHeight="1">
      <c r="A2" s="227">
        <f>COUNTA(A7:A150)</f>
        <v>120</v>
      </c>
      <c r="B2" s="226">
        <f>首頁!I2</f>
        <v>7</v>
      </c>
      <c r="C2" s="227">
        <f>N1</f>
        <v>40</v>
      </c>
      <c r="D2" s="227">
        <f>E2</f>
        <v>59</v>
      </c>
      <c r="E2" s="226">
        <f>COUNTIF(C$7:C$127,"v")</f>
        <v>59</v>
      </c>
      <c r="F2" s="226">
        <f>IF(C2&lt;E2,0,C2-E2)</f>
        <v>0</v>
      </c>
      <c r="G2" s="228" t="str">
        <f>ROUND(IF((E2/C2)&gt;1,1,(E2/C2))*100,2)&amp;"%"</f>
        <v>100%</v>
      </c>
      <c r="H2" s="280" t="str">
        <f>IF(首頁!B2=0,"",首頁!B2)</f>
        <v>EDC</v>
      </c>
      <c r="I2" s="266">
        <f>COUNTIFS('0919門市清單主檔'!$Y:$Y,$A$1,'0919門市清單主檔'!$AF:$AF,H2)</f>
        <v>119</v>
      </c>
      <c r="J2" s="267" t="str">
        <f ca="1">ROUND(K2/I2,4)*100&amp;"%"</f>
        <v>97.48%</v>
      </c>
      <c r="K2" s="266">
        <f ca="1">COUNTIF(G:G,"V")</f>
        <v>116</v>
      </c>
      <c r="L2" s="266">
        <f ca="1">I2-K2</f>
        <v>3</v>
      </c>
      <c r="M2" s="222">
        <f>首頁!J4</f>
        <v>45870</v>
      </c>
      <c r="N2" s="223"/>
      <c r="AA2" s="167"/>
      <c r="AB2" s="167"/>
    </row>
    <row r="3" spans="1:28" ht="21" customHeight="1">
      <c r="A3" s="262" t="s">
        <v>1587</v>
      </c>
      <c r="B3" s="226">
        <f>首頁!J2</f>
        <v>8</v>
      </c>
      <c r="C3" s="227">
        <f>O1</f>
        <v>40</v>
      </c>
      <c r="D3" s="227">
        <f>E3</f>
        <v>0</v>
      </c>
      <c r="E3" s="226">
        <f>COUNTIF(D$7:D$127,"v")</f>
        <v>0</v>
      </c>
      <c r="F3" s="226">
        <f>IF(D3&gt;=C3,0,IF(E3=0,0,D3+F2))</f>
        <v>0</v>
      </c>
      <c r="G3" s="228" t="str">
        <f>ROUND(IF((E3/C3)&gt;1,1,(E3/C3))*100,2)&amp;"%"</f>
        <v>0%</v>
      </c>
      <c r="H3" s="280" t="str">
        <f>IF(首頁!C2=0,"",首頁!C2)</f>
        <v>PEP</v>
      </c>
      <c r="I3" s="266">
        <f>COUNTIFS('0919門市清單主檔'!$Y:$Y,$A$1,'0919門市清單主檔'!$AG:$AG,H3)</f>
        <v>6</v>
      </c>
      <c r="J3" s="267" t="str">
        <f>ROUND(K3/I3,4)*100&amp;"%"</f>
        <v>0%</v>
      </c>
      <c r="K3" s="266">
        <f>COUNTIF(H:H,"V")</f>
        <v>0</v>
      </c>
      <c r="L3" s="266">
        <f>I3-K3</f>
        <v>6</v>
      </c>
      <c r="M3" s="222">
        <f>首頁!K4</f>
        <v>45901</v>
      </c>
      <c r="N3" s="223"/>
      <c r="AA3" s="167"/>
      <c r="AB3" s="167"/>
    </row>
    <row r="4" spans="1:28" ht="21" customHeight="1">
      <c r="A4" s="227">
        <f>COUNTIFS(門市主檔!E:E,A1,門市主檔!F:F,"新開")</f>
        <v>0</v>
      </c>
      <c r="B4" s="226">
        <f>首頁!K2</f>
        <v>9</v>
      </c>
      <c r="C4" s="227">
        <f>P1</f>
        <v>40</v>
      </c>
      <c r="D4" s="227">
        <f>E4</f>
        <v>0</v>
      </c>
      <c r="E4" s="226">
        <f>COUNTIF(E$7:E$127,"v")</f>
        <v>0</v>
      </c>
      <c r="F4" s="226">
        <f>IF(E4=0,0,A2-SUM(E2:E4)-A4)</f>
        <v>0</v>
      </c>
      <c r="G4" s="228" t="str">
        <f ca="1">IF(M5&gt;=M3,ROUND((E4/D4)*100,2)&amp;"%","0%")</f>
        <v>0%</v>
      </c>
      <c r="H4" s="280" t="str">
        <f>IF(首頁!D2=0,"",首頁!D2)</f>
        <v>TVV</v>
      </c>
      <c r="I4" s="266">
        <f>COUNTIFS('0919門市清單主檔'!$Y:$Y,$A$1,'0919門市清單主檔'!$AH:$AH,H4)</f>
        <v>17</v>
      </c>
      <c r="J4" s="267" t="str">
        <f>ROUND(K4/I4,4)*100&amp;"%"</f>
        <v>52.94%</v>
      </c>
      <c r="K4" s="266">
        <f>COUNTIF(I:I,"V")</f>
        <v>9</v>
      </c>
      <c r="L4" s="266">
        <f>I4-K4</f>
        <v>8</v>
      </c>
      <c r="M4" s="222">
        <f>首頁!L4</f>
        <v>45839</v>
      </c>
      <c r="N4" s="223"/>
      <c r="AA4" s="167"/>
      <c r="AB4" s="167"/>
    </row>
    <row r="5" spans="1:28" ht="22.5" customHeight="1">
      <c r="A5" s="239"/>
      <c r="B5" s="240" t="s">
        <v>108</v>
      </c>
      <c r="C5" s="241">
        <f>SUM(C2:C4)</f>
        <v>120</v>
      </c>
      <c r="D5" s="241">
        <f>SUM(D2:D4)</f>
        <v>59</v>
      </c>
      <c r="E5" s="241">
        <f>SUM(E2:E4)</f>
        <v>59</v>
      </c>
      <c r="F5" s="241">
        <f>A2-SUM(D2:D4)-A4</f>
        <v>61</v>
      </c>
      <c r="G5" s="242" t="str">
        <f>ROUND(IF((E5/C5)&gt;1,1,(E5/C5))*100,0)&amp;"%"</f>
        <v>49%</v>
      </c>
      <c r="H5" s="290"/>
      <c r="I5" s="290"/>
      <c r="J5" s="224" t="s">
        <v>0</v>
      </c>
      <c r="K5" s="225" t="str">
        <f t="array" ref="K5">IFERROR(HYPERLINK("#" &amp; ADDRESS(MIN(IF(ISNUMBER(SEARCH(J5, A6:K127)), ROW(A6:K127), 10000000000)), MIN(IF(ISNUMBER(SEARCH(J5, A6:K127)), COLUMN(A6:K127), 10000000000))), "搜索"), "未找到")</f>
        <v>搜索</v>
      </c>
      <c r="L5" s="286"/>
      <c r="M5" s="222">
        <f ca="1">TODAY()</f>
        <v>45869</v>
      </c>
      <c r="N5" s="223"/>
      <c r="AA5" s="167"/>
      <c r="AB5" s="167"/>
    </row>
    <row r="6" spans="1:28" ht="25.5" customHeight="1">
      <c r="A6" s="168" t="s">
        <v>23</v>
      </c>
      <c r="B6" s="168" t="s">
        <v>24</v>
      </c>
      <c r="C6" s="168" t="str">
        <f>首頁!I3</f>
        <v>7月</v>
      </c>
      <c r="D6" s="168" t="str">
        <f>首頁!J3</f>
        <v>8月</v>
      </c>
      <c r="E6" s="168" t="str">
        <f>首頁!K3</f>
        <v>9月</v>
      </c>
      <c r="F6" s="168" t="s">
        <v>5298</v>
      </c>
      <c r="G6" s="168" t="str">
        <f>H2</f>
        <v>EDC</v>
      </c>
      <c r="H6" s="168" t="str">
        <f>H3</f>
        <v>PEP</v>
      </c>
      <c r="I6" s="168" t="str">
        <f>H4</f>
        <v>TVV</v>
      </c>
      <c r="J6" s="168" t="s">
        <v>5300</v>
      </c>
      <c r="K6" s="168" t="s">
        <v>5301</v>
      </c>
      <c r="Q6" s="167"/>
      <c r="R6" s="167"/>
    </row>
    <row r="7" spans="1:28" ht="19.5" customHeight="1">
      <c r="A7" s="169">
        <v>4968</v>
      </c>
      <c r="B7" s="169" t="str">
        <f>VLOOKUP(A7,門市主檔!A:B,2,FALSE)</f>
        <v>三重太璞宮</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v>
      </c>
      <c r="H7" s="406"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45832</v>
      </c>
      <c r="K7" s="169" t="str">
        <f>VLOOKUP(A7,'0919門市清單主檔'!B:V,21,FALSE)</f>
        <v>三重區</v>
      </c>
      <c r="Q7" s="167"/>
      <c r="R7" s="174" t="s">
        <v>5302</v>
      </c>
    </row>
    <row r="8" spans="1:28" ht="19.5" customHeight="1">
      <c r="A8" s="169">
        <v>2237</v>
      </c>
      <c r="B8" s="169" t="str">
        <f>VLOOKUP(A8,門市主檔!A:B,2,FALSE)</f>
        <v>北縣芝蘭店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45789</v>
      </c>
      <c r="K8" s="169" t="str">
        <f>VLOOKUP(A8,'0919門市清單主檔'!B:V,21,FALSE)</f>
        <v>三芝區</v>
      </c>
      <c r="Q8" s="167" t="s">
        <v>5303</v>
      </c>
      <c r="R8" s="174" t="s">
        <v>5302</v>
      </c>
    </row>
    <row r="9" spans="1:28" ht="19.5" customHeight="1">
      <c r="A9" s="169" t="s">
        <v>80</v>
      </c>
      <c r="B9" s="169" t="str">
        <f>VLOOKUP(A9,門市主檔!A:B,2,FALSE)</f>
        <v>三重維德店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45832</v>
      </c>
      <c r="K9" s="169" t="str">
        <f>VLOOKUP(A9,'0919門市清單主檔'!B:V,21,FALSE)</f>
        <v>三重區</v>
      </c>
      <c r="Q9" s="167"/>
      <c r="R9" s="174" t="s">
        <v>5302</v>
      </c>
    </row>
    <row r="10" spans="1:28" ht="19.5" customHeight="1">
      <c r="A10" s="169" t="s">
        <v>78</v>
      </c>
      <c r="B10" s="169" t="str">
        <f>VLOOKUP(A10,門市主檔!A:B,2,FALSE)</f>
        <v>北縣溪尾二店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45820</v>
      </c>
      <c r="K10" s="169" t="str">
        <f>VLOOKUP(A10,'0919門市清單主檔'!B:V,21,FALSE)</f>
        <v>三重區</v>
      </c>
      <c r="Q10" s="167" t="s">
        <v>5303</v>
      </c>
      <c r="R10" s="174" t="s">
        <v>5302</v>
      </c>
    </row>
    <row r="11" spans="1:28" ht="19.5" customHeight="1">
      <c r="A11" s="169">
        <v>3796</v>
      </c>
      <c r="B11" s="169" t="str">
        <f>VLOOKUP(A11,門市主檔!A:B,2,FALSE)</f>
        <v>三重進安店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45819</v>
      </c>
      <c r="K11" s="169" t="str">
        <f>VLOOKUP(A11,'0919門市清單主檔'!B:V,21,FALSE)</f>
        <v>三重區</v>
      </c>
      <c r="Q11" s="167" t="s">
        <v>5303</v>
      </c>
      <c r="R11" s="174" t="s">
        <v>5302</v>
      </c>
    </row>
    <row r="12" spans="1:28" ht="19.5" customHeight="1">
      <c r="A12" s="169">
        <v>3601</v>
      </c>
      <c r="B12" s="169" t="str">
        <f>VLOOKUP(A12,門市主檔!A:B,2,FALSE)</f>
        <v>北縣重富店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45819</v>
      </c>
      <c r="K12" s="169" t="str">
        <f>VLOOKUP(A12,'0919門市清單主檔'!B:V,21,FALSE)</f>
        <v>三重區</v>
      </c>
      <c r="Q12" s="167" t="s">
        <v>5303</v>
      </c>
      <c r="R12" s="174" t="s">
        <v>5302</v>
      </c>
    </row>
    <row r="13" spans="1:28" ht="19.5" customHeight="1">
      <c r="A13" s="169">
        <v>3811</v>
      </c>
      <c r="B13" s="169" t="str">
        <f>VLOOKUP(A13,門市主檔!A:B,2,FALSE)</f>
        <v>三重碧華公園</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未完工</v>
      </c>
      <c r="J13" s="176">
        <v>45819</v>
      </c>
      <c r="K13" s="169" t="str">
        <f>VLOOKUP(A13,'0919門市清單主檔'!B:V,21,FALSE)</f>
        <v>三重區</v>
      </c>
      <c r="Q13" s="167"/>
      <c r="R13" s="174" t="s">
        <v>5302</v>
      </c>
    </row>
    <row r="14" spans="1:28" ht="19.5" customHeight="1">
      <c r="A14" s="169" t="s">
        <v>79</v>
      </c>
      <c r="B14" s="169" t="str">
        <f>VLOOKUP(A14,門市主檔!A:B,2,FALSE)</f>
        <v>北縣仁和店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45824</v>
      </c>
      <c r="K14" s="169" t="str">
        <f>VLOOKUP(A14,'0919門市清單主檔'!B:V,21,FALSE)</f>
        <v>三重區</v>
      </c>
      <c r="Q14" s="167" t="s">
        <v>5303</v>
      </c>
      <c r="R14" s="174" t="s">
        <v>5302</v>
      </c>
    </row>
    <row r="15" spans="1:28" ht="19.5" customHeight="1">
      <c r="A15" s="169">
        <v>3957</v>
      </c>
      <c r="B15" s="169" t="str">
        <f>VLOOKUP(A15,門市主檔!A:B,2,FALSE)</f>
        <v>三重福仁店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45824</v>
      </c>
      <c r="K15" s="169" t="str">
        <f>VLOOKUP(A15,'0919門市清單主檔'!B:V,21,FALSE)</f>
        <v>三重區</v>
      </c>
      <c r="Q15" s="167"/>
      <c r="R15" s="174" t="s">
        <v>5302</v>
      </c>
    </row>
    <row r="16" spans="1:28" ht="19.5" customHeight="1">
      <c r="A16" s="169">
        <v>2222</v>
      </c>
      <c r="B16" s="169" t="str">
        <f>VLOOKUP(A16,門市主檔!A:B,2,FALSE)</f>
        <v>三重義天店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45817</v>
      </c>
      <c r="K16" s="169" t="str">
        <f>VLOOKUP(A16,'0919門市清單主檔'!B:V,21,FALSE)</f>
        <v>三重區</v>
      </c>
      <c r="Q16" s="167" t="s">
        <v>5303</v>
      </c>
      <c r="R16" s="174" t="s">
        <v>5302</v>
      </c>
    </row>
    <row r="17" spans="1:18" ht="19.5" customHeight="1">
      <c r="A17" s="169">
        <v>4698</v>
      </c>
      <c r="B17" s="169" t="str">
        <f>VLOOKUP(A17,門市主檔!A:B,2,FALSE)</f>
        <v>三重頂崁店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未完工</v>
      </c>
      <c r="J17" s="176">
        <v>45811</v>
      </c>
      <c r="K17" s="169" t="str">
        <f>VLOOKUP(A17,'0919門市清單主檔'!B:V,21,FALSE)</f>
        <v>三重區</v>
      </c>
      <c r="Q17" s="167" t="s">
        <v>5303</v>
      </c>
      <c r="R17" s="174" t="s">
        <v>5302</v>
      </c>
    </row>
    <row r="18" spans="1:18" ht="19.5" customHeight="1">
      <c r="A18" s="169">
        <v>4977</v>
      </c>
      <c r="B18" s="169" t="str">
        <f>VLOOKUP(A18,門市主檔!A:B,2,FALSE)</f>
        <v>三重初戀店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45798</v>
      </c>
      <c r="K18" s="169" t="str">
        <f>VLOOKUP(A18,'0919門市清單主檔'!B:V,21,FALSE)</f>
        <v>三重區</v>
      </c>
      <c r="Q18" s="167" t="s">
        <v>5303</v>
      </c>
      <c r="R18" s="174" t="s">
        <v>5302</v>
      </c>
    </row>
    <row r="19" spans="1:18" ht="19.5" customHeight="1">
      <c r="A19" s="169" t="s">
        <v>73</v>
      </c>
      <c r="B19" s="169" t="str">
        <f>VLOOKUP(A19,門市主檔!A:B,2,FALSE)</f>
        <v>三重中興北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45797</v>
      </c>
      <c r="K19" s="169" t="str">
        <f>VLOOKUP(A19,'0919門市清單主檔'!B:V,21,FALSE)</f>
        <v>三重區</v>
      </c>
      <c r="Q19" s="167"/>
      <c r="R19" s="174" t="s">
        <v>5302</v>
      </c>
    </row>
    <row r="20" spans="1:18" ht="19.5" customHeight="1">
      <c r="A20" s="169" t="s">
        <v>71</v>
      </c>
      <c r="B20" s="169" t="str">
        <f>VLOOKUP(A20,門市主檔!A:B,2,FALSE)</f>
        <v>三重中興北二</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未完工</v>
      </c>
      <c r="J20" s="176">
        <v>45792</v>
      </c>
      <c r="K20" s="169" t="str">
        <f>VLOOKUP(A20,'0919門市清單主檔'!B:V,21,FALSE)</f>
        <v>三重區</v>
      </c>
      <c r="Q20" s="167" t="s">
        <v>5303</v>
      </c>
      <c r="R20" s="174" t="s">
        <v>5302</v>
      </c>
    </row>
    <row r="21" spans="1:18" ht="19.5" customHeight="1">
      <c r="A21" s="169" t="s">
        <v>70</v>
      </c>
      <c r="B21" s="169" t="str">
        <f>VLOOKUP(A21,門市主檔!A:B,2,FALSE)</f>
        <v>北縣三愛三店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45786</v>
      </c>
      <c r="K21" s="169" t="str">
        <f>VLOOKUP(A21,'0919門市清單主檔'!B:V,21,FALSE)</f>
        <v>三重區</v>
      </c>
      <c r="Q21" s="167" t="s">
        <v>5303</v>
      </c>
      <c r="R21" s="174" t="s">
        <v>5302</v>
      </c>
    </row>
    <row r="22" spans="1:18" ht="19.5" customHeight="1">
      <c r="A22" s="169">
        <v>3840</v>
      </c>
      <c r="B22" s="169" t="str">
        <f>VLOOKUP(A22,門市主檔!A:B,2,FALSE)</f>
        <v>北縣天龍店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45784</v>
      </c>
      <c r="K22" s="169" t="str">
        <f>VLOOKUP(A22,'0919門市清單主檔'!B:V,21,FALSE)</f>
        <v>三重區</v>
      </c>
      <c r="Q22" s="167" t="s">
        <v>5303</v>
      </c>
      <c r="R22" s="174" t="s">
        <v>5302</v>
      </c>
    </row>
    <row r="23" spans="1:18" ht="19.5" customHeight="1">
      <c r="A23" s="169">
        <v>3359</v>
      </c>
      <c r="B23" s="169" t="str">
        <f>VLOOKUP(A23,門市主檔!A:B,2,FALSE)</f>
        <v>三重金陵店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45771</v>
      </c>
      <c r="K23" s="169" t="str">
        <f>VLOOKUP(A23,'0919門市清單主檔'!B:V,21,FALSE)</f>
        <v>三重區</v>
      </c>
      <c r="Q23" s="167" t="s">
        <v>5303</v>
      </c>
      <c r="R23" s="174" t="s">
        <v>5302</v>
      </c>
    </row>
    <row r="24" spans="1:18" ht="19.5" customHeight="1">
      <c r="A24" s="169" t="s">
        <v>67</v>
      </c>
      <c r="B24" s="169" t="str">
        <f>VLOOKUP(A24,門市主檔!A:B,2,FALSE)</f>
        <v>三重興德店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45771</v>
      </c>
      <c r="K24" s="169" t="str">
        <f>VLOOKUP(A24,'0919門市清單主檔'!B:V,21,FALSE)</f>
        <v>三重區</v>
      </c>
      <c r="Q24" s="167" t="s">
        <v>5303</v>
      </c>
      <c r="R24" s="174" t="s">
        <v>5302</v>
      </c>
    </row>
    <row r="25" spans="1:18" ht="19.5" customHeight="1">
      <c r="A25" s="169">
        <v>4241</v>
      </c>
      <c r="B25" s="169" t="str">
        <f>VLOOKUP(A25,門市主檔!A:B,2,FALSE)</f>
        <v>三重仁義店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45748</v>
      </c>
      <c r="K25" s="169" t="str">
        <f>VLOOKUP(A25,'0919門市清單主檔'!B:V,21,FALSE)</f>
        <v>三重區</v>
      </c>
      <c r="Q25" s="167" t="s">
        <v>5303</v>
      </c>
      <c r="R25" s="174" t="s">
        <v>5302</v>
      </c>
    </row>
    <row r="26" spans="1:18" ht="19.5" customHeight="1">
      <c r="A26" s="169">
        <v>2267</v>
      </c>
      <c r="B26" s="169" t="str">
        <f>VLOOKUP(A26,門市主檔!A:B,2,FALSE)</f>
        <v>北縣金陽店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45772</v>
      </c>
      <c r="K26" s="169" t="str">
        <f>VLOOKUP(A26,'0919門市清單主檔'!B:V,21,FALSE)</f>
        <v>金山區</v>
      </c>
      <c r="Q26" s="167"/>
      <c r="R26" s="174" t="s">
        <v>5302</v>
      </c>
    </row>
    <row r="27" spans="1:18" ht="19.5" customHeight="1">
      <c r="A27" s="169">
        <v>4298</v>
      </c>
      <c r="B27" s="169" t="str">
        <f>VLOOKUP(A27,門市主檔!A:B,2,FALSE)</f>
        <v>淡水後洲店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45803</v>
      </c>
      <c r="K27" s="169" t="str">
        <f>VLOOKUP(A27,'0919門市清單主檔'!B:V,21,FALSE)</f>
        <v>淡水區</v>
      </c>
      <c r="Q27" s="167" t="s">
        <v>5303</v>
      </c>
      <c r="R27" s="174" t="s">
        <v>5302</v>
      </c>
    </row>
    <row r="28" spans="1:18" ht="19.5" customHeight="1">
      <c r="A28" s="169">
        <v>4788</v>
      </c>
      <c r="B28" s="169" t="str">
        <f>VLOOKUP(A28,門市主檔!A:B,2,FALSE)</f>
        <v>淡水國家店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45803</v>
      </c>
      <c r="K28" s="169" t="str">
        <f>VLOOKUP(A28,'0919門市清單主檔'!B:V,21,FALSE)</f>
        <v>淡水區</v>
      </c>
      <c r="Q28" s="167"/>
      <c r="R28" s="174" t="s">
        <v>5302</v>
      </c>
    </row>
    <row r="29" spans="1:18" ht="19.5" customHeight="1">
      <c r="A29" s="169">
        <v>3751</v>
      </c>
      <c r="B29" s="169" t="str">
        <f>VLOOKUP(A29,門市主檔!A:B,2,FALSE)</f>
        <v>淡水真理大</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校區待確認</v>
      </c>
      <c r="I29" s="199" t="str">
        <f>IF(COUNTIFS('0919門市清單主檔'!C:C,B29,'0919門市清單主檔'!AH:AH,$H$4)=1,
    IF(COUNTIFS(IM!F:F,A29,IM!AC:AC,"*"&amp;$H$4&amp;"*") + COUNTIFS('0919門市清單主檔'!C:C,B29,'0919門市清單主檔'!AH:AH,$H$4) &gt; 1,
       "V","未完工"),"-")</f>
        <v>-</v>
      </c>
      <c r="J29" s="176">
        <v>45803</v>
      </c>
      <c r="K29" s="169" t="str">
        <f>VLOOKUP(A29,'0919門市清單主檔'!B:V,21,FALSE)</f>
        <v>淡水區</v>
      </c>
      <c r="Q29" s="167"/>
      <c r="R29" s="174" t="s">
        <v>5302</v>
      </c>
    </row>
    <row r="30" spans="1:18" ht="19.5" customHeight="1">
      <c r="A30" s="169">
        <v>4093</v>
      </c>
      <c r="B30" s="169" t="str">
        <f>VLOOKUP(A30,門市主檔!A:B,2,FALSE)</f>
        <v>淡水新市一</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45803</v>
      </c>
      <c r="K30" s="169" t="str">
        <f>VLOOKUP(A30,'0919門市清單主檔'!B:V,21,FALSE)</f>
        <v>淡水區</v>
      </c>
      <c r="Q30" s="167" t="s">
        <v>5303</v>
      </c>
      <c r="R30" s="174" t="s">
        <v>5302</v>
      </c>
    </row>
    <row r="31" spans="1:18" ht="19.5" customHeight="1">
      <c r="A31" s="169">
        <v>4153</v>
      </c>
      <c r="B31" s="169" t="str">
        <f>VLOOKUP(A31,門市主檔!A:B,2,FALSE)</f>
        <v>淡水莊園店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45803</v>
      </c>
      <c r="K31" s="169" t="str">
        <f>VLOOKUP(A31,'0919門市清單主檔'!B:V,21,FALSE)</f>
        <v>淡水區</v>
      </c>
      <c r="Q31" s="167" t="s">
        <v>5303</v>
      </c>
      <c r="R31" s="174" t="s">
        <v>5302</v>
      </c>
    </row>
    <row r="32" spans="1:18" ht="19.5" customHeight="1">
      <c r="A32" s="169">
        <v>4529</v>
      </c>
      <c r="B32" s="169" t="str">
        <f>VLOOKUP(A32,門市主檔!A:B,2,FALSE)</f>
        <v>淡水新洲店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45803</v>
      </c>
      <c r="K32" s="169" t="str">
        <f>VLOOKUP(A32,'0919門市清單主檔'!B:V,21,FALSE)</f>
        <v>淡水區</v>
      </c>
      <c r="Q32" s="167" t="s">
        <v>5303</v>
      </c>
      <c r="R32" s="174" t="s">
        <v>5302</v>
      </c>
    </row>
    <row r="33" spans="1:18" ht="19.5" customHeight="1">
      <c r="A33" s="169">
        <v>2897</v>
      </c>
      <c r="B33" s="169" t="str">
        <f>VLOOKUP(A33,門市主檔!A:B,2,FALSE)</f>
        <v>淡水台電宿舍</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6"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45777</v>
      </c>
      <c r="K33" s="169" t="str">
        <f>VLOOKUP(A33,'0919門市清單主檔'!B:V,21,FALSE)</f>
        <v>淡水區</v>
      </c>
      <c r="Q33" s="167" t="s">
        <v>5303</v>
      </c>
      <c r="R33" s="174" t="s">
        <v>5302</v>
      </c>
    </row>
    <row r="34" spans="1:18" ht="19.5" customHeight="1">
      <c r="A34" s="169">
        <v>2318</v>
      </c>
      <c r="B34" s="169" t="str">
        <f>VLOOKUP(A34,門市主檔!A:B,2,FALSE)</f>
        <v>北縣淡俊店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45777</v>
      </c>
      <c r="K34" s="169" t="str">
        <f>VLOOKUP(A34,'0919門市清單主檔'!B:V,21,FALSE)</f>
        <v>淡水區</v>
      </c>
      <c r="Q34" s="167"/>
      <c r="R34" s="174" t="s">
        <v>5302</v>
      </c>
    </row>
    <row r="35" spans="1:18" ht="19.5" customHeight="1">
      <c r="A35" s="169">
        <v>4739</v>
      </c>
      <c r="B35" s="169" t="str">
        <f>VLOOKUP(A35,門市主檔!A:B,2,FALSE)</f>
        <v>淡水櫻花店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45789</v>
      </c>
      <c r="K35" s="169" t="str">
        <f>VLOOKUP(A35,'0919門市清單主檔'!B:V,21,FALSE)</f>
        <v>淡水區</v>
      </c>
      <c r="Q35" s="167"/>
      <c r="R35" s="174" t="s">
        <v>5302</v>
      </c>
    </row>
    <row r="36" spans="1:18" ht="19.5" customHeight="1">
      <c r="A36" s="169" t="s">
        <v>65</v>
      </c>
      <c r="B36" s="169" t="str">
        <f>VLOOKUP(A36,門市主檔!A:B,2,FALSE)</f>
        <v>淡水金龍店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45754</v>
      </c>
      <c r="K36" s="169" t="str">
        <f>VLOOKUP(A36,'0919門市清單主檔'!B:V,21,FALSE)</f>
        <v>淡水區</v>
      </c>
      <c r="Q36" s="167"/>
      <c r="R36" s="174" t="s">
        <v>5302</v>
      </c>
    </row>
    <row r="37" spans="1:18" ht="19.5" customHeight="1">
      <c r="A37" s="169">
        <v>4125</v>
      </c>
      <c r="B37" s="169" t="str">
        <f>VLOOKUP(A37,門市主檔!A:B,2,FALSE)</f>
        <v>蘆洲長樂店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45813</v>
      </c>
      <c r="K37" s="169" t="str">
        <f>VLOOKUP(A37,'0919門市清單主檔'!B:V,21,FALSE)</f>
        <v>蘆洲區</v>
      </c>
      <c r="Q37" s="167" t="s">
        <v>5303</v>
      </c>
      <c r="R37" s="174" t="s">
        <v>5302</v>
      </c>
    </row>
    <row r="38" spans="1:18" ht="19.5" customHeight="1">
      <c r="A38" s="169">
        <v>4218</v>
      </c>
      <c r="B38" s="169" t="str">
        <f>VLOOKUP(A38,門市主檔!A:B,2,FALSE)</f>
        <v>蘆洲湧蓮店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45813</v>
      </c>
      <c r="K38" s="169" t="str">
        <f>VLOOKUP(A38,'0919門市清單主檔'!B:V,21,FALSE)</f>
        <v>蘆洲區</v>
      </c>
      <c r="Q38" s="167"/>
      <c r="R38" s="174" t="s">
        <v>5302</v>
      </c>
    </row>
    <row r="39" spans="1:18" ht="19.5" customHeight="1">
      <c r="A39" s="169">
        <v>4609</v>
      </c>
      <c r="B39" s="169" t="str">
        <f>VLOOKUP(A39,門市主檔!A:B,2,FALSE)</f>
        <v>蘆洲洲正店</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45813</v>
      </c>
      <c r="K39" s="169" t="str">
        <f>VLOOKUP(A39,'0919門市清單主檔'!B:V,21,FALSE)</f>
        <v>蘆洲區</v>
      </c>
      <c r="Q39" s="167" t="s">
        <v>5303</v>
      </c>
      <c r="R39" s="174" t="s">
        <v>5302</v>
      </c>
    </row>
    <row r="40" spans="1:18" ht="19.5" customHeight="1">
      <c r="A40" s="169">
        <v>3452</v>
      </c>
      <c r="B40" s="169" t="str">
        <f>VLOOKUP(A40,門市主檔!A:B,2,FALSE)</f>
        <v>北縣蘆信店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
      </c>
      <c r="J40" s="176">
        <v>45813</v>
      </c>
      <c r="K40" s="169" t="str">
        <f>VLOOKUP(A40,'0919門市清單主檔'!B:V,21,FALSE)</f>
        <v>蘆洲區</v>
      </c>
      <c r="Q40" s="167"/>
      <c r="R40" s="174" t="s">
        <v>5302</v>
      </c>
    </row>
    <row r="41" spans="1:18" ht="19.5" customHeight="1">
      <c r="A41" s="169">
        <v>2958</v>
      </c>
      <c r="B41" s="169" t="str">
        <f>VLOOKUP(A41,門市主檔!A:B,2,FALSE)</f>
        <v>北縣蘆旺店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45813</v>
      </c>
      <c r="K41" s="169" t="str">
        <f>VLOOKUP(A41,'0919門市清單主檔'!B:V,21,FALSE)</f>
        <v>蘆洲區</v>
      </c>
      <c r="Q41" s="167" t="s">
        <v>5303</v>
      </c>
      <c r="R41" s="174" t="s">
        <v>5302</v>
      </c>
    </row>
    <row r="42" spans="1:18" ht="19.5" customHeight="1">
      <c r="A42" s="169">
        <v>3929</v>
      </c>
      <c r="B42" s="169" t="str">
        <f>VLOOKUP(A42,門市主檔!A:B,2,FALSE)</f>
        <v>蘆洲中山一</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45813</v>
      </c>
      <c r="K42" s="169" t="str">
        <f>VLOOKUP(A42,'0919門市清單主檔'!B:V,21,FALSE)</f>
        <v>蘆洲區</v>
      </c>
      <c r="Q42" s="167" t="s">
        <v>5303</v>
      </c>
      <c r="R42" s="174" t="s">
        <v>5302</v>
      </c>
    </row>
    <row r="43" spans="1:18" ht="19.5" customHeight="1">
      <c r="A43" s="169">
        <v>2890</v>
      </c>
      <c r="B43" s="169" t="str">
        <f>VLOOKUP(A43,門市主檔!A:B,2,FALSE)</f>
        <v>蘆洲鷺江店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V</v>
      </c>
      <c r="H43" s="406" t="str">
        <f>IF(COUNTIFS('0919門市清單主檔'!C:C,B43,'0919門市清單主檔'!AG:AG,$H$3)=1,
IF(COUNTIFS(IM!F:F,A43,IM!AC:AC,"*"&amp;$H$3&amp;"*")+COUNTIFS('0919門市清單主檔'!C:C,B43,'0919門市清單主檔'!AG:AG,$H$3)&gt;1,
"V",VLOOKUP(A43,'0919門市清單主檔'!B:AI,34,FALSE)),"-")</f>
        <v>-</v>
      </c>
      <c r="I43" s="199" t="str">
        <f>IF(COUNTIFS('0919門市清單主檔'!C:C,B43,'0919門市清單主檔'!AH:AH,$H$4)=1,
    IF(COUNTIFS(IM!F:F,A43,IM!AC:AC,"*"&amp;$H$4&amp;"*") + COUNTIFS('0919門市清單主檔'!C:C,B43,'0919門市清單主檔'!AH:AH,$H$4) &gt; 1,
       "V","未完工"),"-")</f>
        <v>-</v>
      </c>
      <c r="J43" s="176">
        <v>45810</v>
      </c>
      <c r="K43" s="169" t="str">
        <f>VLOOKUP(A43,'0919門市清單主檔'!B:V,21,FALSE)</f>
        <v>蘆洲區</v>
      </c>
      <c r="Q43" s="167" t="s">
        <v>5303</v>
      </c>
      <c r="R43" s="174" t="s">
        <v>5302</v>
      </c>
    </row>
    <row r="44" spans="1:18" ht="19.5" customHeight="1">
      <c r="A44" s="169" t="s">
        <v>74</v>
      </c>
      <c r="B44" s="169" t="str">
        <f>VLOOKUP(A44,門市主檔!A:B,2,FALSE)</f>
        <v>蘆洲權義店</v>
      </c>
      <c r="C44" s="212" t="str">
        <f>IF(COUNTIFS(IM!$F:$F,A44,IM!$AD:$AD,"O",IM!$X:$X,"&gt;="&amp;$M$1, IM!$X:$X,"&lt;"&amp;$M$2)&gt;0,"V","")</f>
        <v/>
      </c>
      <c r="D44" s="212" t="str">
        <f>IF(AND(C44&lt;&gt;"V", COUNTIFS(IM!$F:$F,A44, IM!$AD:$AD, "O", IM!$X:$X, "&gt;="&amp;$M$2, IM!$X:$X, "&lt;"&amp;$M$3)&gt;0), "V", "")</f>
        <v/>
      </c>
      <c r="E44" s="212" t="str">
        <f>IF(AND(C44&lt;&gt;"V",D44&lt;&gt;"V", COUNTIFS(IM!$F:$F, A44, IM!$AD:$AD, "O", IM!$X:$X, "&gt;="&amp;$M$3, IM!$X:$X, "&lt;"&amp;$M$4)&gt;0), "V", "")</f>
        <v/>
      </c>
      <c r="F44" s="169" t="str">
        <f>IF(VLOOKUP(A44,門市主檔!A:F,6,FALSE)="新開", "新開不保養",
IF(COUNTBLANK(C44:E44)=3, "未保養", "")
)</f>
        <v>未保養</v>
      </c>
      <c r="G44" s="169" t="str">
        <f>IF(COUNTIFS('0919門市清單主檔'!C:C,B44,'0919門市清單主檔'!AF:AF,$H$2)=1,
    IF(COUNTIFS(IM!F:F,A44,IM!AC:AC,"*"&amp;$H$2&amp;"*") + COUNTIFS('0919門市清單主檔'!C:C,B44,'0919門市清單主檔'!AF:AF,$H$2) &gt; 1,
       "V","未完工"),"-")</f>
        <v>V</v>
      </c>
      <c r="H44" s="406" t="str">
        <f>IF(COUNTIFS('0919門市清單主檔'!C:C,B44,'0919門市清單主檔'!AG:AG,$H$3)=1,
IF(COUNTIFS(IM!F:F,A44,IM!AC:AC,"*"&amp;$H$3&amp;"*")+COUNTIFS('0919門市清單主檔'!C:C,B44,'0919門市清單主檔'!AG:AG,$H$3)&gt;1,
"V",VLOOKUP(A44,'0919門市清單主檔'!B:AI,34,FALSE)),"-")</f>
        <v>-</v>
      </c>
      <c r="I44" s="199" t="str">
        <f>IF(COUNTIFS('0919門市清單主檔'!C:C,B44,'0919門市清單主檔'!AH:AH,$H$4)=1,
    IF(COUNTIFS(IM!F:F,A44,IM!AC:AC,"*"&amp;$H$4&amp;"*") + COUNTIFS('0919門市清單主檔'!C:C,B44,'0919門市清單主檔'!AH:AH,$H$4) &gt; 1,
       "V","未完工"),"-")</f>
        <v>-</v>
      </c>
      <c r="J44" s="176">
        <v>45810</v>
      </c>
      <c r="K44" s="169" t="str">
        <f>VLOOKUP(A44,'0919門市清單主檔'!B:V,21,FALSE)</f>
        <v>蘆洲區</v>
      </c>
      <c r="Q44" s="167" t="s">
        <v>5303</v>
      </c>
      <c r="R44" s="174" t="s">
        <v>5302</v>
      </c>
    </row>
    <row r="45" spans="1:18" ht="19.5" customHeight="1">
      <c r="A45" s="169">
        <v>4923</v>
      </c>
      <c r="B45" s="169" t="str">
        <f>VLOOKUP(A45,門市主檔!A:B,2,FALSE)</f>
        <v>蘆洲永平店</v>
      </c>
      <c r="C45" s="212" t="str">
        <f>IF(COUNTIFS(IM!$F:$F,A45,IM!$AD:$AD,"O",IM!$X:$X,"&gt;="&amp;$M$1, IM!$X:$X,"&lt;"&amp;$M$2)&gt;0,"V","")</f>
        <v/>
      </c>
      <c r="D45" s="212" t="str">
        <f>IF(AND(C45&lt;&gt;"V", COUNTIFS(IM!$F:$F,A45, IM!$AD:$AD, "O", IM!$X:$X, "&gt;="&amp;$M$2, IM!$X:$X, "&lt;"&amp;$M$3)&gt;0), "V", "")</f>
        <v/>
      </c>
      <c r="E45" s="212" t="str">
        <f>IF(AND(C45&lt;&gt;"V",D45&lt;&gt;"V", COUNTIFS(IM!$F:$F, A45, IM!$AD:$AD, "O", IM!$X:$X, "&gt;="&amp;$M$3, IM!$X:$X, "&lt;"&amp;$M$4)&gt;0), "V", "")</f>
        <v/>
      </c>
      <c r="F45" s="169" t="str">
        <f>IF(VLOOKUP(A45,門市主檔!A:F,6,FALSE)="新開", "新開不保養",
IF(COUNTBLANK(C45:E45)=3, "未保養", "")
)</f>
        <v>未保養</v>
      </c>
      <c r="G45" s="169" t="str">
        <f>IF(COUNTIFS('0919門市清單主檔'!C:C,B45,'0919門市清單主檔'!AF:AF,$H$2)=1,
    IF(COUNTIFS(IM!F:F,A45,IM!AC:AC,"*"&amp;$H$2&amp;"*") + COUNTIFS('0919門市清單主檔'!C:C,B45,'0919門市清單主檔'!AF:AF,$H$2) &gt; 1,
       "V","未完工"),"-")</f>
        <v>V</v>
      </c>
      <c r="H45" s="406" t="str">
        <f>IF(COUNTIFS('0919門市清單主檔'!C:C,B45,'0919門市清單主檔'!AG:AG,$H$3)=1,
IF(COUNTIFS(IM!F:F,A45,IM!AC:AC,"*"&amp;$H$3&amp;"*")+COUNTIFS('0919門市清單主檔'!C:C,B45,'0919門市清單主檔'!AG:AG,$H$3)&gt;1,
"V",VLOOKUP(A45,'0919門市清單主檔'!B:AI,34,FALSE)),"-")</f>
        <v>-</v>
      </c>
      <c r="I45" s="199" t="str">
        <f>IF(COUNTIFS('0919門市清單主檔'!C:C,B45,'0919門市清單主檔'!AH:AH,$H$4)=1,
    IF(COUNTIFS(IM!F:F,A45,IM!AC:AC,"*"&amp;$H$4&amp;"*") + COUNTIFS('0919門市清單主檔'!C:C,B45,'0919門市清單主檔'!AH:AH,$H$4) &gt; 1,
       "V","未完工"),"-")</f>
        <v>-</v>
      </c>
      <c r="J45" s="176">
        <v>45792</v>
      </c>
      <c r="K45" s="169" t="str">
        <f>VLOOKUP(A45,'0919門市清單主檔'!B:V,21,FALSE)</f>
        <v>蘆洲區</v>
      </c>
      <c r="Q45" s="167" t="s">
        <v>5303</v>
      </c>
      <c r="R45" s="174" t="s">
        <v>5302</v>
      </c>
    </row>
    <row r="46" spans="1:18" ht="19.5" customHeight="1">
      <c r="A46" s="169">
        <v>5352</v>
      </c>
      <c r="B46" s="169" t="str">
        <f>VLOOKUP(A46,門市主檔!A:B,2,FALSE)</f>
        <v>三重重陽店</v>
      </c>
      <c r="C46" s="212" t="str">
        <f>IF(COUNTIFS(IM!$F:$F,A46,IM!$AD:$AD,"O",IM!$X:$X,"&gt;="&amp;$M$1, IM!$X:$X,"&lt;"&amp;$M$2)&gt;0,"V","")</f>
        <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未保養</v>
      </c>
      <c r="G46" s="169" t="str">
        <f>IF(COUNTIFS('0919門市清單主檔'!C:C,B46,'0919門市清單主檔'!AF:AF,$H$2)=1,
    IF(COUNTIFS(IM!F:F,A46,IM!AC:AC,"*"&amp;$H$2&amp;"*") + COUNTIFS('0919門市清單主檔'!C:C,B46,'0919門市清單主檔'!AF:AF,$H$2) &gt; 1,
       "V","未完工"),"-")</f>
        <v>未完工</v>
      </c>
      <c r="H46" s="406">
        <f>IF(COUNTIFS('0919門市清單主檔'!C:C,B46,'0919門市清單主檔'!AG:AG,$H$3)=1,
IF(COUNTIFS(IM!F:F,A46,IM!AC:AC,"*"&amp;$H$3&amp;"*")+COUNTIFS('0919門市清單主檔'!C:C,B46,'0919門市清單主檔'!AG:AG,$H$3)&gt;1,
"V",VLOOKUP(A46,'0919門市清單主檔'!B:AI,34,FALSE)),"-")</f>
        <v>45890</v>
      </c>
      <c r="I46" s="199" t="str">
        <f>IF(COUNTIFS('0919門市清單主檔'!C:C,B46,'0919門市清單主檔'!AH:AH,$H$4)=1,
    IF(COUNTIFS(IM!F:F,A46,IM!AC:AC,"*"&amp;$H$4&amp;"*") + COUNTIFS('0919門市清單主檔'!C:C,B46,'0919門市清單主檔'!AH:AH,$H$4) &gt; 1,
       "V","未完工"),"-")</f>
        <v>未完工</v>
      </c>
      <c r="J46" s="176" t="s">
        <v>21</v>
      </c>
      <c r="K46" s="169" t="str">
        <f>VLOOKUP(A46,'0919門市清單主檔'!B:V,21,FALSE)</f>
        <v>三重區</v>
      </c>
      <c r="Q46" s="167" t="s">
        <v>5303</v>
      </c>
      <c r="R46" s="167"/>
    </row>
    <row r="47" spans="1:18" ht="19.5" customHeight="1">
      <c r="A47" s="169">
        <v>5341</v>
      </c>
      <c r="B47" s="169" t="str">
        <f>VLOOKUP(A47,門市主檔!A:B,2,FALSE)</f>
        <v>蘆洲切仔麵</v>
      </c>
      <c r="C47" s="212" t="str">
        <f>IF(COUNTIFS(IM!$F:$F,A47,IM!$AD:$AD,"O",IM!$X:$X,"&gt;="&amp;$M$1, IM!$X:$X,"&lt;"&amp;$M$2)&gt;0,"V","")</f>
        <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未保養</v>
      </c>
      <c r="G47" s="169" t="str">
        <f>IF(COUNTIFS('0919門市清單主檔'!C:C,B47,'0919門市清單主檔'!AF:AF,$H$2)=1,
    IF(COUNTIFS(IM!F:F,A47,IM!AC:AC,"*"&amp;$H$2&amp;"*") + COUNTIFS('0919門市清單主檔'!C:C,B47,'0919門市清單主檔'!AF:AF,$H$2) &gt; 1,
       "V","未完工"),"-")</f>
        <v>未完工</v>
      </c>
      <c r="H47" s="406">
        <f>IF(COUNTIFS('0919門市清單主檔'!C:C,B47,'0919門市清單主檔'!AG:AG,$H$3)=1,
IF(COUNTIFS(IM!F:F,A47,IM!AC:AC,"*"&amp;$H$3&amp;"*")+COUNTIFS('0919門市清單主檔'!C:C,B47,'0919門市清單主檔'!AG:AG,$H$3)&gt;1,
"V",VLOOKUP(A47,'0919門市清單主檔'!B:AI,34,FALSE)),"-")</f>
        <v>45888</v>
      </c>
      <c r="I47" s="199" t="str">
        <f>IF(COUNTIFS('0919門市清單主檔'!C:C,B47,'0919門市清單主檔'!AH:AH,$H$4)=1,
    IF(COUNTIFS(IM!F:F,A47,IM!AC:AC,"*"&amp;$H$4&amp;"*") + COUNTIFS('0919門市清單主檔'!C:C,B47,'0919門市清單主檔'!AH:AH,$H$4) &gt; 1,
       "V","未完工"),"-")</f>
        <v>-</v>
      </c>
      <c r="J47" s="176" t="s">
        <v>21</v>
      </c>
      <c r="K47" s="169" t="str">
        <f>VLOOKUP(A47,'0919門市清單主檔'!B:V,21,FALSE)</f>
        <v>蘆洲區</v>
      </c>
      <c r="Q47" s="167" t="s">
        <v>5303</v>
      </c>
      <c r="R47" s="174" t="s">
        <v>5302</v>
      </c>
    </row>
    <row r="48" spans="1:18" ht="19.5" customHeight="1">
      <c r="A48" s="169">
        <v>5354</v>
      </c>
      <c r="B48" s="169" t="str">
        <f>VLOOKUP(A48,門市主檔!A:B,2,FALSE)</f>
        <v>蘆洲希望店</v>
      </c>
      <c r="C48" s="212" t="str">
        <f>IF(COUNTIFS(IM!$F:$F,A48,IM!$AD:$AD,"O",IM!$X:$X,"&gt;="&amp;$M$1, IM!$X:$X,"&lt;"&amp;$M$2)&gt;0,"V","")</f>
        <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未保養</v>
      </c>
      <c r="G48" s="169" t="str">
        <f>IF(COUNTIFS('0919門市清單主檔'!C:C,B48,'0919門市清單主檔'!AF:AF,$H$2)=1,
    IF(COUNTIFS(IM!F:F,A48,IM!AC:AC,"*"&amp;$H$2&amp;"*") + COUNTIFS('0919門市清單主檔'!C:C,B48,'0919門市清單主檔'!AF:AF,$H$2) &gt; 1,
       "V","未完工"),"-")</f>
        <v>未完工</v>
      </c>
      <c r="H48" s="406">
        <f>IF(COUNTIFS('0919門市清單主檔'!C:C,B48,'0919門市清單主檔'!AG:AG,$H$3)=1,
IF(COUNTIFS(IM!F:F,A48,IM!AC:AC,"*"&amp;$H$3&amp;"*")+COUNTIFS('0919門市清單主檔'!C:C,B48,'0919門市清單主檔'!AG:AG,$H$3)&gt;1,
"V",VLOOKUP(A48,'0919門市清單主檔'!B:AI,34,FALSE)),"-")</f>
        <v>45888</v>
      </c>
      <c r="I48" s="199" t="str">
        <f>IF(COUNTIFS('0919門市清單主檔'!C:C,B48,'0919門市清單主檔'!AH:AH,$H$4)=1,
    IF(COUNTIFS(IM!F:F,A48,IM!AC:AC,"*"&amp;$H$4&amp;"*") + COUNTIFS('0919門市清單主檔'!C:C,B48,'0919門市清單主檔'!AH:AH,$H$4) &gt; 1,
       "V","未完工"),"-")</f>
        <v>-</v>
      </c>
      <c r="J48" s="176" t="s">
        <v>21</v>
      </c>
      <c r="K48" s="169" t="str">
        <f>VLOOKUP(A48,'0919門市清單主檔'!B:V,21,FALSE)</f>
        <v>蘆洲區</v>
      </c>
      <c r="Q48" s="167" t="s">
        <v>5303</v>
      </c>
      <c r="R48" s="174" t="s">
        <v>5302</v>
      </c>
    </row>
    <row r="49" spans="1:18" ht="19.5" customHeight="1">
      <c r="A49" s="169">
        <v>4906</v>
      </c>
      <c r="B49" s="169" t="str">
        <f>VLOOKUP(A49,門市主檔!A:B,2,FALSE)</f>
        <v>金山銀山店</v>
      </c>
      <c r="C49" s="212" t="str">
        <f>IF(COUNTIFS(IM!$F:$F,A49,IM!$AD:$AD,"O",IM!$X:$X,"&gt;="&amp;$M$1, IM!$X:$X,"&lt;"&amp;$M$2)&gt;0,"V","")</f>
        <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未保養</v>
      </c>
      <c r="G49" s="169" t="str">
        <f>IF(COUNTIFS('0919門市清單主檔'!C:C,B49,'0919門市清單主檔'!AF:AF,$H$2)=1,
    IF(COUNTIFS(IM!F:F,A49,IM!AC:AC,"*"&amp;$H$2&amp;"*") + COUNTIFS('0919門市清單主檔'!C:C,B49,'0919門市清單主檔'!AF:AF,$H$2) &gt; 1,
       "V","未完工"),"-")</f>
        <v>V</v>
      </c>
      <c r="H49" s="406"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45833</v>
      </c>
      <c r="K49" s="169" t="str">
        <f>VLOOKUP(A49,'0919門市清單主檔'!B:V,21,FALSE)</f>
        <v>金山區</v>
      </c>
      <c r="Q49" s="167" t="s">
        <v>5303</v>
      </c>
      <c r="R49" s="174" t="s">
        <v>5302</v>
      </c>
    </row>
    <row r="50" spans="1:18" ht="19.5" customHeight="1">
      <c r="A50" s="169">
        <v>5101</v>
      </c>
      <c r="B50" s="169" t="str">
        <f>VLOOKUP(A50,門市主檔!A:B,2,FALSE)</f>
        <v>淡水小坪頂</v>
      </c>
      <c r="C50" s="212" t="str">
        <f>IF(COUNTIFS(IM!$F:$F,A50,IM!$AD:$AD,"O",IM!$X:$X,"&gt;="&amp;$M$1, IM!$X:$X,"&lt;"&amp;$M$2)&gt;0,"V","")</f>
        <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未保養</v>
      </c>
      <c r="G50" s="169" t="str">
        <f>IF(COUNTIFS('0919門市清單主檔'!C:C,B50,'0919門市清單主檔'!AF:AF,$H$2)=1,
    IF(COUNTIFS(IM!F:F,A50,IM!AC:AC,"*"&amp;$H$2&amp;"*") + COUNTIFS('0919門市清單主檔'!C:C,B50,'0919門市清單主檔'!AF:AF,$H$2) &gt; 1,
       "V","未完工"),"-")</f>
        <v>V</v>
      </c>
      <c r="H50" s="406"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76">
        <v>45833</v>
      </c>
      <c r="K50" s="169" t="str">
        <f>VLOOKUP(A50,'0919門市清單主檔'!B:V,21,FALSE)</f>
        <v>淡水區</v>
      </c>
      <c r="Q50" s="167" t="s">
        <v>5303</v>
      </c>
      <c r="R50" s="174" t="s">
        <v>5302</v>
      </c>
    </row>
    <row r="51" spans="1:18" ht="19.5" customHeight="1">
      <c r="A51" s="169">
        <v>4844</v>
      </c>
      <c r="B51" s="169" t="str">
        <f>VLOOKUP(A51,門市主檔!A:B,2,FALSE)</f>
        <v>三芝天涯店</v>
      </c>
      <c r="C51" s="212" t="str">
        <f>IF(COUNTIFS(IM!$F:$F,A51,IM!$AD:$AD,"O",IM!$X:$X,"&gt;="&amp;$M$1, IM!$X:$X,"&lt;"&amp;$M$2)&gt;0,"V","")</f>
        <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未保養</v>
      </c>
      <c r="G51" s="169" t="str">
        <f>IF(COUNTIFS('0919門市清單主檔'!C:C,B51,'0919門市清單主檔'!AF:AF,$H$2)=1,
    IF(COUNTIFS(IM!F:F,A51,IM!AC:AC,"*"&amp;$H$2&amp;"*") + COUNTIFS('0919門市清單主檔'!C:C,B51,'0919門市清單主檔'!AF:AF,$H$2) &gt; 1,
       "V","未完工"),"-")</f>
        <v>V</v>
      </c>
      <c r="H51" s="406"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45790</v>
      </c>
      <c r="K51" s="169" t="str">
        <f>VLOOKUP(A51,'0919門市清單主檔'!B:V,21,FALSE)</f>
        <v>三芝區</v>
      </c>
      <c r="Q51" s="167" t="s">
        <v>5303</v>
      </c>
      <c r="R51" s="174" t="s">
        <v>5302</v>
      </c>
    </row>
    <row r="52" spans="1:18" ht="19.5" customHeight="1">
      <c r="A52" s="169">
        <v>4101</v>
      </c>
      <c r="B52" s="169" t="str">
        <f>VLOOKUP(A52,門市主檔!A:B,2,FALSE)</f>
        <v>三重溪華店</v>
      </c>
      <c r="C52" s="212" t="str">
        <f>IF(COUNTIFS(IM!$F:$F,A52,IM!$AD:$AD,"O",IM!$X:$X,"&gt;="&amp;$M$1, IM!$X:$X,"&lt;"&amp;$M$2)&gt;0,"V","")</f>
        <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未保養</v>
      </c>
      <c r="G52" s="169" t="str">
        <f>IF(COUNTIFS('0919門市清單主檔'!C:C,B52,'0919門市清單主檔'!AF:AF,$H$2)=1,
    IF(COUNTIFS(IM!F:F,A52,IM!AC:AC,"*"&amp;$H$2&amp;"*") + COUNTIFS('0919門市清單主檔'!C:C,B52,'0919門市清單主檔'!AF:AF,$H$2) &gt; 1,
       "V","未完工"),"-")</f>
        <v>V</v>
      </c>
      <c r="H52" s="406"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45785</v>
      </c>
      <c r="K52" s="169" t="str">
        <f>VLOOKUP(A52,'0919門市清單主檔'!B:V,21,FALSE)</f>
        <v>三重區</v>
      </c>
      <c r="Q52" s="167" t="s">
        <v>5303</v>
      </c>
      <c r="R52" s="174" t="s">
        <v>5302</v>
      </c>
    </row>
    <row r="53" spans="1:18" ht="19.5" customHeight="1">
      <c r="A53" s="169">
        <v>5245</v>
      </c>
      <c r="B53" s="169" t="str">
        <f>VLOOKUP(A53,門市主檔!A:B,2,FALSE)</f>
        <v>三重護山店</v>
      </c>
      <c r="C53" s="212" t="str">
        <f>IF(COUNTIFS(IM!$F:$F,A53,IM!$AD:$AD,"O",IM!$X:$X,"&gt;="&amp;$M$1, IM!$X:$X,"&lt;"&amp;$M$2)&gt;0,"V","")</f>
        <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未保養</v>
      </c>
      <c r="G53" s="169" t="str">
        <f>IF(COUNTIFS('0919門市清單主檔'!C:C,B53,'0919門市清單主檔'!AF:AF,$H$2)=1,
    IF(COUNTIFS(IM!F:F,A53,IM!AC:AC,"*"&amp;$H$2&amp;"*") + COUNTIFS('0919門市清單主檔'!C:C,B53,'0919門市清單主檔'!AF:AF,$H$2) &gt; 1,
       "V","未完工"),"-")</f>
        <v>V</v>
      </c>
      <c r="H53" s="406">
        <f>IF(COUNTIFS('0919門市清單主檔'!C:C,B53,'0919門市清單主檔'!AG:AG,$H$3)=1,
IF(COUNTIFS(IM!F:F,A53,IM!AC:AC,"*"&amp;$H$3&amp;"*")+COUNTIFS('0919門市清單主檔'!C:C,B53,'0919門市清單主檔'!AG:AG,$H$3)&gt;1,
"V",VLOOKUP(A53,'0919門市清單主檔'!B:AI,34,FALSE)),"-")</f>
        <v>45890</v>
      </c>
      <c r="I53" s="199" t="str">
        <f>IF(COUNTIFS('0919門市清單主檔'!C:C,B53,'0919門市清單主檔'!AH:AH,$H$4)=1,
    IF(COUNTIFS(IM!F:F,A53,IM!AC:AC,"*"&amp;$H$4&amp;"*") + COUNTIFS('0919門市清單主檔'!C:C,B53,'0919門市清單主檔'!AH:AH,$H$4) &gt; 1,
       "V","未完工"),"-")</f>
        <v>未完工</v>
      </c>
      <c r="J53" s="176">
        <v>45783</v>
      </c>
      <c r="K53" s="169" t="str">
        <f>VLOOKUP(A53,'0919門市清單主檔'!B:V,21,FALSE)</f>
        <v>三重區</v>
      </c>
      <c r="Q53" s="167" t="s">
        <v>5303</v>
      </c>
      <c r="R53" s="174" t="s">
        <v>5302</v>
      </c>
    </row>
    <row r="54" spans="1:18" ht="19.5" customHeight="1">
      <c r="A54" s="169">
        <v>2399</v>
      </c>
      <c r="B54" s="169" t="str">
        <f>VLOOKUP(A54,門市主檔!A:B,2,FALSE)</f>
        <v>三重三陽店</v>
      </c>
      <c r="C54" s="212" t="str">
        <f>IF(COUNTIFS(IM!$F:$F,A54,IM!$AD:$AD,"O",IM!$X:$X,"&gt;="&amp;$M$1, IM!$X:$X,"&lt;"&amp;$M$2)&gt;0,"V","")</f>
        <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未保養</v>
      </c>
      <c r="G54" s="169" t="str">
        <f>IF(COUNTIFS('0919門市清單主檔'!C:C,B54,'0919門市清單主檔'!AF:AF,$H$2)=1,
    IF(COUNTIFS(IM!F:F,A54,IM!AC:AC,"*"&amp;$H$2&amp;"*") + COUNTIFS('0919門市清單主檔'!C:C,B54,'0919門市清單主檔'!AF:AF,$H$2) &gt; 1,
       "V","未完工"),"-")</f>
        <v>V</v>
      </c>
      <c r="H54" s="406"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45783</v>
      </c>
      <c r="K54" s="169" t="str">
        <f>VLOOKUP(A54,'0919門市清單主檔'!B:V,21,FALSE)</f>
        <v>三重區</v>
      </c>
      <c r="Q54" s="167" t="s">
        <v>5303</v>
      </c>
      <c r="R54" s="174" t="s">
        <v>5302</v>
      </c>
    </row>
    <row r="55" spans="1:18" ht="19.5" customHeight="1">
      <c r="A55" s="169">
        <v>4586</v>
      </c>
      <c r="B55" s="169" t="str">
        <f>VLOOKUP(A55,門市主檔!A:B,2,FALSE)</f>
        <v>三重三文店</v>
      </c>
      <c r="C55" s="212" t="str">
        <f>IF(COUNTIFS(IM!$F:$F,A55,IM!$AD:$AD,"O",IM!$X:$X,"&gt;="&amp;$M$1, IM!$X:$X,"&lt;"&amp;$M$2)&gt;0,"V","")</f>
        <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未保養</v>
      </c>
      <c r="G55" s="169" t="str">
        <f>IF(COUNTIFS('0919門市清單主檔'!C:C,B55,'0919門市清單主檔'!AF:AF,$H$2)=1,
    IF(COUNTIFS(IM!F:F,A55,IM!AC:AC,"*"&amp;$H$2&amp;"*") + COUNTIFS('0919門市清單主檔'!C:C,B55,'0919門市清單主檔'!AF:AF,$H$2) &gt; 1,
       "V","未完工"),"-")</f>
        <v>V</v>
      </c>
      <c r="H55" s="406"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76">
        <v>45779</v>
      </c>
      <c r="K55" s="169" t="str">
        <f>VLOOKUP(A55,'0919門市清單主檔'!B:V,21,FALSE)</f>
        <v>三重區</v>
      </c>
      <c r="Q55" s="167"/>
      <c r="R55" s="174" t="s">
        <v>5302</v>
      </c>
    </row>
    <row r="56" spans="1:18" ht="19.5" customHeight="1">
      <c r="A56" s="169" t="s">
        <v>68</v>
      </c>
      <c r="B56" s="169" t="str">
        <f>VLOOKUP(A56,門市主檔!A:B,2,FALSE)</f>
        <v>三重溪尾店</v>
      </c>
      <c r="C56" s="212" t="str">
        <f>IF(COUNTIFS(IM!$F:$F,A56,IM!$AD:$AD,"O",IM!$X:$X,"&gt;="&amp;$M$1, IM!$X:$X,"&lt;"&amp;$M$2)&gt;0,"V","")</f>
        <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未保養</v>
      </c>
      <c r="G56" s="169" t="str">
        <f>IF(COUNTIFS('0919門市清單主檔'!C:C,B56,'0919門市清單主檔'!AF:AF,$H$2)=1,
    IF(COUNTIFS(IM!F:F,A56,IM!AC:AC,"*"&amp;$H$2&amp;"*") + COUNTIFS('0919門市清單主檔'!C:C,B56,'0919門市清單主檔'!AF:AF,$H$2) &gt; 1,
       "V","未完工"),"-")</f>
        <v>V</v>
      </c>
      <c r="H56" s="406" t="str">
        <f>IF(COUNTIFS('0919門市清單主檔'!C:C,B56,'0919門市清單主檔'!AG:AG,$H$3)=1,
IF(COUNTIFS(IM!F:F,A56,IM!AC:AC,"*"&amp;$H$3&amp;"*")+COUNTIFS('0919門市清單主檔'!C:C,B56,'0919門市清單主檔'!AG:AG,$H$3)&gt;1,
"V",VLOOKUP(A56,'0919門市清單主檔'!B:AI,34,FALSE)),"-")</f>
        <v>-</v>
      </c>
      <c r="I56" s="199" t="str">
        <f>IF(COUNTIFS('0919門市清單主檔'!C:C,B56,'0919門市清單主檔'!AH:AH,$H$4)=1,
    IF(COUNTIFS(IM!F:F,A56,IM!AC:AC,"*"&amp;$H$4&amp;"*") + COUNTIFS('0919門市清單主檔'!C:C,B56,'0919門市清單主檔'!AH:AH,$H$4) &gt; 1,
       "V","未完工"),"-")</f>
        <v>-</v>
      </c>
      <c r="J56" s="176">
        <v>45779</v>
      </c>
      <c r="K56" s="169" t="str">
        <f>VLOOKUP(A56,'0919門市清單主檔'!B:V,21,FALSE)</f>
        <v>三重區</v>
      </c>
      <c r="Q56" s="167" t="s">
        <v>5303</v>
      </c>
      <c r="R56" s="174" t="s">
        <v>5302</v>
      </c>
    </row>
    <row r="57" spans="1:18" ht="19.5" customHeight="1">
      <c r="A57" s="169">
        <v>5316</v>
      </c>
      <c r="B57" s="169" t="str">
        <f>VLOOKUP(A57,門市主檔!A:B,2,FALSE)</f>
        <v>三重五常店</v>
      </c>
      <c r="C57" s="212" t="str">
        <f>IF(COUNTIFS(IM!$F:$F,A57,IM!$AD:$AD,"O",IM!$X:$X,"&gt;="&amp;$M$1, IM!$X:$X,"&lt;"&amp;$M$2)&gt;0,"V","")</f>
        <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未保養</v>
      </c>
      <c r="G57" s="169" t="str">
        <f>IF(COUNTIFS('0919門市清單主檔'!C:C,B57,'0919門市清單主檔'!AF:AF,$H$2)=1,
    IF(COUNTIFS(IM!F:F,A57,IM!AC:AC,"*"&amp;$H$2&amp;"*") + COUNTIFS('0919門市清單主檔'!C:C,B57,'0919門市清單主檔'!AF:AF,$H$2) &gt; 1,
       "V","未完工"),"-")</f>
        <v>V</v>
      </c>
      <c r="H57" s="406">
        <f>IF(COUNTIFS('0919門市清單主檔'!C:C,B57,'0919門市清單主檔'!AG:AG,$H$3)=1,
IF(COUNTIFS(IM!F:F,A57,IM!AC:AC,"*"&amp;$H$3&amp;"*")+COUNTIFS('0919門市清單主檔'!C:C,B57,'0919門市清單主檔'!AG:AG,$H$3)&gt;1,
"V",VLOOKUP(A57,'0919門市清單主檔'!B:AI,34,FALSE)),"-")</f>
        <v>45891</v>
      </c>
      <c r="I57" s="199" t="str">
        <f>IF(COUNTIFS('0919門市清單主檔'!C:C,B57,'0919門市清單主檔'!AH:AH,$H$4)=1,
    IF(COUNTIFS(IM!F:F,A57,IM!AC:AC,"*"&amp;$H$4&amp;"*") + COUNTIFS('0919門市清單主檔'!C:C,B57,'0919門市清單主檔'!AH:AH,$H$4) &gt; 1,
       "V","未完工"),"-")</f>
        <v>未完工</v>
      </c>
      <c r="J57" s="176">
        <v>45756</v>
      </c>
      <c r="K57" s="169" t="str">
        <f>VLOOKUP(A57,'0919門市清單主檔'!B:V,21,FALSE)</f>
        <v>三重區</v>
      </c>
      <c r="Q57" s="167" t="s">
        <v>5303</v>
      </c>
      <c r="R57" s="174" t="s">
        <v>5302</v>
      </c>
    </row>
    <row r="58" spans="1:18" ht="19.5" customHeight="1">
      <c r="A58" s="169">
        <v>3772</v>
      </c>
      <c r="B58" s="169" t="str">
        <f>VLOOKUP(A58,門市主檔!A:B,2,FALSE)</f>
        <v>三重美溪店</v>
      </c>
      <c r="C58" s="212" t="str">
        <f>IF(COUNTIFS(IM!$F:$F,A58,IM!$AD:$AD,"O",IM!$X:$X,"&gt;="&amp;$M$1, IM!$X:$X,"&lt;"&amp;$M$2)&gt;0,"V","")</f>
        <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未保養</v>
      </c>
      <c r="G58" s="169" t="str">
        <f>IF(COUNTIFS('0919門市清單主檔'!C:C,B58,'0919門市清單主檔'!AF:AF,$H$2)=1,
    IF(COUNTIFS(IM!F:F,A58,IM!AC:AC,"*"&amp;$H$2&amp;"*") + COUNTIFS('0919門市清單主檔'!C:C,B58,'0919門市清單主檔'!AF:AF,$H$2) &gt; 1,
       "V","未完工"),"-")</f>
        <v>V</v>
      </c>
      <c r="H58" s="406"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45756</v>
      </c>
      <c r="K58" s="169" t="str">
        <f>VLOOKUP(A58,'0919門市清單主檔'!B:V,21,FALSE)</f>
        <v>三重區</v>
      </c>
      <c r="Q58" s="167" t="s">
        <v>5303</v>
      </c>
      <c r="R58" s="174" t="s">
        <v>5302</v>
      </c>
    </row>
    <row r="59" spans="1:18" ht="19.5" customHeight="1">
      <c r="A59" s="169">
        <v>4658</v>
      </c>
      <c r="B59" s="169" t="str">
        <f>VLOOKUP(A59,門市主檔!A:B,2,FALSE)</f>
        <v>淡水英才店</v>
      </c>
      <c r="C59" s="212" t="str">
        <f>IF(COUNTIFS(IM!$F:$F,A59,IM!$AD:$AD,"O",IM!$X:$X,"&gt;="&amp;$M$1, IM!$X:$X,"&lt;"&amp;$M$2)&gt;0,"V","")</f>
        <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未保養</v>
      </c>
      <c r="G59" s="169" t="str">
        <f>IF(COUNTIFS('0919門市清單主檔'!C:C,B59,'0919門市清單主檔'!AF:AF,$H$2)=1,
    IF(COUNTIFS(IM!F:F,A59,IM!AC:AC,"*"&amp;$H$2&amp;"*") + COUNTIFS('0919門市清單主檔'!C:C,B59,'0919門市清單主檔'!AF:AF,$H$2) &gt; 1,
       "V","未完工"),"-")</f>
        <v>V</v>
      </c>
      <c r="H59" s="406"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未完工</v>
      </c>
      <c r="J59" s="176">
        <v>45811</v>
      </c>
      <c r="K59" s="169" t="str">
        <f>VLOOKUP(A59,'0919門市清單主檔'!B:V,21,FALSE)</f>
        <v>淡水區</v>
      </c>
      <c r="Q59" s="167"/>
      <c r="R59" s="174" t="s">
        <v>5302</v>
      </c>
    </row>
    <row r="60" spans="1:18" ht="19.5" customHeight="1">
      <c r="A60" s="169">
        <v>4541</v>
      </c>
      <c r="B60" s="169" t="str">
        <f>VLOOKUP(A60,門市主檔!A:B,2,FALSE)</f>
        <v>淡水海天店</v>
      </c>
      <c r="C60" s="212" t="str">
        <f>IF(COUNTIFS(IM!$F:$F,A60,IM!$AD:$AD,"O",IM!$X:$X,"&gt;="&amp;$M$1, IM!$X:$X,"&lt;"&amp;$M$2)&gt;0,"V","")</f>
        <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未保養</v>
      </c>
      <c r="G60" s="169" t="str">
        <f>IF(COUNTIFS('0919門市清單主檔'!C:C,B60,'0919門市清單主檔'!AF:AF,$H$2)=1,
    IF(COUNTIFS(IM!F:F,A60,IM!AC:AC,"*"&amp;$H$2&amp;"*") + COUNTIFS('0919門市清單主檔'!C:C,B60,'0919門市清單主檔'!AF:AF,$H$2) &gt; 1,
       "V","未完工"),"-")</f>
        <v>V</v>
      </c>
      <c r="H60" s="406"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45806</v>
      </c>
      <c r="K60" s="169" t="str">
        <f>VLOOKUP(A60,'0919門市清單主檔'!B:V,21,FALSE)</f>
        <v>淡水區</v>
      </c>
      <c r="Q60" s="167" t="s">
        <v>5303</v>
      </c>
      <c r="R60" s="174" t="s">
        <v>5302</v>
      </c>
    </row>
    <row r="61" spans="1:18" ht="19.5" customHeight="1">
      <c r="A61" s="169">
        <v>4802</v>
      </c>
      <c r="B61" s="169" t="str">
        <f>VLOOKUP(A61,門市主檔!A:B,2,FALSE)</f>
        <v>淡水沙崙店</v>
      </c>
      <c r="C61" s="212" t="str">
        <f>IF(COUNTIFS(IM!$F:$F,A61,IM!$AD:$AD,"O",IM!$X:$X,"&gt;="&amp;$M$1, IM!$X:$X,"&lt;"&amp;$M$2)&gt;0,"V","")</f>
        <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未保養</v>
      </c>
      <c r="G61" s="169" t="str">
        <f>IF(COUNTIFS('0919門市清單主檔'!C:C,B61,'0919門市清單主檔'!AF:AF,$H$2)=1,
    IF(COUNTIFS(IM!F:F,A61,IM!AC:AC,"*"&amp;$H$2&amp;"*") + COUNTIFS('0919門市清單主檔'!C:C,B61,'0919門市清單主檔'!AF:AF,$H$2) &gt; 1,
       "V","未完工"),"-")</f>
        <v>V</v>
      </c>
      <c r="H61" s="406"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76">
        <v>45806</v>
      </c>
      <c r="K61" s="169" t="str">
        <f>VLOOKUP(A61,'0919門市清單主檔'!B:V,21,FALSE)</f>
        <v>淡水區</v>
      </c>
      <c r="Q61" s="167" t="s">
        <v>5303</v>
      </c>
      <c r="R61" s="174" t="s">
        <v>5302</v>
      </c>
    </row>
    <row r="62" spans="1:18" ht="19.5" customHeight="1">
      <c r="A62" s="169">
        <v>4511</v>
      </c>
      <c r="B62" s="169" t="str">
        <f>VLOOKUP(A62,門市主檔!A:B,2,FALSE)</f>
        <v>淡水屯山店</v>
      </c>
      <c r="C62" s="212" t="str">
        <f>IF(COUNTIFS(IM!$F:$F,A62,IM!$AD:$AD,"O",IM!$X:$X,"&gt;="&amp;$M$1, IM!$X:$X,"&lt;"&amp;$M$2)&gt;0,"V","")</f>
        <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未保養</v>
      </c>
      <c r="G62" s="169" t="str">
        <f>IF(COUNTIFS('0919門市清單主檔'!C:C,B62,'0919門市清單主檔'!AF:AF,$H$2)=1,
    IF(COUNTIFS(IM!F:F,A62,IM!AC:AC,"*"&amp;$H$2&amp;"*") + COUNTIFS('0919門市清單主檔'!C:C,B62,'0919門市清單主檔'!AF:AF,$H$2) &gt; 1,
       "V","未完工"),"-")</f>
        <v>V</v>
      </c>
      <c r="H62" s="406"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45789</v>
      </c>
      <c r="K62" s="169" t="str">
        <f>VLOOKUP(A62,'0919門市清單主檔'!B:V,21,FALSE)</f>
        <v>淡水區</v>
      </c>
      <c r="Q62" s="167" t="s">
        <v>5303</v>
      </c>
      <c r="R62" s="174" t="s">
        <v>5302</v>
      </c>
    </row>
    <row r="63" spans="1:18" ht="19.5" customHeight="1">
      <c r="A63" s="169">
        <v>5060</v>
      </c>
      <c r="B63" s="169" t="str">
        <f>VLOOKUP(A63,門市主檔!A:B,2,FALSE)</f>
        <v>淡水魚市店</v>
      </c>
      <c r="C63" s="212" t="str">
        <f>IF(COUNTIFS(IM!$F:$F,A63,IM!$AD:$AD,"O",IM!$X:$X,"&gt;="&amp;$M$1, IM!$X:$X,"&lt;"&amp;$M$2)&gt;0,"V","")</f>
        <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未保養</v>
      </c>
      <c r="G63" s="169" t="str">
        <f>IF(COUNTIFS('0919門市清單主檔'!C:C,B63,'0919門市清單主檔'!AF:AF,$H$2)=1,
    IF(COUNTIFS(IM!F:F,A63,IM!AC:AC,"*"&amp;$H$2&amp;"*") + COUNTIFS('0919門市清單主檔'!C:C,B63,'0919門市清單主檔'!AF:AF,$H$2) &gt; 1,
       "V","未完工"),"-")</f>
        <v>V</v>
      </c>
      <c r="H63" s="406"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45770</v>
      </c>
      <c r="K63" s="169" t="str">
        <f>VLOOKUP(A63,'0919門市清單主檔'!B:V,21,FALSE)</f>
        <v>淡水區</v>
      </c>
      <c r="Q63" s="167" t="s">
        <v>5303</v>
      </c>
      <c r="R63" s="174" t="s">
        <v>5302</v>
      </c>
    </row>
    <row r="64" spans="1:18" ht="19.5" customHeight="1">
      <c r="A64" s="169" t="s">
        <v>69</v>
      </c>
      <c r="B64" s="169" t="str">
        <f>VLOOKUP(A64,門市主檔!A:B,2,FALSE)</f>
        <v>車麗屋蘆洲店</v>
      </c>
      <c r="C64" s="212" t="str">
        <f>IF(COUNTIFS(IM!$F:$F,A64,IM!$AD:$AD,"O",IM!$X:$X,"&gt;="&amp;$M$1, IM!$X:$X,"&lt;"&amp;$M$2)&gt;0,"V","")</f>
        <v/>
      </c>
      <c r="D64" s="212" t="str">
        <f>IF(AND(C64&lt;&gt;"V", COUNTIFS(IM!$F:$F,A64, IM!$AD:$AD, "O", IM!$X:$X, "&gt;="&amp;$M$2, IM!$X:$X, "&lt;"&amp;$M$3)&gt;0), "V", "")</f>
        <v/>
      </c>
      <c r="E64" s="212" t="str">
        <f>IF(AND(C64&lt;&gt;"V",D64&lt;&gt;"V", COUNTIFS(IM!$F:$F, A64, IM!$AD:$AD, "O", IM!$X:$X, "&gt;="&amp;$M$3, IM!$X:$X, "&lt;"&amp;$M$4)&gt;0), "V", "")</f>
        <v/>
      </c>
      <c r="F64" s="169" t="str">
        <f>IF(VLOOKUP(A64,門市主檔!A:F,6,FALSE)="新開", "新開不保養",
IF(COUNTBLANK(C64:E64)=3, "未保養", "")
)</f>
        <v>未保養</v>
      </c>
      <c r="G64" s="169" t="str">
        <f>IF(COUNTIFS('0919門市清單主檔'!C:C,B64,'0919門市清單主檔'!AF:AF,$H$2)=1,
    IF(COUNTIFS(IM!F:F,A64,IM!AC:AC,"*"&amp;$H$2&amp;"*") + COUNTIFS('0919門市清單主檔'!C:C,B64,'0919門市清單主檔'!AF:AF,$H$2) &gt; 1,
       "V","未完工"),"-")</f>
        <v>-</v>
      </c>
      <c r="H64" s="406"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45785</v>
      </c>
      <c r="K64" s="169" t="str">
        <f>VLOOKUP(A64,'0919門市清單主檔'!B:V,21,FALSE)</f>
        <v>蘆洲區</v>
      </c>
      <c r="Q64" s="167" t="s">
        <v>5303</v>
      </c>
      <c r="R64" s="174" t="s">
        <v>5302</v>
      </c>
    </row>
    <row r="65" spans="1:18" ht="19.5" customHeight="1">
      <c r="A65" s="169">
        <v>3892</v>
      </c>
      <c r="B65" s="169" t="str">
        <f>VLOOKUP(A65,門市主檔!A:B,2,FALSE)</f>
        <v>蘆洲光榮店</v>
      </c>
      <c r="C65" s="212" t="str">
        <f>IF(COUNTIFS(IM!$F:$F,A65,IM!$AD:$AD,"O",IM!$X:$X,"&gt;="&amp;$M$1, IM!$X:$X,"&lt;"&amp;$M$2)&gt;0,"V","")</f>
        <v/>
      </c>
      <c r="D65" s="212" t="str">
        <f>IF(AND(C65&lt;&gt;"V", COUNTIFS(IM!$F:$F,A65, IM!$AD:$AD, "O", IM!$X:$X, "&gt;="&amp;$M$2, IM!$X:$X, "&lt;"&amp;$M$3)&gt;0), "V", "")</f>
        <v/>
      </c>
      <c r="E65" s="212" t="str">
        <f>IF(AND(C65&lt;&gt;"V",D65&lt;&gt;"V", COUNTIFS(IM!$F:$F, A65, IM!$AD:$AD, "O", IM!$X:$X, "&gt;="&amp;$M$3, IM!$X:$X, "&lt;"&amp;$M$4)&gt;0), "V", "")</f>
        <v/>
      </c>
      <c r="F65" s="169" t="str">
        <f>IF(VLOOKUP(A65,門市主檔!A:F,6,FALSE)="新開", "新開不保養",
IF(COUNTBLANK(C65:E65)=3, "未保養", "")
)</f>
        <v>未保養</v>
      </c>
      <c r="G65" s="169" t="str">
        <f>IF(COUNTIFS('0919門市清單主檔'!C:C,B65,'0919門市清單主檔'!AF:AF,$H$2)=1,
    IF(COUNTIFS(IM!F:F,A65,IM!AC:AC,"*"&amp;$H$2&amp;"*") + COUNTIFS('0919門市清單主檔'!C:C,B65,'0919門市清單主檔'!AF:AF,$H$2) &gt; 1,
       "V","未完工"),"-")</f>
        <v>V</v>
      </c>
      <c r="H65" s="406"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未完工</v>
      </c>
      <c r="J65" s="176">
        <v>45785</v>
      </c>
      <c r="K65" s="169" t="str">
        <f>VLOOKUP(A65,'0919門市清單主檔'!B:V,21,FALSE)</f>
        <v>蘆洲區</v>
      </c>
      <c r="Q65" s="167" t="s">
        <v>5303</v>
      </c>
      <c r="R65" s="174" t="s">
        <v>5302</v>
      </c>
    </row>
    <row r="66" spans="1:18" ht="19.5" customHeight="1">
      <c r="A66" s="169">
        <v>5082</v>
      </c>
      <c r="B66" s="169" t="str">
        <f>VLOOKUP(A66,門市主檔!A:B,2,FALSE)</f>
        <v>蘆洲水湳店</v>
      </c>
      <c r="C66" s="212" t="str">
        <f>IF(COUNTIFS(IM!$F:$F,A66,IM!$AD:$AD,"O",IM!$X:$X,"&gt;="&amp;$M$1, IM!$X:$X,"&lt;"&amp;$M$2)&gt;0,"V","")</f>
        <v/>
      </c>
      <c r="D66" s="212" t="str">
        <f>IF(AND(C66&lt;&gt;"V", COUNTIFS(IM!$F:$F,A66, IM!$AD:$AD, "O", IM!$X:$X, "&gt;="&amp;$M$2, IM!$X:$X, "&lt;"&amp;$M$3)&gt;0), "V", "")</f>
        <v/>
      </c>
      <c r="E66" s="212" t="str">
        <f>IF(AND(C66&lt;&gt;"V",D66&lt;&gt;"V", COUNTIFS(IM!$F:$F, A66, IM!$AD:$AD, "O", IM!$X:$X, "&gt;="&amp;$M$3, IM!$X:$X, "&lt;"&amp;$M$4)&gt;0), "V", "")</f>
        <v/>
      </c>
      <c r="F66" s="169" t="str">
        <f>IF(VLOOKUP(A66,門市主檔!A:F,6,FALSE)="新開", "新開不保養",
IF(COUNTBLANK(C66:E66)=3, "未保養", "")
)</f>
        <v>未保養</v>
      </c>
      <c r="G66" s="169" t="str">
        <f>IF(COUNTIFS('0919門市清單主檔'!C:C,B66,'0919門市清單主檔'!AF:AF,$H$2)=1,
    IF(COUNTIFS(IM!F:F,A66,IM!AC:AC,"*"&amp;$H$2&amp;"*") + COUNTIFS('0919門市清單主檔'!C:C,B66,'0919門市清單主檔'!AF:AF,$H$2) &gt; 1,
       "V","未完工"),"-")</f>
        <v>V</v>
      </c>
      <c r="H66" s="406" t="str">
        <f>IF(COUNTIFS('0919門市清單主檔'!C:C,B66,'0919門市清單主檔'!AG:AG,$H$3)=1,
IF(COUNTIFS(IM!F:F,A66,IM!AC:AC,"*"&amp;$H$3&amp;"*")+COUNTIFS('0919門市清單主檔'!C:C,B66,'0919門市清單主檔'!AG:AG,$H$3)&gt;1,
"V",VLOOKUP(A66,'0919門市清單主檔'!B:AI,34,FALSE)),"-")</f>
        <v>-</v>
      </c>
      <c r="I66" s="199" t="str">
        <f>IF(COUNTIFS('0919門市清單主檔'!C:C,B66,'0919門市清單主檔'!AH:AH,$H$4)=1,
    IF(COUNTIFS(IM!F:F,A66,IM!AC:AC,"*"&amp;$H$4&amp;"*") + COUNTIFS('0919門市清單主檔'!C:C,B66,'0919門市清單主檔'!AH:AH,$H$4) &gt; 1,
       "V","未完工"),"-")</f>
        <v>-</v>
      </c>
      <c r="J66" s="176">
        <v>45785</v>
      </c>
      <c r="K66" s="169" t="str">
        <f>VLOOKUP(A66,'0919門市清單主檔'!B:V,21,FALSE)</f>
        <v>蘆洲區</v>
      </c>
      <c r="Q66" s="167" t="s">
        <v>5303</v>
      </c>
      <c r="R66" s="174" t="s">
        <v>5302</v>
      </c>
    </row>
    <row r="67" spans="1:18" ht="19.5" customHeight="1">
      <c r="A67" s="169">
        <v>5197</v>
      </c>
      <c r="B67" s="169" t="str">
        <f>VLOOKUP(A67,門市主檔!A:B,2,FALSE)</f>
        <v>蘆洲鴻悅店</v>
      </c>
      <c r="C67" s="212" t="str">
        <f>IF(COUNTIFS(IM!$F:$F,A67,IM!$AD:$AD,"O",IM!$X:$X,"&gt;="&amp;$M$1, IM!$X:$X,"&lt;"&amp;$M$2)&gt;0,"V","")</f>
        <v/>
      </c>
      <c r="D67" s="212" t="str">
        <f>IF(AND(C67&lt;&gt;"V", COUNTIFS(IM!$F:$F,A67, IM!$AD:$AD, "O", IM!$X:$X, "&gt;="&amp;$M$2, IM!$X:$X, "&lt;"&amp;$M$3)&gt;0), "V", "")</f>
        <v/>
      </c>
      <c r="E67" s="212" t="str">
        <f>IF(AND(C67&lt;&gt;"V",D67&lt;&gt;"V", COUNTIFS(IM!$F:$F, A67, IM!$AD:$AD, "O", IM!$X:$X, "&gt;="&amp;$M$3, IM!$X:$X, "&lt;"&amp;$M$4)&gt;0), "V", "")</f>
        <v/>
      </c>
      <c r="F67" s="169" t="str">
        <f>IF(VLOOKUP(A67,門市主檔!A:F,6,FALSE)="新開", "新開不保養",
IF(COUNTBLANK(C67:E67)=3, "未保養", "")
)</f>
        <v>未保養</v>
      </c>
      <c r="G67" s="169" t="str">
        <f>IF(COUNTIFS('0919門市清單主檔'!C:C,B67,'0919門市清單主檔'!AF:AF,$H$2)=1,
    IF(COUNTIFS(IM!F:F,A67,IM!AC:AC,"*"&amp;$H$2&amp;"*") + COUNTIFS('0919門市清單主檔'!C:C,B67,'0919門市清單主檔'!AF:AF,$H$2) &gt; 1,
       "V","未完工"),"-")</f>
        <v>V</v>
      </c>
      <c r="H67" s="406" t="str">
        <f>IF(COUNTIFS('0919門市清單主檔'!C:C,B67,'0919門市清單主檔'!AG:AG,$H$3)=1,
IF(COUNTIFS(IM!F:F,A67,IM!AC:AC,"*"&amp;$H$3&amp;"*")+COUNTIFS('0919門市清單主檔'!C:C,B67,'0919門市清單主檔'!AG:AG,$H$3)&gt;1,
"V",VLOOKUP(A67,'0919門市清單主檔'!B:AI,34,FALSE)),"-")</f>
        <v>-</v>
      </c>
      <c r="I67" s="199" t="str">
        <f>IF(COUNTIFS('0919門市清單主檔'!C:C,B67,'0919門市清單主檔'!AH:AH,$H$4)=1,
    IF(COUNTIFS(IM!F:F,A67,IM!AC:AC,"*"&amp;$H$4&amp;"*") + COUNTIFS('0919門市清單主檔'!C:C,B67,'0919門市清單主檔'!AH:AH,$H$4) &gt; 1,
       "V","未完工"),"-")</f>
        <v>-</v>
      </c>
      <c r="J67" s="176">
        <v>45785</v>
      </c>
      <c r="K67" s="169" t="str">
        <f>VLOOKUP(A67,'0919門市清單主檔'!B:V,21,FALSE)</f>
        <v>蘆洲區</v>
      </c>
      <c r="Q67" s="167" t="s">
        <v>5303</v>
      </c>
      <c r="R67" s="174" t="s">
        <v>5302</v>
      </c>
    </row>
    <row r="68" spans="1:18" ht="19.5" customHeight="1">
      <c r="A68" s="169" t="s">
        <v>63</v>
      </c>
      <c r="B68" s="169" t="str">
        <f>VLOOKUP(A68,門市主檔!A:B,2,FALSE)</f>
        <v>三重車路頭</v>
      </c>
      <c r="C68" s="212" t="str">
        <f>IF(COUNTIFS(IM!$F:$F,A68,IM!$AD:$AD,"O",IM!$X:$X,"&gt;="&amp;$M$1, IM!$X:$X,"&lt;"&amp;$M$2)&gt;0,"V","")</f>
        <v>V</v>
      </c>
      <c r="D68" s="212" t="str">
        <f>IF(AND(C68&lt;&gt;"V", COUNTIFS(IM!$F:$F,A68, IM!$AD:$AD, "O", IM!$X:$X, "&gt;="&amp;$M$2, IM!$X:$X, "&lt;"&amp;$M$3)&gt;0), "V", "")</f>
        <v/>
      </c>
      <c r="E68" s="212" t="str">
        <f>IF(AND(C68&lt;&gt;"V",D68&lt;&gt;"V", COUNTIFS(IM!$F:$F, A68, IM!$AD:$AD, "O", IM!$X:$X, "&gt;="&amp;$M$3, IM!$X:$X, "&lt;"&amp;$M$4)&gt;0), "V", "")</f>
        <v/>
      </c>
      <c r="F68" s="169" t="str">
        <f>IF(VLOOKUP(A68,門市主檔!A:F,6,FALSE)="新開", "新開不保養",
IF(COUNTBLANK(C68:E68)=3, "未保養", "")
)</f>
        <v/>
      </c>
      <c r="G68" s="169" t="str">
        <f>IF(COUNTIFS('0919門市清單主檔'!C:C,B68,'0919門市清單主檔'!AF:AF,$H$2)=1,
    IF(COUNTIFS(IM!F:F,A68,IM!AC:AC,"*"&amp;$H$2&amp;"*") + COUNTIFS('0919門市清單主檔'!C:C,B68,'0919門市清單主檔'!AF:AF,$H$2) &gt; 1,
       "V","未完工"),"-")</f>
        <v>V</v>
      </c>
      <c r="H68" s="406" t="str">
        <f>IF(COUNTIFS('0919門市清單主檔'!C:C,B68,'0919門市清單主檔'!AG:AG,$H$3)=1,
IF(COUNTIFS(IM!F:F,A68,IM!AC:AC,"*"&amp;$H$3&amp;"*")+COUNTIFS('0919門市清單主檔'!C:C,B68,'0919門市清單主檔'!AG:AG,$H$3)&gt;1,
"V",VLOOKUP(A68,'0919門市清單主檔'!B:AI,34,FALSE)),"-")</f>
        <v>-</v>
      </c>
      <c r="I68" s="199" t="str">
        <f>IF(COUNTIFS('0919門市清單主檔'!C:C,B68,'0919門市清單主檔'!AH:AH,$H$4)=1,
    IF(COUNTIFS(IM!F:F,A68,IM!AC:AC,"*"&amp;$H$4&amp;"*") + COUNTIFS('0919門市清單主檔'!C:C,B68,'0919門市清單主檔'!AH:AH,$H$4) &gt; 1,
       "V","未完工"),"-")</f>
        <v>-</v>
      </c>
      <c r="J68" s="176">
        <v>45832</v>
      </c>
      <c r="K68" s="169" t="str">
        <f>VLOOKUP(A68,'0919門市清單主檔'!B:V,21,FALSE)</f>
        <v>三重區</v>
      </c>
      <c r="Q68" s="167"/>
      <c r="R68" s="174" t="s">
        <v>5302</v>
      </c>
    </row>
    <row r="69" spans="1:18" ht="19.5" customHeight="1">
      <c r="A69" s="169" t="s">
        <v>61</v>
      </c>
      <c r="B69" s="169" t="str">
        <f>VLOOKUP(A69,門市主檔!A:B,2,FALSE)</f>
        <v>三重大有店</v>
      </c>
      <c r="C69" s="212" t="str">
        <f>IF(COUNTIFS(IM!$F:$F,A69,IM!$AD:$AD,"O",IM!$X:$X,"&gt;="&amp;$M$1, IM!$X:$X,"&lt;"&amp;$M$2)&gt;0,"V","")</f>
        <v>V</v>
      </c>
      <c r="D69" s="212" t="str">
        <f>IF(AND(C69&lt;&gt;"V", COUNTIFS(IM!$F:$F,A69, IM!$AD:$AD, "O", IM!$X:$X, "&gt;="&amp;$M$2, IM!$X:$X, "&lt;"&amp;$M$3)&gt;0), "V", "")</f>
        <v/>
      </c>
      <c r="E69" s="212" t="str">
        <f>IF(AND(C69&lt;&gt;"V",D69&lt;&gt;"V", COUNTIFS(IM!$F:$F, A69, IM!$AD:$AD, "O", IM!$X:$X, "&gt;="&amp;$M$3, IM!$X:$X, "&lt;"&amp;$M$4)&gt;0), "V", "")</f>
        <v/>
      </c>
      <c r="F69" s="169" t="str">
        <f>IF(VLOOKUP(A69,門市主檔!A:F,6,FALSE)="新開", "新開不保養",
IF(COUNTBLANK(C69:E69)=3, "未保養", "")
)</f>
        <v/>
      </c>
      <c r="G69" s="169" t="str">
        <f>IF(COUNTIFS('0919門市清單主檔'!C:C,B69,'0919門市清單主檔'!AF:AF,$H$2)=1,
    IF(COUNTIFS(IM!F:F,A69,IM!AC:AC,"*"&amp;$H$2&amp;"*") + COUNTIFS('0919門市清單主檔'!C:C,B69,'0919門市清單主檔'!AF:AF,$H$2) &gt; 1,
       "V","未完工"),"-")</f>
        <v>V</v>
      </c>
      <c r="H69" s="406" t="str">
        <f>IF(COUNTIFS('0919門市清單主檔'!C:C,B69,'0919門市清單主檔'!AG:AG,$H$3)=1,
IF(COUNTIFS(IM!F:F,A69,IM!AC:AC,"*"&amp;$H$3&amp;"*")+COUNTIFS('0919門市清單主檔'!C:C,B69,'0919門市清單主檔'!AG:AG,$H$3)&gt;1,
"V",VLOOKUP(A69,'0919門市清單主檔'!B:AI,34,FALSE)),"-")</f>
        <v>-</v>
      </c>
      <c r="I69" s="199" t="str">
        <f>IF(COUNTIFS('0919門市清單主檔'!C:C,B69,'0919門市清單主檔'!AH:AH,$H$4)=1,
    IF(COUNTIFS(IM!F:F,A69,IM!AC:AC,"*"&amp;$H$4&amp;"*") + COUNTIFS('0919門市清單主檔'!C:C,B69,'0919門市清單主檔'!AH:AH,$H$4) &gt; 1,
       "V","未完工"),"-")</f>
        <v>-</v>
      </c>
      <c r="J69" s="176">
        <v>45804</v>
      </c>
      <c r="K69" s="169" t="str">
        <f>VLOOKUP(A69,'0919門市清單主檔'!B:V,21,FALSE)</f>
        <v>三重區</v>
      </c>
      <c r="Q69" s="167" t="s">
        <v>5303</v>
      </c>
      <c r="R69" s="174" t="s">
        <v>5302</v>
      </c>
    </row>
    <row r="70" spans="1:18" ht="19.5" customHeight="1">
      <c r="A70" s="169">
        <v>4388</v>
      </c>
      <c r="B70" s="169" t="str">
        <f>VLOOKUP(A70,門市主檔!A:B,2,FALSE)</f>
        <v>三重薔薇店</v>
      </c>
      <c r="C70" s="212" t="str">
        <f>IF(COUNTIFS(IM!$F:$F,A70,IM!$AD:$AD,"O",IM!$X:$X,"&gt;="&amp;$M$1, IM!$X:$X,"&lt;"&amp;$M$2)&gt;0,"V","")</f>
        <v>V</v>
      </c>
      <c r="D70" s="212" t="str">
        <f>IF(AND(C70&lt;&gt;"V", COUNTIFS(IM!$F:$F,A70, IM!$AD:$AD, "O", IM!$X:$X, "&gt;="&amp;$M$2, IM!$X:$X, "&lt;"&amp;$M$3)&gt;0), "V", "")</f>
        <v/>
      </c>
      <c r="E70" s="212" t="str">
        <f>IF(AND(C70&lt;&gt;"V",D70&lt;&gt;"V", COUNTIFS(IM!$F:$F, A70, IM!$AD:$AD, "O", IM!$X:$X, "&gt;="&amp;$M$3, IM!$X:$X, "&lt;"&amp;$M$4)&gt;0), "V", "")</f>
        <v/>
      </c>
      <c r="F70" s="169" t="str">
        <f>IF(VLOOKUP(A70,門市主檔!A:F,6,FALSE)="新開", "新開不保養",
IF(COUNTBLANK(C70:E70)=3, "未保養", "")
)</f>
        <v/>
      </c>
      <c r="G70" s="169" t="str">
        <f>IF(COUNTIFS('0919門市清單主檔'!C:C,B70,'0919門市清單主檔'!AF:AF,$H$2)=1,
    IF(COUNTIFS(IM!F:F,A70,IM!AC:AC,"*"&amp;$H$2&amp;"*") + COUNTIFS('0919門市清單主檔'!C:C,B70,'0919門市清單主檔'!AF:AF,$H$2) &gt; 1,
       "V","未完工"),"-")</f>
        <v>V</v>
      </c>
      <c r="H70" s="406" t="str">
        <f>IF(COUNTIFS('0919門市清單主檔'!C:C,B70,'0919門市清單主檔'!AG:AG,$H$3)=1,
IF(COUNTIFS(IM!F:F,A70,IM!AC:AC,"*"&amp;$H$3&amp;"*")+COUNTIFS('0919門市清單主檔'!C:C,B70,'0919門市清單主檔'!AG:AG,$H$3)&gt;1,
"V",VLOOKUP(A70,'0919門市清單主檔'!B:AI,34,FALSE)),"-")</f>
        <v>-</v>
      </c>
      <c r="I70" s="199" t="str">
        <f>IF(COUNTIFS('0919門市清單主檔'!C:C,B70,'0919門市清單主檔'!AH:AH,$H$4)=1,
    IF(COUNTIFS(IM!F:F,A70,IM!AC:AC,"*"&amp;$H$4&amp;"*") + COUNTIFS('0919門市清單主檔'!C:C,B70,'0919門市清單主檔'!AH:AH,$H$4) &gt; 1,
       "V","未完工"),"-")</f>
        <v>-</v>
      </c>
      <c r="J70" s="176">
        <v>45800</v>
      </c>
      <c r="K70" s="169" t="str">
        <f>VLOOKUP(A70,'0919門市清單主檔'!B:V,21,FALSE)</f>
        <v>三重區</v>
      </c>
      <c r="Q70" s="167"/>
      <c r="R70" s="174" t="s">
        <v>5302</v>
      </c>
    </row>
    <row r="71" spans="1:18" ht="19.5" customHeight="1">
      <c r="A71" s="169">
        <v>3623</v>
      </c>
      <c r="B71" s="169" t="str">
        <f>VLOOKUP(A71,門市主檔!A:B,2,FALSE)</f>
        <v>三重自強店</v>
      </c>
      <c r="C71" s="212" t="str">
        <f>IF(COUNTIFS(IM!$F:$F,A71,IM!$AD:$AD,"O",IM!$X:$X,"&gt;="&amp;$M$1, IM!$X:$X,"&lt;"&amp;$M$2)&gt;0,"V","")</f>
        <v>V</v>
      </c>
      <c r="D71" s="212" t="str">
        <f>IF(AND(C71&lt;&gt;"V", COUNTIFS(IM!$F:$F,A71, IM!$AD:$AD, "O", IM!$X:$X, "&gt;="&amp;$M$2, IM!$X:$X, "&lt;"&amp;$M$3)&gt;0), "V", "")</f>
        <v/>
      </c>
      <c r="E71" s="212" t="str">
        <f>IF(AND(C71&lt;&gt;"V",D71&lt;&gt;"V", COUNTIFS(IM!$F:$F, A71, IM!$AD:$AD, "O", IM!$X:$X, "&gt;="&amp;$M$3, IM!$X:$X, "&lt;"&amp;$M$4)&gt;0), "V", "")</f>
        <v/>
      </c>
      <c r="F71" s="169" t="str">
        <f>IF(VLOOKUP(A71,門市主檔!A:F,6,FALSE)="新開", "新開不保養",
IF(COUNTBLANK(C71:E71)=3, "未保養", "")
)</f>
        <v/>
      </c>
      <c r="G71" s="169" t="str">
        <f>IF(COUNTIFS('0919門市清單主檔'!C:C,B71,'0919門市清單主檔'!AF:AF,$H$2)=1,
    IF(COUNTIFS(IM!F:F,A71,IM!AC:AC,"*"&amp;$H$2&amp;"*") + COUNTIFS('0919門市清單主檔'!C:C,B71,'0919門市清單主檔'!AF:AF,$H$2) &gt; 1,
       "V","未完工"),"-")</f>
        <v>V</v>
      </c>
      <c r="H71" s="406" t="str">
        <f>IF(COUNTIFS('0919門市清單主檔'!C:C,B71,'0919門市清單主檔'!AG:AG,$H$3)=1,
IF(COUNTIFS(IM!F:F,A71,IM!AC:AC,"*"&amp;$H$3&amp;"*")+COUNTIFS('0919門市清單主檔'!C:C,B71,'0919門市清單主檔'!AG:AG,$H$3)&gt;1,
"V",VLOOKUP(A71,'0919門市清單主檔'!B:AI,34,FALSE)),"-")</f>
        <v>-</v>
      </c>
      <c r="I71" s="199" t="str">
        <f>IF(COUNTIFS('0919門市清單主檔'!C:C,B71,'0919門市清單主檔'!AH:AH,$H$4)=1,
    IF(COUNTIFS(IM!F:F,A71,IM!AC:AC,"*"&amp;$H$4&amp;"*") + COUNTIFS('0919門市清單主檔'!C:C,B71,'0919門市清單主檔'!AH:AH,$H$4) &gt; 1,
       "V","未完工"),"-")</f>
        <v>-</v>
      </c>
      <c r="J71" s="176">
        <v>45776</v>
      </c>
      <c r="K71" s="169" t="str">
        <f>VLOOKUP(A71,'0919門市清單主檔'!B:V,21,FALSE)</f>
        <v>三重區</v>
      </c>
      <c r="Q71" s="167"/>
      <c r="R71" s="174" t="s">
        <v>5302</v>
      </c>
    </row>
    <row r="72" spans="1:18" ht="19.5" customHeight="1">
      <c r="A72" s="169">
        <v>4155</v>
      </c>
      <c r="B72" s="169" t="str">
        <f>VLOOKUP(A72,門市主檔!A:B,2,FALSE)</f>
        <v>三重穀保店</v>
      </c>
      <c r="C72" s="212" t="str">
        <f>IF(COUNTIFS(IM!$F:$F,A72,IM!$AD:$AD,"O",IM!$X:$X,"&gt;="&amp;$M$1, IM!$X:$X,"&lt;"&amp;$M$2)&gt;0,"V","")</f>
        <v>V</v>
      </c>
      <c r="D72" s="212" t="str">
        <f>IF(AND(C72&lt;&gt;"V", COUNTIFS(IM!$F:$F,A72, IM!$AD:$AD, "O", IM!$X:$X, "&gt;="&amp;$M$2, IM!$X:$X, "&lt;"&amp;$M$3)&gt;0), "V", "")</f>
        <v/>
      </c>
      <c r="E72" s="212" t="str">
        <f>IF(AND(C72&lt;&gt;"V",D72&lt;&gt;"V", COUNTIFS(IM!$F:$F, A72, IM!$AD:$AD, "O", IM!$X:$X, "&gt;="&amp;$M$3, IM!$X:$X, "&lt;"&amp;$M$4)&gt;0), "V", "")</f>
        <v/>
      </c>
      <c r="F72" s="169" t="str">
        <f>IF(VLOOKUP(A72,門市主檔!A:F,6,FALSE)="新開", "新開不保養",
IF(COUNTBLANK(C72:E72)=3, "未保養", "")
)</f>
        <v/>
      </c>
      <c r="G72" s="169" t="str">
        <f>IF(COUNTIFS('0919門市清單主檔'!C:C,B72,'0919門市清單主檔'!AF:AF,$H$2)=1,
    IF(COUNTIFS(IM!F:F,A72,IM!AC:AC,"*"&amp;$H$2&amp;"*") + COUNTIFS('0919門市清單主檔'!C:C,B72,'0919門市清單主檔'!AF:AF,$H$2) &gt; 1,
       "V","未完工"),"-")</f>
        <v>V</v>
      </c>
      <c r="H72" s="406" t="str">
        <f>IF(COUNTIFS('0919門市清單主檔'!C:C,B72,'0919門市清單主檔'!AG:AG,$H$3)=1,
IF(COUNTIFS(IM!F:F,A72,IM!AC:AC,"*"&amp;$H$3&amp;"*")+COUNTIFS('0919門市清單主檔'!C:C,B72,'0919門市清單主檔'!AG:AG,$H$3)&gt;1,
"V",VLOOKUP(A72,'0919門市清單主檔'!B:AI,34,FALSE)),"-")</f>
        <v>-</v>
      </c>
      <c r="I72" s="199" t="str">
        <f>IF(COUNTIFS('0919門市清單主檔'!C:C,B72,'0919門市清單主檔'!AH:AH,$H$4)=1,
    IF(COUNTIFS(IM!F:F,A72,IM!AC:AC,"*"&amp;$H$4&amp;"*") + COUNTIFS('0919門市清單主檔'!C:C,B72,'0919門市清單主檔'!AH:AH,$H$4) &gt; 1,
       "V","未完工"),"-")</f>
        <v>-</v>
      </c>
      <c r="J72" s="176">
        <v>45754</v>
      </c>
      <c r="K72" s="169" t="str">
        <f>VLOOKUP(A72,'0919門市清單主檔'!B:V,21,FALSE)</f>
        <v>三重區</v>
      </c>
      <c r="Q72" s="167" t="s">
        <v>5303</v>
      </c>
      <c r="R72" s="174" t="s">
        <v>5302</v>
      </c>
    </row>
    <row r="73" spans="1:18" ht="19.5" customHeight="1">
      <c r="A73" s="169">
        <v>4652</v>
      </c>
      <c r="B73" s="169" t="str">
        <f>VLOOKUP(A73,門市主檔!A:B,2,FALSE)</f>
        <v>三重商工店</v>
      </c>
      <c r="C73" s="212" t="str">
        <f>IF(COUNTIFS(IM!$F:$F,A73,IM!$AD:$AD,"O",IM!$X:$X,"&gt;="&amp;$M$1, IM!$X:$X,"&lt;"&amp;$M$2)&gt;0,"V","")</f>
        <v>V</v>
      </c>
      <c r="D73" s="212" t="str">
        <f>IF(AND(C73&lt;&gt;"V", COUNTIFS(IM!$F:$F,A73, IM!$AD:$AD, "O", IM!$X:$X, "&gt;="&amp;$M$2, IM!$X:$X, "&lt;"&amp;$M$3)&gt;0), "V", "")</f>
        <v/>
      </c>
      <c r="E73" s="212" t="str">
        <f>IF(AND(C73&lt;&gt;"V",D73&lt;&gt;"V", COUNTIFS(IM!$F:$F, A73, IM!$AD:$AD, "O", IM!$X:$X, "&gt;="&amp;$M$3, IM!$X:$X, "&lt;"&amp;$M$4)&gt;0), "V", "")</f>
        <v/>
      </c>
      <c r="F73" s="169" t="str">
        <f>IF(VLOOKUP(A73,門市主檔!A:F,6,FALSE)="新開", "新開不保養",
IF(COUNTBLANK(C73:E73)=3, "未保養", "")
)</f>
        <v/>
      </c>
      <c r="G73" s="169" t="str">
        <f>IF(COUNTIFS('0919門市清單主檔'!C:C,B73,'0919門市清單主檔'!AF:AF,$H$2)=1,
    IF(COUNTIFS(IM!F:F,A73,IM!AC:AC,"*"&amp;$H$2&amp;"*") + COUNTIFS('0919門市清單主檔'!C:C,B73,'0919門市清單主檔'!AF:AF,$H$2) &gt; 1,
       "V","未完工"),"-")</f>
        <v>V</v>
      </c>
      <c r="H73" s="406" t="str">
        <f>IF(COUNTIFS('0919門市清單主檔'!C:C,B73,'0919門市清單主檔'!AG:AG,$H$3)=1,
IF(COUNTIFS(IM!F:F,A73,IM!AC:AC,"*"&amp;$H$3&amp;"*")+COUNTIFS('0919門市清單主檔'!C:C,B73,'0919門市清單主檔'!AG:AG,$H$3)&gt;1,
"V",VLOOKUP(A73,'0919門市清單主檔'!B:AI,34,FALSE)),"-")</f>
        <v>-</v>
      </c>
      <c r="I73" s="199" t="str">
        <f>IF(COUNTIFS('0919門市清單主檔'!C:C,B73,'0919門市清單主檔'!AH:AH,$H$4)=1,
    IF(COUNTIFS(IM!F:F,A73,IM!AC:AC,"*"&amp;$H$4&amp;"*") + COUNTIFS('0919門市清單主檔'!C:C,B73,'0919門市清單主檔'!AH:AH,$H$4) &gt; 1,
       "V","未完工"),"-")</f>
        <v>-</v>
      </c>
      <c r="J73" s="176">
        <v>45783</v>
      </c>
      <c r="K73" s="169" t="str">
        <f>VLOOKUP(A73,'0919門市清單主檔'!B:V,21,FALSE)</f>
        <v>三重區</v>
      </c>
      <c r="Q73" s="167" t="s">
        <v>5303</v>
      </c>
      <c r="R73" s="174" t="s">
        <v>5302</v>
      </c>
    </row>
    <row r="74" spans="1:18" ht="19.5" customHeight="1">
      <c r="A74" s="169">
        <v>3890</v>
      </c>
      <c r="B74" s="169" t="str">
        <f>VLOOKUP(A74,門市主檔!A:B,2,FALSE)</f>
        <v>三重美堤店</v>
      </c>
      <c r="C74" s="212" t="str">
        <f>IF(COUNTIFS(IM!$F:$F,A74,IM!$AD:$AD,"O",IM!$X:$X,"&gt;="&amp;$M$1, IM!$X:$X,"&lt;"&amp;$M$2)&gt;0,"V","")</f>
        <v>V</v>
      </c>
      <c r="D74" s="212" t="str">
        <f>IF(AND(C74&lt;&gt;"V", COUNTIFS(IM!$F:$F,A74, IM!$AD:$AD, "O", IM!$X:$X, "&gt;="&amp;$M$2, IM!$X:$X, "&lt;"&amp;$M$3)&gt;0), "V", "")</f>
        <v/>
      </c>
      <c r="E74" s="212" t="str">
        <f>IF(AND(C74&lt;&gt;"V",D74&lt;&gt;"V", COUNTIFS(IM!$F:$F, A74, IM!$AD:$AD, "O", IM!$X:$X, "&gt;="&amp;$M$3, IM!$X:$X, "&lt;"&amp;$M$4)&gt;0), "V", "")</f>
        <v/>
      </c>
      <c r="F74" s="169" t="str">
        <f>IF(VLOOKUP(A74,門市主檔!A:F,6,FALSE)="新開", "新開不保養",
IF(COUNTBLANK(C74:E74)=3, "未保養", "")
)</f>
        <v/>
      </c>
      <c r="G74" s="169" t="str">
        <f>IF(COUNTIFS('0919門市清單主檔'!C:C,B74,'0919門市清單主檔'!AF:AF,$H$2)=1,
    IF(COUNTIFS(IM!F:F,A74,IM!AC:AC,"*"&amp;$H$2&amp;"*") + COUNTIFS('0919門市清單主檔'!C:C,B74,'0919門市清單主檔'!AF:AF,$H$2) &gt; 1,
       "V","未完工"),"-")</f>
        <v>V</v>
      </c>
      <c r="H74" s="406" t="str">
        <f>IF(COUNTIFS('0919門市清單主檔'!C:C,B74,'0919門市清單主檔'!AG:AG,$H$3)=1,
IF(COUNTIFS(IM!F:F,A74,IM!AC:AC,"*"&amp;$H$3&amp;"*")+COUNTIFS('0919門市清單主檔'!C:C,B74,'0919門市清單主檔'!AG:AG,$H$3)&gt;1,
"V",VLOOKUP(A74,'0919門市清單主檔'!B:AI,34,FALSE)),"-")</f>
        <v>-</v>
      </c>
      <c r="I74" s="199" t="str">
        <f>IF(COUNTIFS('0919門市清單主檔'!C:C,B74,'0919門市清單主檔'!AH:AH,$H$4)=1,
    IF(COUNTIFS(IM!F:F,A74,IM!AC:AC,"*"&amp;$H$4&amp;"*") + COUNTIFS('0919門市清單主檔'!C:C,B74,'0919門市清單主檔'!AH:AH,$H$4) &gt; 1,
       "V","未完工"),"-")</f>
        <v>-</v>
      </c>
      <c r="J74" s="176">
        <v>45800</v>
      </c>
      <c r="K74" s="169" t="str">
        <f>VLOOKUP(A74,'0919門市清單主檔'!B:V,21,FALSE)</f>
        <v>三重區</v>
      </c>
      <c r="Q74" s="167" t="s">
        <v>5303</v>
      </c>
      <c r="R74" s="174" t="s">
        <v>5302</v>
      </c>
    </row>
    <row r="75" spans="1:18" ht="19.5" customHeight="1">
      <c r="A75" s="169">
        <v>2935</v>
      </c>
      <c r="B75" s="169" t="str">
        <f>VLOOKUP(A75,門市主檔!A:B,2,FALSE)</f>
        <v>三重夜市口</v>
      </c>
      <c r="C75" s="212" t="str">
        <f>IF(COUNTIFS(IM!$F:$F,A75,IM!$AD:$AD,"O",IM!$X:$X,"&gt;="&amp;$M$1, IM!$X:$X,"&lt;"&amp;$M$2)&gt;0,"V","")</f>
        <v>V</v>
      </c>
      <c r="D75" s="212" t="str">
        <f>IF(AND(C75&lt;&gt;"V", COUNTIFS(IM!$F:$F,A75, IM!$AD:$AD, "O", IM!$X:$X, "&gt;="&amp;$M$2, IM!$X:$X, "&lt;"&amp;$M$3)&gt;0), "V", "")</f>
        <v/>
      </c>
      <c r="E75" s="212" t="str">
        <f>IF(AND(C75&lt;&gt;"V",D75&lt;&gt;"V", COUNTIFS(IM!$F:$F, A75, IM!$AD:$AD, "O", IM!$X:$X, "&gt;="&amp;$M$3, IM!$X:$X, "&lt;"&amp;$M$4)&gt;0), "V", "")</f>
        <v/>
      </c>
      <c r="F75" s="169" t="str">
        <f>IF(VLOOKUP(A75,門市主檔!A:F,6,FALSE)="新開", "新開不保養",
IF(COUNTBLANK(C75:E75)=3, "未保養", "")
)</f>
        <v/>
      </c>
      <c r="G75" s="169" t="str">
        <f>IF(COUNTIFS('0919門市清單主檔'!C:C,B75,'0919門市清單主檔'!AF:AF,$H$2)=1,
    IF(COUNTIFS(IM!F:F,A75,IM!AC:AC,"*"&amp;$H$2&amp;"*") + COUNTIFS('0919門市清單主檔'!C:C,B75,'0919門市清單主檔'!AF:AF,$H$2) &gt; 1,
       "V","未完工"),"-")</f>
        <v>V</v>
      </c>
      <c r="H75" s="406" t="str">
        <f>IF(COUNTIFS('0919門市清單主檔'!C:C,B75,'0919門市清單主檔'!AG:AG,$H$3)=1,
IF(COUNTIFS(IM!F:F,A75,IM!AC:AC,"*"&amp;$H$3&amp;"*")+COUNTIFS('0919門市清單主檔'!C:C,B75,'0919門市清單主檔'!AG:AG,$H$3)&gt;1,
"V",VLOOKUP(A75,'0919門市清單主檔'!B:AI,34,FALSE)),"-")</f>
        <v>-</v>
      </c>
      <c r="I75" s="199" t="str">
        <f>IF(COUNTIFS('0919門市清單主檔'!C:C,B75,'0919門市清單主檔'!AH:AH,$H$4)=1,
    IF(COUNTIFS(IM!F:F,A75,IM!AC:AC,"*"&amp;$H$4&amp;"*") + COUNTIFS('0919門市清單主檔'!C:C,B75,'0919門市清單主檔'!AH:AH,$H$4) &gt; 1,
       "V","未完工"),"-")</f>
        <v>-</v>
      </c>
      <c r="J75" s="176">
        <v>45764</v>
      </c>
      <c r="K75" s="169" t="str">
        <f>VLOOKUP(A75,'0919門市清單主檔'!B:V,21,FALSE)</f>
        <v>三重區</v>
      </c>
      <c r="Q75" s="167" t="s">
        <v>5303</v>
      </c>
      <c r="R75" s="174" t="s">
        <v>5302</v>
      </c>
    </row>
    <row r="76" spans="1:18" ht="19.5" customHeight="1">
      <c r="A76" s="169">
        <v>4312</v>
      </c>
      <c r="B76" s="169" t="str">
        <f>VLOOKUP(A76,門市主檔!A:B,2,FALSE)</f>
        <v>三重文化北</v>
      </c>
      <c r="C76" s="212" t="str">
        <f>IF(COUNTIFS(IM!$F:$F,A76,IM!$AD:$AD,"O",IM!$X:$X,"&gt;="&amp;$M$1, IM!$X:$X,"&lt;"&amp;$M$2)&gt;0,"V","")</f>
        <v>V</v>
      </c>
      <c r="D76" s="212" t="str">
        <f>IF(AND(C76&lt;&gt;"V", COUNTIFS(IM!$F:$F,A76, IM!$AD:$AD, "O", IM!$X:$X, "&gt;="&amp;$M$2, IM!$X:$X, "&lt;"&amp;$M$3)&gt;0), "V", "")</f>
        <v/>
      </c>
      <c r="E76" s="212" t="str">
        <f>IF(AND(C76&lt;&gt;"V",D76&lt;&gt;"V", COUNTIFS(IM!$F:$F, A76, IM!$AD:$AD, "O", IM!$X:$X, "&gt;="&amp;$M$3, IM!$X:$X, "&lt;"&amp;$M$4)&gt;0), "V", "")</f>
        <v/>
      </c>
      <c r="F76" s="169" t="str">
        <f>IF(VLOOKUP(A76,門市主檔!A:F,6,FALSE)="新開", "新開不保養",
IF(COUNTBLANK(C76:E76)=3, "未保養", "")
)</f>
        <v/>
      </c>
      <c r="G76" s="169" t="str">
        <f>IF(COUNTIFS('0919門市清單主檔'!C:C,B76,'0919門市清單主檔'!AF:AF,$H$2)=1,
    IF(COUNTIFS(IM!F:F,A76,IM!AC:AC,"*"&amp;$H$2&amp;"*") + COUNTIFS('0919門市清單主檔'!C:C,B76,'0919門市清單主檔'!AF:AF,$H$2) &gt; 1,
       "V","未完工"),"-")</f>
        <v>V</v>
      </c>
      <c r="H76" s="406" t="str">
        <f>IF(COUNTIFS('0919門市清單主檔'!C:C,B76,'0919門市清單主檔'!AG:AG,$H$3)=1,
IF(COUNTIFS(IM!F:F,A76,IM!AC:AC,"*"&amp;$H$3&amp;"*")+COUNTIFS('0919門市清單主檔'!C:C,B76,'0919門市清單主檔'!AG:AG,$H$3)&gt;1,
"V",VLOOKUP(A76,'0919門市清單主檔'!B:AI,34,FALSE)),"-")</f>
        <v>-</v>
      </c>
      <c r="I76" s="199" t="str">
        <f>IF(COUNTIFS('0919門市清單主檔'!C:C,B76,'0919門市清單主檔'!AH:AH,$H$4)=1,
    IF(COUNTIFS(IM!F:F,A76,IM!AC:AC,"*"&amp;$H$4&amp;"*") + COUNTIFS('0919門市清單主檔'!C:C,B76,'0919門市清單主檔'!AH:AH,$H$4) &gt; 1,
       "V","未完工"),"-")</f>
        <v>-</v>
      </c>
      <c r="J76" s="176">
        <v>45765</v>
      </c>
      <c r="K76" s="169" t="str">
        <f>VLOOKUP(A76,'0919門市清單主檔'!B:V,21,FALSE)</f>
        <v>三重區</v>
      </c>
      <c r="Q76" s="167" t="s">
        <v>5303</v>
      </c>
      <c r="R76" s="174" t="s">
        <v>5302</v>
      </c>
    </row>
    <row r="77" spans="1:18" ht="19.5" customHeight="1">
      <c r="A77" s="169">
        <v>2619</v>
      </c>
      <c r="B77" s="169" t="str">
        <f>VLOOKUP(A77,門市主檔!A:B,2,FALSE)</f>
        <v>三重大榮店</v>
      </c>
      <c r="C77" s="212" t="str">
        <f>IF(COUNTIFS(IM!$F:$F,A77,IM!$AD:$AD,"O",IM!$X:$X,"&gt;="&amp;$M$1, IM!$X:$X,"&lt;"&amp;$M$2)&gt;0,"V","")</f>
        <v>V</v>
      </c>
      <c r="D77" s="212" t="str">
        <f>IF(AND(C77&lt;&gt;"V", COUNTIFS(IM!$F:$F,A77, IM!$AD:$AD, "O", IM!$X:$X, "&gt;="&amp;$M$2, IM!$X:$X, "&lt;"&amp;$M$3)&gt;0), "V", "")</f>
        <v/>
      </c>
      <c r="E77" s="212" t="str">
        <f>IF(AND(C77&lt;&gt;"V",D77&lt;&gt;"V", COUNTIFS(IM!$F:$F, A77, IM!$AD:$AD, "O", IM!$X:$X, "&gt;="&amp;$M$3, IM!$X:$X, "&lt;"&amp;$M$4)&gt;0), "V", "")</f>
        <v/>
      </c>
      <c r="F77" s="169" t="str">
        <f>IF(VLOOKUP(A77,門市主檔!A:F,6,FALSE)="新開", "新開不保養",
IF(COUNTBLANK(C77:E77)=3, "未保養", "")
)</f>
        <v/>
      </c>
      <c r="G77" s="169" t="str">
        <f>IF(COUNTIFS('0919門市清單主檔'!C:C,B77,'0919門市清單主檔'!AF:AF,$H$2)=1,
    IF(COUNTIFS(IM!F:F,A77,IM!AC:AC,"*"&amp;$H$2&amp;"*") + COUNTIFS('0919門市清單主檔'!C:C,B77,'0919門市清單主檔'!AF:AF,$H$2) &gt; 1,
       "V","未完工"),"-")</f>
        <v>V</v>
      </c>
      <c r="H77" s="406" t="str">
        <f>IF(COUNTIFS('0919門市清單主檔'!C:C,B77,'0919門市清單主檔'!AG:AG,$H$3)=1,
IF(COUNTIFS(IM!F:F,A77,IM!AC:AC,"*"&amp;$H$3&amp;"*")+COUNTIFS('0919門市清單主檔'!C:C,B77,'0919門市清單主檔'!AG:AG,$H$3)&gt;1,
"V",VLOOKUP(A77,'0919門市清單主檔'!B:AI,34,FALSE)),"-")</f>
        <v>-</v>
      </c>
      <c r="I77" s="199" t="str">
        <f>IF(COUNTIFS('0919門市清單主檔'!C:C,B77,'0919門市清單主檔'!AH:AH,$H$4)=1,
    IF(COUNTIFS(IM!F:F,A77,IM!AC:AC,"*"&amp;$H$4&amp;"*") + COUNTIFS('0919門市清單主檔'!C:C,B77,'0919門市清單主檔'!AH:AH,$H$4) &gt; 1,
       "V","未完工"),"-")</f>
        <v>-</v>
      </c>
      <c r="J77" s="176">
        <v>45765</v>
      </c>
      <c r="K77" s="169" t="str">
        <f>VLOOKUP(A77,'0919門市清單主檔'!B:V,21,FALSE)</f>
        <v>三重區</v>
      </c>
      <c r="Q77" s="167" t="s">
        <v>5303</v>
      </c>
      <c r="R77" s="174" t="s">
        <v>5302</v>
      </c>
    </row>
    <row r="78" spans="1:18" ht="19.5" customHeight="1">
      <c r="A78" s="169">
        <v>4083</v>
      </c>
      <c r="B78" s="169" t="str">
        <f>VLOOKUP(A78,門市主檔!A:B,2,FALSE)</f>
        <v>三重中央南</v>
      </c>
      <c r="C78" s="212" t="str">
        <f>IF(COUNTIFS(IM!$F:$F,A78,IM!$AD:$AD,"O",IM!$X:$X,"&gt;="&amp;$M$1, IM!$X:$X,"&lt;"&amp;$M$2)&gt;0,"V","")</f>
        <v>V</v>
      </c>
      <c r="D78" s="212" t="str">
        <f>IF(AND(C78&lt;&gt;"V", COUNTIFS(IM!$F:$F,A78, IM!$AD:$AD, "O", IM!$X:$X, "&gt;="&amp;$M$2, IM!$X:$X, "&lt;"&amp;$M$3)&gt;0), "V", "")</f>
        <v/>
      </c>
      <c r="E78" s="212" t="str">
        <f>IF(AND(C78&lt;&gt;"V",D78&lt;&gt;"V", COUNTIFS(IM!$F:$F, A78, IM!$AD:$AD, "O", IM!$X:$X, "&gt;="&amp;$M$3, IM!$X:$X, "&lt;"&amp;$M$4)&gt;0), "V", "")</f>
        <v/>
      </c>
      <c r="F78" s="169" t="str">
        <f>IF(VLOOKUP(A78,門市主檔!A:F,6,FALSE)="新開", "新開不保養",
IF(COUNTBLANK(C78:E78)=3, "未保養", "")
)</f>
        <v/>
      </c>
      <c r="G78" s="169" t="str">
        <f>IF(COUNTIFS('0919門市清單主檔'!C:C,B78,'0919門市清單主檔'!AF:AF,$H$2)=1,
    IF(COUNTIFS(IM!F:F,A78,IM!AC:AC,"*"&amp;$H$2&amp;"*") + COUNTIFS('0919門市清單主檔'!C:C,B78,'0919門市清單主檔'!AF:AF,$H$2) &gt; 1,
       "V","未完工"),"-")</f>
        <v>V</v>
      </c>
      <c r="H78" s="406" t="str">
        <f>IF(COUNTIFS('0919門市清單主檔'!C:C,B78,'0919門市清單主檔'!AG:AG,$H$3)=1,
IF(COUNTIFS(IM!F:F,A78,IM!AC:AC,"*"&amp;$H$3&amp;"*")+COUNTIFS('0919門市清單主檔'!C:C,B78,'0919門市清單主檔'!AG:AG,$H$3)&gt;1,
"V",VLOOKUP(A78,'0919門市清單主檔'!B:AI,34,FALSE)),"-")</f>
        <v>-</v>
      </c>
      <c r="I78" s="199" t="str">
        <f>IF(COUNTIFS('0919門市清單主檔'!C:C,B78,'0919門市清單主檔'!AH:AH,$H$4)=1,
    IF(COUNTIFS(IM!F:F,A78,IM!AC:AC,"*"&amp;$H$4&amp;"*") + COUNTIFS('0919門市清單主檔'!C:C,B78,'0919門市清單主檔'!AH:AH,$H$4) &gt; 1,
       "V","未完工"),"-")</f>
        <v>V</v>
      </c>
      <c r="J78" s="176">
        <v>45764</v>
      </c>
      <c r="K78" s="169" t="str">
        <f>VLOOKUP(A78,'0919門市清單主檔'!B:V,21,FALSE)</f>
        <v>三重區</v>
      </c>
      <c r="Q78" s="167" t="s">
        <v>5303</v>
      </c>
      <c r="R78" s="174" t="s">
        <v>5302</v>
      </c>
    </row>
    <row r="79" spans="1:18" ht="19.5" customHeight="1">
      <c r="A79" s="169">
        <v>2543</v>
      </c>
      <c r="B79" s="169" t="str">
        <f>VLOOKUP(A79,門市主檔!A:B,2,FALSE)</f>
        <v>三重大仁店</v>
      </c>
      <c r="C79" s="212" t="str">
        <f>IF(COUNTIFS(IM!$F:$F,A79,IM!$AD:$AD,"O",IM!$X:$X,"&gt;="&amp;$M$1, IM!$X:$X,"&lt;"&amp;$M$2)&gt;0,"V","")</f>
        <v>V</v>
      </c>
      <c r="D79" s="212" t="str">
        <f>IF(AND(C79&lt;&gt;"V", COUNTIFS(IM!$F:$F,A79, IM!$AD:$AD, "O", IM!$X:$X, "&gt;="&amp;$M$2, IM!$X:$X, "&lt;"&amp;$M$3)&gt;0), "V", "")</f>
        <v/>
      </c>
      <c r="E79" s="212" t="str">
        <f>IF(AND(C79&lt;&gt;"V",D79&lt;&gt;"V", COUNTIFS(IM!$F:$F, A79, IM!$AD:$AD, "O", IM!$X:$X, "&gt;="&amp;$M$3, IM!$X:$X, "&lt;"&amp;$M$4)&gt;0), "V", "")</f>
        <v/>
      </c>
      <c r="F79" s="169" t="str">
        <f>IF(VLOOKUP(A79,門市主檔!A:F,6,FALSE)="新開", "新開不保養",
IF(COUNTBLANK(C79:E79)=3, "未保養", "")
)</f>
        <v/>
      </c>
      <c r="G79" s="169" t="str">
        <f>IF(COUNTIFS('0919門市清單主檔'!C:C,B79,'0919門市清單主檔'!AF:AF,$H$2)=1,
    IF(COUNTIFS(IM!F:F,A79,IM!AC:AC,"*"&amp;$H$2&amp;"*") + COUNTIFS('0919門市清單主檔'!C:C,B79,'0919門市清單主檔'!AF:AF,$H$2) &gt; 1,
       "V","未完工"),"-")</f>
        <v>V</v>
      </c>
      <c r="H79" s="406" t="str">
        <f>IF(COUNTIFS('0919門市清單主檔'!C:C,B79,'0919門市清單主檔'!AG:AG,$H$3)=1,
IF(COUNTIFS(IM!F:F,A79,IM!AC:AC,"*"&amp;$H$3&amp;"*")+COUNTIFS('0919門市清單主檔'!C:C,B79,'0919門市清單主檔'!AG:AG,$H$3)&gt;1,
"V",VLOOKUP(A79,'0919門市清單主檔'!B:AI,34,FALSE)),"-")</f>
        <v>-</v>
      </c>
      <c r="I79" s="199" t="str">
        <f>IF(COUNTIFS('0919門市清單主檔'!C:C,B79,'0919門市清單主檔'!AH:AH,$H$4)=1,
    IF(COUNTIFS(IM!F:F,A79,IM!AC:AC,"*"&amp;$H$4&amp;"*") + COUNTIFS('0919門市清單主檔'!C:C,B79,'0919門市清單主檔'!AH:AH,$H$4) &gt; 1,
       "V","未完工"),"-")</f>
        <v>-</v>
      </c>
      <c r="J79" s="176">
        <v>45763</v>
      </c>
      <c r="K79" s="169" t="str">
        <f>VLOOKUP(A79,'0919門市清單主檔'!B:V,21,FALSE)</f>
        <v>三重區</v>
      </c>
      <c r="Q79" s="167"/>
      <c r="R79" s="174" t="s">
        <v>5302</v>
      </c>
    </row>
    <row r="80" spans="1:18" ht="19.5" customHeight="1">
      <c r="A80" s="169">
        <v>3983</v>
      </c>
      <c r="B80" s="169" t="str">
        <f>VLOOKUP(A80,門市主檔!A:B,2,FALSE)</f>
        <v>三重星光店</v>
      </c>
      <c r="C80" s="212" t="str">
        <f>IF(COUNTIFS(IM!$F:$F,A80,IM!$AD:$AD,"O",IM!$X:$X,"&gt;="&amp;$M$1, IM!$X:$X,"&lt;"&amp;$M$2)&gt;0,"V","")</f>
        <v>V</v>
      </c>
      <c r="D80" s="212" t="str">
        <f>IF(AND(C80&lt;&gt;"V", COUNTIFS(IM!$F:$F,A80, IM!$AD:$AD, "O", IM!$X:$X, "&gt;="&amp;$M$2, IM!$X:$X, "&lt;"&amp;$M$3)&gt;0), "V", "")</f>
        <v/>
      </c>
      <c r="E80" s="212" t="str">
        <f>IF(AND(C80&lt;&gt;"V",D80&lt;&gt;"V", COUNTIFS(IM!$F:$F, A80, IM!$AD:$AD, "O", IM!$X:$X, "&gt;="&amp;$M$3, IM!$X:$X, "&lt;"&amp;$M$4)&gt;0), "V", "")</f>
        <v/>
      </c>
      <c r="F80" s="169" t="str">
        <f>IF(VLOOKUP(A80,門市主檔!A:F,6,FALSE)="新開", "新開不保養",
IF(COUNTBLANK(C80:E80)=3, "未保養", "")
)</f>
        <v/>
      </c>
      <c r="G80" s="169" t="str">
        <f>IF(COUNTIFS('0919門市清單主檔'!C:C,B80,'0919門市清單主檔'!AF:AF,$H$2)=1,
    IF(COUNTIFS(IM!F:F,A80,IM!AC:AC,"*"&amp;$H$2&amp;"*") + COUNTIFS('0919門市清單主檔'!C:C,B80,'0919門市清單主檔'!AF:AF,$H$2) &gt; 1,
       "V","未完工"),"-")</f>
        <v>V</v>
      </c>
      <c r="H80" s="406" t="str">
        <f>IF(COUNTIFS('0919門市清單主檔'!C:C,B80,'0919門市清單主檔'!AG:AG,$H$3)=1,
IF(COUNTIFS(IM!F:F,A80,IM!AC:AC,"*"&amp;$H$3&amp;"*")+COUNTIFS('0919門市清單主檔'!C:C,B80,'0919門市清單主檔'!AG:AG,$H$3)&gt;1,
"V",VLOOKUP(A80,'0919門市清單主檔'!B:AI,34,FALSE)),"-")</f>
        <v>-</v>
      </c>
      <c r="I80" s="199" t="str">
        <f>IF(COUNTIFS('0919門市清單主檔'!C:C,B80,'0919門市清單主檔'!AH:AH,$H$4)=1,
    IF(COUNTIFS(IM!F:F,A80,IM!AC:AC,"*"&amp;$H$4&amp;"*") + COUNTIFS('0919門市清單主檔'!C:C,B80,'0919門市清單主檔'!AH:AH,$H$4) &gt; 1,
       "V","未完工"),"-")</f>
        <v>-</v>
      </c>
      <c r="J80" s="176">
        <v>45762</v>
      </c>
      <c r="K80" s="169" t="str">
        <f>VLOOKUP(A80,'0919門市清單主檔'!B:V,21,FALSE)</f>
        <v>三重區</v>
      </c>
      <c r="Q80" s="167" t="s">
        <v>5303</v>
      </c>
      <c r="R80" s="174" t="s">
        <v>5302</v>
      </c>
    </row>
    <row r="81" spans="1:18" ht="19.5" customHeight="1">
      <c r="A81" s="169">
        <v>4184</v>
      </c>
      <c r="B81" s="169" t="str">
        <f>VLOOKUP(A81,門市主檔!A:B,2,FALSE)</f>
        <v>三重今大店</v>
      </c>
      <c r="C81" s="212" t="str">
        <f>IF(COUNTIFS(IM!$F:$F,A81,IM!$AD:$AD,"O",IM!$X:$X,"&gt;="&amp;$M$1, IM!$X:$X,"&lt;"&amp;$M$2)&gt;0,"V","")</f>
        <v>V</v>
      </c>
      <c r="D81" s="212" t="str">
        <f>IF(AND(C81&lt;&gt;"V", COUNTIFS(IM!$F:$F,A81, IM!$AD:$AD, "O", IM!$X:$X, "&gt;="&amp;$M$2, IM!$X:$X, "&lt;"&amp;$M$3)&gt;0), "V", "")</f>
        <v/>
      </c>
      <c r="E81" s="212" t="str">
        <f>IF(AND(C81&lt;&gt;"V",D81&lt;&gt;"V", COUNTIFS(IM!$F:$F, A81, IM!$AD:$AD, "O", IM!$X:$X, "&gt;="&amp;$M$3, IM!$X:$X, "&lt;"&amp;$M$4)&gt;0), "V", "")</f>
        <v/>
      </c>
      <c r="F81" s="169" t="str">
        <f>IF(VLOOKUP(A81,門市主檔!A:F,6,FALSE)="新開", "新開不保養",
IF(COUNTBLANK(C81:E81)=3, "未保養", "")
)</f>
        <v/>
      </c>
      <c r="G81" s="169" t="str">
        <f>IF(COUNTIFS('0919門市清單主檔'!C:C,B81,'0919門市清單主檔'!AF:AF,$H$2)=1,
    IF(COUNTIFS(IM!F:F,A81,IM!AC:AC,"*"&amp;$H$2&amp;"*") + COUNTIFS('0919門市清單主檔'!C:C,B81,'0919門市清單主檔'!AF:AF,$H$2) &gt; 1,
       "V","未完工"),"-")</f>
        <v>V</v>
      </c>
      <c r="H81" s="406" t="str">
        <f>IF(COUNTIFS('0919門市清單主檔'!C:C,B81,'0919門市清單主檔'!AG:AG,$H$3)=1,
IF(COUNTIFS(IM!F:F,A81,IM!AC:AC,"*"&amp;$H$3&amp;"*")+COUNTIFS('0919門市清單主檔'!C:C,B81,'0919門市清單主檔'!AG:AG,$H$3)&gt;1,
"V",VLOOKUP(A81,'0919門市清單主檔'!B:AI,34,FALSE)),"-")</f>
        <v>-</v>
      </c>
      <c r="I81" s="199" t="str">
        <f>IF(COUNTIFS('0919門市清單主檔'!C:C,B81,'0919門市清單主檔'!AH:AH,$H$4)=1,
    IF(COUNTIFS(IM!F:F,A81,IM!AC:AC,"*"&amp;$H$4&amp;"*") + COUNTIFS('0919門市清單主檔'!C:C,B81,'0919門市清單主檔'!AH:AH,$H$4) &gt; 1,
       "V","未完工"),"-")</f>
        <v>V</v>
      </c>
      <c r="J81" s="176">
        <v>45762</v>
      </c>
      <c r="K81" s="169" t="str">
        <f>VLOOKUP(A81,'0919門市清單主檔'!B:V,21,FALSE)</f>
        <v>三重區</v>
      </c>
      <c r="Q81" s="167"/>
      <c r="R81" s="174" t="s">
        <v>5302</v>
      </c>
    </row>
    <row r="82" spans="1:18" ht="19.5" customHeight="1">
      <c r="A82" s="169">
        <v>4804</v>
      </c>
      <c r="B82" s="169" t="str">
        <f>VLOOKUP(A82,門市主檔!A:B,2,FALSE)</f>
        <v>三重國隆店</v>
      </c>
      <c r="C82" s="212" t="str">
        <f>IF(COUNTIFS(IM!$F:$F,A82,IM!$AD:$AD,"O",IM!$X:$X,"&gt;="&amp;$M$1, IM!$X:$X,"&lt;"&amp;$M$2)&gt;0,"V","")</f>
        <v>V</v>
      </c>
      <c r="D82" s="212" t="str">
        <f>IF(AND(C82&lt;&gt;"V", COUNTIFS(IM!$F:$F,A82, IM!$AD:$AD, "O", IM!$X:$X, "&gt;="&amp;$M$2, IM!$X:$X, "&lt;"&amp;$M$3)&gt;0), "V", "")</f>
        <v/>
      </c>
      <c r="E82" s="212" t="str">
        <f>IF(AND(C82&lt;&gt;"V",D82&lt;&gt;"V", COUNTIFS(IM!$F:$F, A82, IM!$AD:$AD, "O", IM!$X:$X, "&gt;="&amp;$M$3, IM!$X:$X, "&lt;"&amp;$M$4)&gt;0), "V", "")</f>
        <v/>
      </c>
      <c r="F82" s="169" t="str">
        <f>IF(VLOOKUP(A82,門市主檔!A:F,6,FALSE)="新開", "新開不保養",
IF(COUNTBLANK(C82:E82)=3, "未保養", "")
)</f>
        <v/>
      </c>
      <c r="G82" s="169" t="str">
        <f>IF(COUNTIFS('0919門市清單主檔'!C:C,B82,'0919門市清單主檔'!AF:AF,$H$2)=1,
    IF(COUNTIFS(IM!F:F,A82,IM!AC:AC,"*"&amp;$H$2&amp;"*") + COUNTIFS('0919門市清單主檔'!C:C,B82,'0919門市清單主檔'!AF:AF,$H$2) &gt; 1,
       "V","未完工"),"-")</f>
        <v>V</v>
      </c>
      <c r="H82" s="406" t="str">
        <f>IF(COUNTIFS('0919門市清單主檔'!C:C,B82,'0919門市清單主檔'!AG:AG,$H$3)=1,
IF(COUNTIFS(IM!F:F,A82,IM!AC:AC,"*"&amp;$H$3&amp;"*")+COUNTIFS('0919門市清單主檔'!C:C,B82,'0919門市清單主檔'!AG:AG,$H$3)&gt;1,
"V",VLOOKUP(A82,'0919門市清單主檔'!B:AI,34,FALSE)),"-")</f>
        <v>-</v>
      </c>
      <c r="I82" s="199" t="str">
        <f>IF(COUNTIFS('0919門市清單主檔'!C:C,B82,'0919門市清單主檔'!AH:AH,$H$4)=1,
    IF(COUNTIFS(IM!F:F,A82,IM!AC:AC,"*"&amp;$H$4&amp;"*") + COUNTIFS('0919門市清單主檔'!C:C,B82,'0919門市清單主檔'!AH:AH,$H$4) &gt; 1,
       "V","未完工"),"-")</f>
        <v>-</v>
      </c>
      <c r="J82" s="176">
        <v>45762</v>
      </c>
      <c r="K82" s="169" t="str">
        <f>VLOOKUP(A82,'0919門市清單主檔'!B:V,21,FALSE)</f>
        <v>三重區</v>
      </c>
      <c r="Q82" s="167" t="s">
        <v>5303</v>
      </c>
      <c r="R82" s="174" t="s">
        <v>5302</v>
      </c>
    </row>
    <row r="83" spans="1:18" ht="19.5" customHeight="1">
      <c r="A83" s="169" t="s">
        <v>60</v>
      </c>
      <c r="B83" s="169" t="str">
        <f>VLOOKUP(A83,門市主檔!A:B,2,FALSE)</f>
        <v>三重運動公園</v>
      </c>
      <c r="C83" s="212" t="str">
        <f>IF(COUNTIFS(IM!$F:$F,A83,IM!$AD:$AD,"O",IM!$X:$X,"&gt;="&amp;$M$1, IM!$X:$X,"&lt;"&amp;$M$2)&gt;0,"V","")</f>
        <v>V</v>
      </c>
      <c r="D83" s="212" t="str">
        <f>IF(AND(C83&lt;&gt;"V", COUNTIFS(IM!$F:$F,A83, IM!$AD:$AD, "O", IM!$X:$X, "&gt;="&amp;$M$2, IM!$X:$X, "&lt;"&amp;$M$3)&gt;0), "V", "")</f>
        <v/>
      </c>
      <c r="E83" s="212" t="str">
        <f>IF(AND(C83&lt;&gt;"V",D83&lt;&gt;"V", COUNTIFS(IM!$F:$F, A83, IM!$AD:$AD, "O", IM!$X:$X, "&gt;="&amp;$M$3, IM!$X:$X, "&lt;"&amp;$M$4)&gt;0), "V", "")</f>
        <v/>
      </c>
      <c r="F83" s="169" t="str">
        <f>IF(VLOOKUP(A83,門市主檔!A:F,6,FALSE)="新開", "新開不保養",
IF(COUNTBLANK(C83:E83)=3, "未保養", "")
)</f>
        <v/>
      </c>
      <c r="G83" s="169" t="str">
        <f>IF(COUNTIFS('0919門市清單主檔'!C:C,B83,'0919門市清單主檔'!AF:AF,$H$2)=1,
    IF(COUNTIFS(IM!F:F,A83,IM!AC:AC,"*"&amp;$H$2&amp;"*") + COUNTIFS('0919門市清單主檔'!C:C,B83,'0919門市清單主檔'!AF:AF,$H$2) &gt; 1,
       "V","未完工"),"-")</f>
        <v>V</v>
      </c>
      <c r="H83" s="406" t="str">
        <f>IF(COUNTIFS('0919門市清單主檔'!C:C,B83,'0919門市清單主檔'!AG:AG,$H$3)=1,
IF(COUNTIFS(IM!F:F,A83,IM!AC:AC,"*"&amp;$H$3&amp;"*")+COUNTIFS('0919門市清單主檔'!C:C,B83,'0919門市清單主檔'!AG:AG,$H$3)&gt;1,
"V",VLOOKUP(A83,'0919門市清單主檔'!B:AI,34,FALSE)),"-")</f>
        <v>-</v>
      </c>
      <c r="I83" s="199" t="str">
        <f>IF(COUNTIFS('0919門市清單主檔'!C:C,B83,'0919門市清單主檔'!AH:AH,$H$4)=1,
    IF(COUNTIFS(IM!F:F,A83,IM!AC:AC,"*"&amp;$H$4&amp;"*") + COUNTIFS('0919門市清單主檔'!C:C,B83,'0919門市清單主檔'!AH:AH,$H$4) &gt; 1,
       "V","未完工"),"-")</f>
        <v>-</v>
      </c>
      <c r="J83" s="176">
        <v>45761</v>
      </c>
      <c r="K83" s="169" t="str">
        <f>VLOOKUP(A83,'0919門市清單主檔'!B:V,21,FALSE)</f>
        <v>三重區</v>
      </c>
      <c r="Q83" s="167" t="s">
        <v>5303</v>
      </c>
      <c r="R83" s="174" t="s">
        <v>5302</v>
      </c>
    </row>
    <row r="84" spans="1:18" ht="19.5" customHeight="1">
      <c r="A84" s="169">
        <v>2302</v>
      </c>
      <c r="B84" s="169" t="str">
        <f>VLOOKUP(A84,門市主檔!A:B,2,FALSE)</f>
        <v>北縣重安店</v>
      </c>
      <c r="C84" s="212" t="str">
        <f>IF(COUNTIFS(IM!$F:$F,A84,IM!$AD:$AD,"O",IM!$X:$X,"&gt;="&amp;$M$1, IM!$X:$X,"&lt;"&amp;$M$2)&gt;0,"V","")</f>
        <v>V</v>
      </c>
      <c r="D84" s="212" t="str">
        <f>IF(AND(C84&lt;&gt;"V", COUNTIFS(IM!$F:$F,A84, IM!$AD:$AD, "O", IM!$X:$X, "&gt;="&amp;$M$2, IM!$X:$X, "&lt;"&amp;$M$3)&gt;0), "V", "")</f>
        <v/>
      </c>
      <c r="E84" s="212" t="str">
        <f>IF(AND(C84&lt;&gt;"V",D84&lt;&gt;"V", COUNTIFS(IM!$F:$F, A84, IM!$AD:$AD, "O", IM!$X:$X, "&gt;="&amp;$M$3, IM!$X:$X, "&lt;"&amp;$M$4)&gt;0), "V", "")</f>
        <v/>
      </c>
      <c r="F84" s="169" t="str">
        <f>IF(VLOOKUP(A84,門市主檔!A:F,6,FALSE)="新開", "新開不保養",
IF(COUNTBLANK(C84:E84)=3, "未保養", "")
)</f>
        <v/>
      </c>
      <c r="G84" s="169" t="str">
        <f>IF(COUNTIFS('0919門市清單主檔'!C:C,B84,'0919門市清單主檔'!AF:AF,$H$2)=1,
    IF(COUNTIFS(IM!F:F,A84,IM!AC:AC,"*"&amp;$H$2&amp;"*") + COUNTIFS('0919門市清單主檔'!C:C,B84,'0919門市清單主檔'!AF:AF,$H$2) &gt; 1,
       "V","未完工"),"-")</f>
        <v>V</v>
      </c>
      <c r="H84" s="406" t="str">
        <f>IF(COUNTIFS('0919門市清單主檔'!C:C,B84,'0919門市清單主檔'!AG:AG,$H$3)=1,
IF(COUNTIFS(IM!F:F,A84,IM!AC:AC,"*"&amp;$H$3&amp;"*")+COUNTIFS('0919門市清單主檔'!C:C,B84,'0919門市清單主檔'!AG:AG,$H$3)&gt;1,
"V",VLOOKUP(A84,'0919門市清單主檔'!B:AI,34,FALSE)),"-")</f>
        <v>-</v>
      </c>
      <c r="I84" s="199" t="str">
        <f>IF(COUNTIFS('0919門市清單主檔'!C:C,B84,'0919門市清單主檔'!AH:AH,$H$4)=1,
    IF(COUNTIFS(IM!F:F,A84,IM!AC:AC,"*"&amp;$H$4&amp;"*") + COUNTIFS('0919門市清單主檔'!C:C,B84,'0919門市清單主檔'!AH:AH,$H$4) &gt; 1,
       "V","未完工"),"-")</f>
        <v>-</v>
      </c>
      <c r="J84" s="176">
        <v>45756</v>
      </c>
      <c r="K84" s="169" t="str">
        <f>VLOOKUP(A84,'0919門市清單主檔'!B:V,21,FALSE)</f>
        <v>三重區</v>
      </c>
      <c r="Q84" s="167" t="s">
        <v>5303</v>
      </c>
      <c r="R84" s="174" t="s">
        <v>5302</v>
      </c>
    </row>
    <row r="85" spans="1:18" ht="19.5" customHeight="1">
      <c r="A85" s="169">
        <v>2321</v>
      </c>
      <c r="B85" s="169" t="str">
        <f>VLOOKUP(A85,門市主檔!A:B,2,FALSE)</f>
        <v>北縣重鑫店</v>
      </c>
      <c r="C85" s="212" t="str">
        <f>IF(COUNTIFS(IM!$F:$F,A85,IM!$AD:$AD,"O",IM!$X:$X,"&gt;="&amp;$M$1, IM!$X:$X,"&lt;"&amp;$M$2)&gt;0,"V","")</f>
        <v>V</v>
      </c>
      <c r="D85" s="212" t="str">
        <f>IF(AND(C85&lt;&gt;"V", COUNTIFS(IM!$F:$F,A85, IM!$AD:$AD, "O", IM!$X:$X, "&gt;="&amp;$M$2, IM!$X:$X, "&lt;"&amp;$M$3)&gt;0), "V", "")</f>
        <v/>
      </c>
      <c r="E85" s="212" t="str">
        <f>IF(AND(C85&lt;&gt;"V",D85&lt;&gt;"V", COUNTIFS(IM!$F:$F, A85, IM!$AD:$AD, "O", IM!$X:$X, "&gt;="&amp;$M$3, IM!$X:$X, "&lt;"&amp;$M$4)&gt;0), "V", "")</f>
        <v/>
      </c>
      <c r="F85" s="169" t="str">
        <f>IF(VLOOKUP(A85,門市主檔!A:F,6,FALSE)="新開", "新開不保養",
IF(COUNTBLANK(C85:E85)=3, "未保養", "")
)</f>
        <v/>
      </c>
      <c r="G85" s="169" t="str">
        <f>IF(COUNTIFS('0919門市清單主檔'!C:C,B85,'0919門市清單主檔'!AF:AF,$H$2)=1,
    IF(COUNTIFS(IM!F:F,A85,IM!AC:AC,"*"&amp;$H$2&amp;"*") + COUNTIFS('0919門市清單主檔'!C:C,B85,'0919門市清單主檔'!AF:AF,$H$2) &gt; 1,
       "V","未完工"),"-")</f>
        <v>V</v>
      </c>
      <c r="H85" s="406" t="str">
        <f>IF(COUNTIFS('0919門市清單主檔'!C:C,B85,'0919門市清單主檔'!AG:AG,$H$3)=1,
IF(COUNTIFS(IM!F:F,A85,IM!AC:AC,"*"&amp;$H$3&amp;"*")+COUNTIFS('0919門市清單主檔'!C:C,B85,'0919門市清單主檔'!AG:AG,$H$3)&gt;1,
"V",VLOOKUP(A85,'0919門市清單主檔'!B:AI,34,FALSE)),"-")</f>
        <v>-</v>
      </c>
      <c r="I85" s="199" t="str">
        <f>IF(COUNTIFS('0919門市清單主檔'!C:C,B85,'0919門市清單主檔'!AH:AH,$H$4)=1,
    IF(COUNTIFS(IM!F:F,A85,IM!AC:AC,"*"&amp;$H$4&amp;"*") + COUNTIFS('0919門市清單主檔'!C:C,B85,'0919門市清單主檔'!AH:AH,$H$4) &gt; 1,
       "V","未完工"),"-")</f>
        <v>-</v>
      </c>
      <c r="J85" s="176">
        <v>45749</v>
      </c>
      <c r="K85" s="169" t="str">
        <f>VLOOKUP(A85,'0919門市清單主檔'!B:V,21,FALSE)</f>
        <v>三重區</v>
      </c>
      <c r="Q85" s="167" t="s">
        <v>5303</v>
      </c>
      <c r="R85" s="174" t="s">
        <v>5302</v>
      </c>
    </row>
    <row r="86" spans="1:18" ht="19.5" customHeight="1">
      <c r="A86" s="169">
        <v>2759</v>
      </c>
      <c r="B86" s="169" t="str">
        <f>VLOOKUP(A86,門市主檔!A:B,2,FALSE)</f>
        <v>三重仁化店</v>
      </c>
      <c r="C86" s="212" t="str">
        <f>IF(COUNTIFS(IM!$F:$F,A86,IM!$AD:$AD,"O",IM!$X:$X,"&gt;="&amp;$M$1, IM!$X:$X,"&lt;"&amp;$M$2)&gt;0,"V","")</f>
        <v>V</v>
      </c>
      <c r="D86" s="212" t="str">
        <f>IF(AND(C86&lt;&gt;"V", COUNTIFS(IM!$F:$F,A86, IM!$AD:$AD, "O", IM!$X:$X, "&gt;="&amp;$M$2, IM!$X:$X, "&lt;"&amp;$M$3)&gt;0), "V", "")</f>
        <v/>
      </c>
      <c r="E86" s="212" t="str">
        <f>IF(AND(C86&lt;&gt;"V",D86&lt;&gt;"V", COUNTIFS(IM!$F:$F, A86, IM!$AD:$AD, "O", IM!$X:$X, "&gt;="&amp;$M$3, IM!$X:$X, "&lt;"&amp;$M$4)&gt;0), "V", "")</f>
        <v/>
      </c>
      <c r="F86" s="169" t="str">
        <f>IF(VLOOKUP(A86,門市主檔!A:F,6,FALSE)="新開", "新開不保養",
IF(COUNTBLANK(C86:E86)=3, "未保養", "")
)</f>
        <v/>
      </c>
      <c r="G86" s="169" t="str">
        <f>IF(COUNTIFS('0919門市清單主檔'!C:C,B86,'0919門市清單主檔'!AF:AF,$H$2)=1,
    IF(COUNTIFS(IM!F:F,A86,IM!AC:AC,"*"&amp;$H$2&amp;"*") + COUNTIFS('0919門市清單主檔'!C:C,B86,'0919門市清單主檔'!AF:AF,$H$2) &gt; 1,
       "V","未完工"),"-")</f>
        <v>V</v>
      </c>
      <c r="H86" s="406" t="str">
        <f>IF(COUNTIFS('0919門市清單主檔'!C:C,B86,'0919門市清單主檔'!AG:AG,$H$3)=1,
IF(COUNTIFS(IM!F:F,A86,IM!AC:AC,"*"&amp;$H$3&amp;"*")+COUNTIFS('0919門市清單主檔'!C:C,B86,'0919門市清單主檔'!AG:AG,$H$3)&gt;1,
"V",VLOOKUP(A86,'0919門市清單主檔'!B:AI,34,FALSE)),"-")</f>
        <v>-</v>
      </c>
      <c r="I86" s="199" t="str">
        <f>IF(COUNTIFS('0919門市清單主檔'!C:C,B86,'0919門市清單主檔'!AH:AH,$H$4)=1,
    IF(COUNTIFS(IM!F:F,A86,IM!AC:AC,"*"&amp;$H$4&amp;"*") + COUNTIFS('0919門市清單主檔'!C:C,B86,'0919門市清單主檔'!AH:AH,$H$4) &gt; 1,
       "V","未完工"),"-")</f>
        <v>-</v>
      </c>
      <c r="J86" s="176">
        <v>45755</v>
      </c>
      <c r="K86" s="169" t="str">
        <f>VLOOKUP(A86,'0919門市清單主檔'!B:V,21,FALSE)</f>
        <v>三重區</v>
      </c>
      <c r="Q86" s="167" t="s">
        <v>5303</v>
      </c>
      <c r="R86" s="174" t="s">
        <v>5302</v>
      </c>
    </row>
    <row r="87" spans="1:18" ht="19.5" customHeight="1">
      <c r="A87" s="169">
        <v>4134</v>
      </c>
      <c r="B87" s="169" t="str">
        <f>VLOOKUP(A87,門市主檔!A:B,2,FALSE)</f>
        <v>三重大同南</v>
      </c>
      <c r="C87" s="212" t="str">
        <f>IF(COUNTIFS(IM!$F:$F,A87,IM!$AD:$AD,"O",IM!$X:$X,"&gt;="&amp;$M$1, IM!$X:$X,"&lt;"&amp;$M$2)&gt;0,"V","")</f>
        <v>V</v>
      </c>
      <c r="D87" s="212" t="str">
        <f>IF(AND(C87&lt;&gt;"V", COUNTIFS(IM!$F:$F,A87, IM!$AD:$AD, "O", IM!$X:$X, "&gt;="&amp;$M$2, IM!$X:$X, "&lt;"&amp;$M$3)&gt;0), "V", "")</f>
        <v/>
      </c>
      <c r="E87" s="212" t="str">
        <f>IF(AND(C87&lt;&gt;"V",D87&lt;&gt;"V", COUNTIFS(IM!$F:$F, A87, IM!$AD:$AD, "O", IM!$X:$X, "&gt;="&amp;$M$3, IM!$X:$X, "&lt;"&amp;$M$4)&gt;0), "V", "")</f>
        <v/>
      </c>
      <c r="F87" s="169" t="str">
        <f>IF(VLOOKUP(A87,門市主檔!A:F,6,FALSE)="新開", "新開不保養",
IF(COUNTBLANK(C87:E87)=3, "未保養", "")
)</f>
        <v/>
      </c>
      <c r="G87" s="169" t="str">
        <f>IF(COUNTIFS('0919門市清單主檔'!C:C,B87,'0919門市清單主檔'!AF:AF,$H$2)=1,
    IF(COUNTIFS(IM!F:F,A87,IM!AC:AC,"*"&amp;$H$2&amp;"*") + COUNTIFS('0919門市清單主檔'!C:C,B87,'0919門市清單主檔'!AF:AF,$H$2) &gt; 1,
       "V","未完工"),"-")</f>
        <v>V</v>
      </c>
      <c r="H87" s="406" t="str">
        <f>IF(COUNTIFS('0919門市清單主檔'!C:C,B87,'0919門市清單主檔'!AG:AG,$H$3)=1,
IF(COUNTIFS(IM!F:F,A87,IM!AC:AC,"*"&amp;$H$3&amp;"*")+COUNTIFS('0919門市清單主檔'!C:C,B87,'0919門市清單主檔'!AG:AG,$H$3)&gt;1,
"V",VLOOKUP(A87,'0919門市清單主檔'!B:AI,34,FALSE)),"-")</f>
        <v>-</v>
      </c>
      <c r="I87" s="199" t="str">
        <f>IF(COUNTIFS('0919門市清單主檔'!C:C,B87,'0919門市清單主檔'!AH:AH,$H$4)=1,
    IF(COUNTIFS(IM!F:F,A87,IM!AC:AC,"*"&amp;$H$4&amp;"*") + COUNTIFS('0919門市清單主檔'!C:C,B87,'0919門市清單主檔'!AH:AH,$H$4) &gt; 1,
       "V","未完工"),"-")</f>
        <v>-</v>
      </c>
      <c r="J87" s="176">
        <v>45755</v>
      </c>
      <c r="K87" s="169" t="str">
        <f>VLOOKUP(A87,'0919門市清單主檔'!B:V,21,FALSE)</f>
        <v>三重區</v>
      </c>
      <c r="Q87" s="167"/>
      <c r="R87" s="174" t="s">
        <v>5302</v>
      </c>
    </row>
    <row r="88" spans="1:18" ht="19.5" customHeight="1">
      <c r="A88" s="169">
        <v>4845</v>
      </c>
      <c r="B88" s="169" t="str">
        <f>VLOOKUP(A88,門市主檔!A:B,2,FALSE)</f>
        <v>石門海角店</v>
      </c>
      <c r="C88" s="212" t="str">
        <f>IF(COUNTIFS(IM!$F:$F,A88,IM!$AD:$AD,"O",IM!$X:$X,"&gt;="&amp;$M$1, IM!$X:$X,"&lt;"&amp;$M$2)&gt;0,"V","")</f>
        <v>V</v>
      </c>
      <c r="D88" s="212" t="str">
        <f>IF(AND(C88&lt;&gt;"V", COUNTIFS(IM!$F:$F,A88, IM!$AD:$AD, "O", IM!$X:$X, "&gt;="&amp;$M$2, IM!$X:$X, "&lt;"&amp;$M$3)&gt;0), "V", "")</f>
        <v/>
      </c>
      <c r="E88" s="212" t="str">
        <f>IF(AND(C88&lt;&gt;"V",D88&lt;&gt;"V", COUNTIFS(IM!$F:$F, A88, IM!$AD:$AD, "O", IM!$X:$X, "&gt;="&amp;$M$3, IM!$X:$X, "&lt;"&amp;$M$4)&gt;0), "V", "")</f>
        <v/>
      </c>
      <c r="F88" s="169" t="str">
        <f>IF(VLOOKUP(A88,門市主檔!A:F,6,FALSE)="新開", "新開不保養",
IF(COUNTBLANK(C88:E88)=3, "未保養", "")
)</f>
        <v/>
      </c>
      <c r="G88" s="169" t="str">
        <f>IF(COUNTIFS('0919門市清單主檔'!C:C,B88,'0919門市清單主檔'!AF:AF,$H$2)=1,
    IF(COUNTIFS(IM!F:F,A88,IM!AC:AC,"*"&amp;$H$2&amp;"*") + COUNTIFS('0919門市清單主檔'!C:C,B88,'0919門市清單主檔'!AF:AF,$H$2) &gt; 1,
       "V","未完工"),"-")</f>
        <v>V</v>
      </c>
      <c r="H88" s="406" t="str">
        <f>IF(COUNTIFS('0919門市清單主檔'!C:C,B88,'0919門市清單主檔'!AG:AG,$H$3)=1,
IF(COUNTIFS(IM!F:F,A88,IM!AC:AC,"*"&amp;$H$3&amp;"*")+COUNTIFS('0919門市清單主檔'!C:C,B88,'0919門市清單主檔'!AG:AG,$H$3)&gt;1,
"V",VLOOKUP(A88,'0919門市清單主檔'!B:AI,34,FALSE)),"-")</f>
        <v>-</v>
      </c>
      <c r="I88" s="199" t="str">
        <f>IF(COUNTIFS('0919門市清單主檔'!C:C,B88,'0919門市清單主檔'!AH:AH,$H$4)=1,
    IF(COUNTIFS(IM!F:F,A88,IM!AC:AC,"*"&amp;$H$4&amp;"*") + COUNTIFS('0919門市清單主檔'!C:C,B88,'0919門市清單主檔'!AH:AH,$H$4) &gt; 1,
       "V","未完工"),"-")</f>
        <v>-</v>
      </c>
      <c r="J88" s="176">
        <v>45769</v>
      </c>
      <c r="K88" s="169" t="str">
        <f>VLOOKUP(A88,'0919門市清單主檔'!B:V,21,FALSE)</f>
        <v>石門區</v>
      </c>
      <c r="Q88" s="167" t="s">
        <v>5303</v>
      </c>
      <c r="R88" s="174" t="s">
        <v>5302</v>
      </c>
    </row>
    <row r="89" spans="1:18" ht="19.5" customHeight="1">
      <c r="A89" s="169">
        <v>4260</v>
      </c>
      <c r="B89" s="169" t="str">
        <f>VLOOKUP(A89,門市主檔!A:B,2,FALSE)</f>
        <v>三重高中店</v>
      </c>
      <c r="C89" s="212" t="str">
        <f>IF(COUNTIFS(IM!$F:$F,A89,IM!$AD:$AD,"O",IM!$X:$X,"&gt;="&amp;$M$1, IM!$X:$X,"&lt;"&amp;$M$2)&gt;0,"V","")</f>
        <v>V</v>
      </c>
      <c r="D89" s="212" t="str">
        <f>IF(AND(C89&lt;&gt;"V", COUNTIFS(IM!$F:$F,A89, IM!$AD:$AD, "O", IM!$X:$X, "&gt;="&amp;$M$2, IM!$X:$X, "&lt;"&amp;$M$3)&gt;0), "V", "")</f>
        <v/>
      </c>
      <c r="E89" s="212" t="str">
        <f>IF(AND(C89&lt;&gt;"V",D89&lt;&gt;"V", COUNTIFS(IM!$F:$F, A89, IM!$AD:$AD, "O", IM!$X:$X, "&gt;="&amp;$M$3, IM!$X:$X, "&lt;"&amp;$M$4)&gt;0), "V", "")</f>
        <v/>
      </c>
      <c r="F89" s="169" t="str">
        <f>IF(VLOOKUP(A89,門市主檔!A:F,6,FALSE)="新開", "新開不保養",
IF(COUNTBLANK(C89:E89)=3, "未保養", "")
)</f>
        <v/>
      </c>
      <c r="G89" s="169" t="str">
        <f>IF(COUNTIFS('0919門市清單主檔'!C:C,B89,'0919門市清單主檔'!AF:AF,$H$2)=1,
    IF(COUNTIFS(IM!F:F,A89,IM!AC:AC,"*"&amp;$H$2&amp;"*") + COUNTIFS('0919門市清單主檔'!C:C,B89,'0919門市清單主檔'!AF:AF,$H$2) &gt; 1,
       "V","未完工"),"-")</f>
        <v>V</v>
      </c>
      <c r="H89" s="406" t="str">
        <f>IF(COUNTIFS('0919門市清單主檔'!C:C,B89,'0919門市清單主檔'!AG:AG,$H$3)=1,
IF(COUNTIFS(IM!F:F,A89,IM!AC:AC,"*"&amp;$H$3&amp;"*")+COUNTIFS('0919門市清單主檔'!C:C,B89,'0919門市清單主檔'!AG:AG,$H$3)&gt;1,
"V",VLOOKUP(A89,'0919門市清單主檔'!B:AI,34,FALSE)),"-")</f>
        <v>-</v>
      </c>
      <c r="I89" s="199" t="str">
        <f>IF(COUNTIFS('0919門市清單主檔'!C:C,B89,'0919門市清單主檔'!AH:AH,$H$4)=1,
    IF(COUNTIFS(IM!F:F,A89,IM!AC:AC,"*"&amp;$H$4&amp;"*") + COUNTIFS('0919門市清單主檔'!C:C,B89,'0919門市清單主檔'!AH:AH,$H$4) &gt; 1,
       "V","未完工"),"-")</f>
        <v>-</v>
      </c>
      <c r="J89" s="176">
        <v>45749</v>
      </c>
      <c r="K89" s="169" t="str">
        <f>VLOOKUP(A89,'0919門市清單主檔'!B:V,21,FALSE)</f>
        <v>三重區</v>
      </c>
      <c r="Q89" s="167" t="s">
        <v>5303</v>
      </c>
      <c r="R89" s="174" t="s">
        <v>5302</v>
      </c>
    </row>
    <row r="90" spans="1:18" ht="19.5" customHeight="1">
      <c r="A90" s="169">
        <v>4098</v>
      </c>
      <c r="B90" s="169" t="str">
        <f>VLOOKUP(A90,門市主檔!A:B,2,FALSE)</f>
        <v>三重仁美店</v>
      </c>
      <c r="C90" s="212" t="str">
        <f>IF(COUNTIFS(IM!$F:$F,A90,IM!$AD:$AD,"O",IM!$X:$X,"&gt;="&amp;$M$1, IM!$X:$X,"&lt;"&amp;$M$2)&gt;0,"V","")</f>
        <v>V</v>
      </c>
      <c r="D90" s="212" t="str">
        <f>IF(AND(C90&lt;&gt;"V", COUNTIFS(IM!$F:$F,A90, IM!$AD:$AD, "O", IM!$X:$X, "&gt;="&amp;$M$2, IM!$X:$X, "&lt;"&amp;$M$3)&gt;0), "V", "")</f>
        <v/>
      </c>
      <c r="E90" s="212" t="str">
        <f>IF(AND(C90&lt;&gt;"V",D90&lt;&gt;"V", COUNTIFS(IM!$F:$F, A90, IM!$AD:$AD, "O", IM!$X:$X, "&gt;="&amp;$M$3, IM!$X:$X, "&lt;"&amp;$M$4)&gt;0), "V", "")</f>
        <v/>
      </c>
      <c r="F90" s="169" t="str">
        <f>IF(VLOOKUP(A90,門市主檔!A:F,6,FALSE)="新開", "新開不保養",
IF(COUNTBLANK(C90:E90)=3, "未保養", "")
)</f>
        <v/>
      </c>
      <c r="G90" s="169" t="str">
        <f>IF(COUNTIFS('0919門市清單主檔'!C:C,B90,'0919門市清單主檔'!AF:AF,$H$2)=1,
    IF(COUNTIFS(IM!F:F,A90,IM!AC:AC,"*"&amp;$H$2&amp;"*") + COUNTIFS('0919門市清單主檔'!C:C,B90,'0919門市清單主檔'!AF:AF,$H$2) &gt; 1,
       "V","未完工"),"-")</f>
        <v>V</v>
      </c>
      <c r="H90" s="406" t="str">
        <f>IF(COUNTIFS('0919門市清單主檔'!C:C,B90,'0919門市清單主檔'!AG:AG,$H$3)=1,
IF(COUNTIFS(IM!F:F,A90,IM!AC:AC,"*"&amp;$H$3&amp;"*")+COUNTIFS('0919門市清單主檔'!C:C,B90,'0919門市清單主檔'!AG:AG,$H$3)&gt;1,
"V",VLOOKUP(A90,'0919門市清單主檔'!B:AI,34,FALSE)),"-")</f>
        <v>-</v>
      </c>
      <c r="I90" s="199" t="str">
        <f>IF(COUNTIFS('0919門市清單主檔'!C:C,B90,'0919門市清單主檔'!AH:AH,$H$4)=1,
    IF(COUNTIFS(IM!F:F,A90,IM!AC:AC,"*"&amp;$H$4&amp;"*") + COUNTIFS('0919門市清單主檔'!C:C,B90,'0919門市清單主檔'!AH:AH,$H$4) &gt; 1,
       "V","未完工"),"-")</f>
        <v>-</v>
      </c>
      <c r="J90" s="176">
        <v>45810</v>
      </c>
      <c r="K90" s="169" t="str">
        <f>VLOOKUP(A90,'0919門市清單主檔'!B:V,21,FALSE)</f>
        <v>三重區</v>
      </c>
      <c r="Q90" s="167" t="s">
        <v>5303</v>
      </c>
      <c r="R90" s="174" t="s">
        <v>5302</v>
      </c>
    </row>
    <row r="91" spans="1:18" ht="19.5" customHeight="1">
      <c r="A91" s="169">
        <v>4243</v>
      </c>
      <c r="B91" s="169" t="str">
        <f>VLOOKUP(A91,門市主檔!A:B,2,FALSE)</f>
        <v>八里聖心店</v>
      </c>
      <c r="C91" s="212" t="str">
        <f>IF(COUNTIFS(IM!$F:$F,A91,IM!$AD:$AD,"O",IM!$X:$X,"&gt;="&amp;$M$1, IM!$X:$X,"&lt;"&amp;$M$2)&gt;0,"V","")</f>
        <v>V</v>
      </c>
      <c r="D91" s="212" t="str">
        <f>IF(AND(C91&lt;&gt;"V", COUNTIFS(IM!$F:$F,A91, IM!$AD:$AD, "O", IM!$X:$X, "&gt;="&amp;$M$2, IM!$X:$X, "&lt;"&amp;$M$3)&gt;0), "V", "")</f>
        <v/>
      </c>
      <c r="E91" s="212" t="str">
        <f>IF(AND(C91&lt;&gt;"V",D91&lt;&gt;"V", COUNTIFS(IM!$F:$F, A91, IM!$AD:$AD, "O", IM!$X:$X, "&gt;="&amp;$M$3, IM!$X:$X, "&lt;"&amp;$M$4)&gt;0), "V", "")</f>
        <v/>
      </c>
      <c r="F91" s="169" t="str">
        <f>IF(VLOOKUP(A91,門市主檔!A:F,6,FALSE)="新開", "新開不保養",
IF(COUNTBLANK(C91:E91)=3, "未保養", "")
)</f>
        <v/>
      </c>
      <c r="G91" s="169" t="str">
        <f>IF(COUNTIFS('0919門市清單主檔'!C:C,B91,'0919門市清單主檔'!AF:AF,$H$2)=1,
    IF(COUNTIFS(IM!F:F,A91,IM!AC:AC,"*"&amp;$H$2&amp;"*") + COUNTIFS('0919門市清單主檔'!C:C,B91,'0919門市清單主檔'!AF:AF,$H$2) &gt; 1,
       "V","未完工"),"-")</f>
        <v>V</v>
      </c>
      <c r="H91" s="406" t="str">
        <f>IF(COUNTIFS('0919門市清單主檔'!C:C,B91,'0919門市清單主檔'!AG:AG,$H$3)=1,
IF(COUNTIFS(IM!F:F,A91,IM!AC:AC,"*"&amp;$H$3&amp;"*")+COUNTIFS('0919門市清單主檔'!C:C,B91,'0919門市清單主檔'!AG:AG,$H$3)&gt;1,
"V",VLOOKUP(A91,'0919門市清單主檔'!B:AI,34,FALSE)),"-")</f>
        <v>-</v>
      </c>
      <c r="I91" s="199" t="str">
        <f>IF(COUNTIFS('0919門市清單主檔'!C:C,B91,'0919門市清單主檔'!AH:AH,$H$4)=1,
    IF(COUNTIFS(IM!F:F,A91,IM!AC:AC,"*"&amp;$H$4&amp;"*") + COUNTIFS('0919門市清單主檔'!C:C,B91,'0919門市清單主檔'!AH:AH,$H$4) &gt; 1,
       "V","未完工"),"-")</f>
        <v>-</v>
      </c>
      <c r="J91" s="176">
        <v>45757</v>
      </c>
      <c r="K91" s="169" t="str">
        <f>VLOOKUP(A91,'0919門市清單主檔'!B:V,21,FALSE)</f>
        <v>八里區</v>
      </c>
      <c r="Q91" s="167" t="s">
        <v>5303</v>
      </c>
      <c r="R91" s="174" t="s">
        <v>5302</v>
      </c>
    </row>
    <row r="92" spans="1:18" ht="19.5" customHeight="1">
      <c r="A92" s="169">
        <v>2442</v>
      </c>
      <c r="B92" s="169" t="str">
        <f>VLOOKUP(A92,門市主檔!A:B,2,FALSE)</f>
        <v>北縣商港店</v>
      </c>
      <c r="C92" s="212" t="str">
        <f>IF(COUNTIFS(IM!$F:$F,A92,IM!$AD:$AD,"O",IM!$X:$X,"&gt;="&amp;$M$1, IM!$X:$X,"&lt;"&amp;$M$2)&gt;0,"V","")</f>
        <v>V</v>
      </c>
      <c r="D92" s="212" t="str">
        <f>IF(AND(C92&lt;&gt;"V", COUNTIFS(IM!$F:$F,A92, IM!$AD:$AD, "O", IM!$X:$X, "&gt;="&amp;$M$2, IM!$X:$X, "&lt;"&amp;$M$3)&gt;0), "V", "")</f>
        <v/>
      </c>
      <c r="E92" s="212" t="str">
        <f>IF(AND(C92&lt;&gt;"V",D92&lt;&gt;"V", COUNTIFS(IM!$F:$F, A92, IM!$AD:$AD, "O", IM!$X:$X, "&gt;="&amp;$M$3, IM!$X:$X, "&lt;"&amp;$M$4)&gt;0), "V", "")</f>
        <v/>
      </c>
      <c r="F92" s="169" t="str">
        <f>IF(VLOOKUP(A92,門市主檔!A:F,6,FALSE)="新開", "新開不保養",
IF(COUNTBLANK(C92:E92)=3, "未保養", "")
)</f>
        <v/>
      </c>
      <c r="G92" s="169" t="str">
        <f>IF(COUNTIFS('0919門市清單主檔'!C:C,B92,'0919門市清單主檔'!AF:AF,$H$2)=1,
    IF(COUNTIFS(IM!F:F,A92,IM!AC:AC,"*"&amp;$H$2&amp;"*") + COUNTIFS('0919門市清單主檔'!C:C,B92,'0919門市清單主檔'!AF:AF,$H$2) &gt; 1,
       "V","未完工"),"-")</f>
        <v>V</v>
      </c>
      <c r="H92" s="406" t="str">
        <f>IF(COUNTIFS('0919門市清單主檔'!C:C,B92,'0919門市清單主檔'!AG:AG,$H$3)=1,
IF(COUNTIFS(IM!F:F,A92,IM!AC:AC,"*"&amp;$H$3&amp;"*")+COUNTIFS('0919門市清單主檔'!C:C,B92,'0919門市清單主檔'!AG:AG,$H$3)&gt;1,
"V",VLOOKUP(A92,'0919門市清單主檔'!B:AI,34,FALSE)),"-")</f>
        <v>-</v>
      </c>
      <c r="I92" s="199" t="str">
        <f>IF(COUNTIFS('0919門市清單主檔'!C:C,B92,'0919門市清單主檔'!AH:AH,$H$4)=1,
    IF(COUNTIFS(IM!F:F,A92,IM!AC:AC,"*"&amp;$H$4&amp;"*") + COUNTIFS('0919門市清單主檔'!C:C,B92,'0919門市清單主檔'!AH:AH,$H$4) &gt; 1,
       "V","未完工"),"-")</f>
        <v>-</v>
      </c>
      <c r="J92" s="176">
        <v>45757</v>
      </c>
      <c r="K92" s="169" t="str">
        <f>VLOOKUP(A92,'0919門市清單主檔'!B:V,21,FALSE)</f>
        <v>八里區</v>
      </c>
      <c r="Q92" s="167" t="s">
        <v>5303</v>
      </c>
      <c r="R92" s="174" t="s">
        <v>5302</v>
      </c>
    </row>
    <row r="93" spans="1:18" ht="19.5" customHeight="1">
      <c r="A93" s="169">
        <v>3741</v>
      </c>
      <c r="B93" s="169" t="str">
        <f>VLOOKUP(A93,門市主檔!A:B,2,FALSE)</f>
        <v>三重重新三</v>
      </c>
      <c r="C93" s="212" t="str">
        <f>IF(COUNTIFS(IM!$F:$F,A93,IM!$AD:$AD,"O",IM!$X:$X,"&gt;="&amp;$M$1, IM!$X:$X,"&lt;"&amp;$M$2)&gt;0,"V","")</f>
        <v>V</v>
      </c>
      <c r="D93" s="212" t="str">
        <f>IF(AND(C93&lt;&gt;"V", COUNTIFS(IM!$F:$F,A93, IM!$AD:$AD, "O", IM!$X:$X, "&gt;="&amp;$M$2, IM!$X:$X, "&lt;"&amp;$M$3)&gt;0), "V", "")</f>
        <v/>
      </c>
      <c r="E93" s="212" t="str">
        <f>IF(AND(C93&lt;&gt;"V",D93&lt;&gt;"V", COUNTIFS(IM!$F:$F, A93, IM!$AD:$AD, "O", IM!$X:$X, "&gt;="&amp;$M$3, IM!$X:$X, "&lt;"&amp;$M$4)&gt;0), "V", "")</f>
        <v/>
      </c>
      <c r="F93" s="169" t="str">
        <f>IF(VLOOKUP(A93,門市主檔!A:F,6,FALSE)="新開", "新開不保養",
IF(COUNTBLANK(C93:E93)=3, "未保養", "")
)</f>
        <v/>
      </c>
      <c r="G93" s="169" t="str">
        <f>IF(COUNTIFS('0919門市清單主檔'!C:C,B93,'0919門市清單主檔'!AF:AF,$H$2)=1,
    IF(COUNTIFS(IM!F:F,A93,IM!AC:AC,"*"&amp;$H$2&amp;"*") + COUNTIFS('0919門市清單主檔'!C:C,B93,'0919門市清單主檔'!AF:AF,$H$2) &gt; 1,
       "V","未完工"),"-")</f>
        <v>V</v>
      </c>
      <c r="H93" s="406" t="str">
        <f>IF(COUNTIFS('0919門市清單主檔'!C:C,B93,'0919門市清單主檔'!AG:AG,$H$3)=1,
IF(COUNTIFS(IM!F:F,A93,IM!AC:AC,"*"&amp;$H$3&amp;"*")+COUNTIFS('0919門市清單主檔'!C:C,B93,'0919門市清單主檔'!AG:AG,$H$3)&gt;1,
"V",VLOOKUP(A93,'0919門市清單主檔'!B:AI,34,FALSE)),"-")</f>
        <v>-</v>
      </c>
      <c r="I93" s="199" t="str">
        <f>IF(COUNTIFS('0919門市清單主檔'!C:C,B93,'0919門市清單主檔'!AH:AH,$H$4)=1,
    IF(COUNTIFS(IM!F:F,A93,IM!AC:AC,"*"&amp;$H$4&amp;"*") + COUNTIFS('0919門市清單主檔'!C:C,B93,'0919門市清單主檔'!AH:AH,$H$4) &gt; 1,
       "V","未完工"),"-")</f>
        <v>V</v>
      </c>
      <c r="J93" s="176">
        <v>45756</v>
      </c>
      <c r="K93" s="169" t="str">
        <f>VLOOKUP(A93,'0919門市清單主檔'!B:V,21,FALSE)</f>
        <v>三重區</v>
      </c>
      <c r="Q93" s="167" t="s">
        <v>5303</v>
      </c>
      <c r="R93" s="174" t="s">
        <v>5302</v>
      </c>
    </row>
    <row r="94" spans="1:18" ht="19.5" customHeight="1">
      <c r="A94" s="169">
        <v>2209</v>
      </c>
      <c r="B94" s="169" t="str">
        <f>VLOOKUP(A94,門市主檔!A:B,2,FALSE)</f>
        <v>三重圖書館</v>
      </c>
      <c r="C94" s="212" t="str">
        <f>IF(COUNTIFS(IM!$F:$F,A94,IM!$AD:$AD,"O",IM!$X:$X,"&gt;="&amp;$M$1, IM!$X:$X,"&lt;"&amp;$M$2)&gt;0,"V","")</f>
        <v>V</v>
      </c>
      <c r="D94" s="212" t="str">
        <f>IF(AND(C94&lt;&gt;"V", COUNTIFS(IM!$F:$F,A94, IM!$AD:$AD, "O", IM!$X:$X, "&gt;="&amp;$M$2, IM!$X:$X, "&lt;"&amp;$M$3)&gt;0), "V", "")</f>
        <v/>
      </c>
      <c r="E94" s="212" t="str">
        <f>IF(AND(C94&lt;&gt;"V",D94&lt;&gt;"V", COUNTIFS(IM!$F:$F, A94, IM!$AD:$AD, "O", IM!$X:$X, "&gt;="&amp;$M$3, IM!$X:$X, "&lt;"&amp;$M$4)&gt;0), "V", "")</f>
        <v/>
      </c>
      <c r="F94" s="169" t="str">
        <f>IF(VLOOKUP(A94,門市主檔!A:F,6,FALSE)="新開", "新開不保養",
IF(COUNTBLANK(C94:E94)=3, "未保養", "")
)</f>
        <v/>
      </c>
      <c r="G94" s="169" t="str">
        <f>IF(COUNTIFS('0919門市清單主檔'!C:C,B94,'0919門市清單主檔'!AF:AF,$H$2)=1,
    IF(COUNTIFS(IM!F:F,A94,IM!AC:AC,"*"&amp;$H$2&amp;"*") + COUNTIFS('0919門市清單主檔'!C:C,B94,'0919門市清單主檔'!AF:AF,$H$2) &gt; 1,
       "V","未完工"),"-")</f>
        <v>V</v>
      </c>
      <c r="H94" s="406" t="str">
        <f>IF(COUNTIFS('0919門市清單主檔'!C:C,B94,'0919門市清單主檔'!AG:AG,$H$3)=1,
IF(COUNTIFS(IM!F:F,A94,IM!AC:AC,"*"&amp;$H$3&amp;"*")+COUNTIFS('0919門市清單主檔'!C:C,B94,'0919門市清單主檔'!AG:AG,$H$3)&gt;1,
"V",VLOOKUP(A94,'0919門市清單主檔'!B:AI,34,FALSE)),"-")</f>
        <v>-</v>
      </c>
      <c r="I94" s="199" t="str">
        <f>IF(COUNTIFS('0919門市清單主檔'!C:C,B94,'0919門市清單主檔'!AH:AH,$H$4)=1,
    IF(COUNTIFS(IM!F:F,A94,IM!AC:AC,"*"&amp;$H$4&amp;"*") + COUNTIFS('0919門市清單主檔'!C:C,B94,'0919門市清單主檔'!AH:AH,$H$4) &gt; 1,
       "V","未完工"),"-")</f>
        <v>-</v>
      </c>
      <c r="J94" s="176">
        <v>45784</v>
      </c>
      <c r="K94" s="169" t="str">
        <f>VLOOKUP(A94,'0919門市清單主檔'!B:V,21,FALSE)</f>
        <v>三重區</v>
      </c>
      <c r="Q94" s="167"/>
      <c r="R94" s="174" t="s">
        <v>5302</v>
      </c>
    </row>
    <row r="95" spans="1:18" ht="19.5" customHeight="1">
      <c r="A95" s="169">
        <v>4539</v>
      </c>
      <c r="B95" s="169" t="str">
        <f>VLOOKUP(A95,門市主檔!A:B,2,FALSE)</f>
        <v>三重自信店</v>
      </c>
      <c r="C95" s="212" t="str">
        <f>IF(COUNTIFS(IM!$F:$F,A95,IM!$AD:$AD,"O",IM!$X:$X,"&gt;="&amp;$M$1, IM!$X:$X,"&lt;"&amp;$M$2)&gt;0,"V","")</f>
        <v>V</v>
      </c>
      <c r="D95" s="212" t="str">
        <f>IF(AND(C95&lt;&gt;"V", COUNTIFS(IM!$F:$F,A95, IM!$AD:$AD, "O", IM!$X:$X, "&gt;="&amp;$M$2, IM!$X:$X, "&lt;"&amp;$M$3)&gt;0), "V", "")</f>
        <v/>
      </c>
      <c r="E95" s="212" t="str">
        <f>IF(AND(C95&lt;&gt;"V",D95&lt;&gt;"V", COUNTIFS(IM!$F:$F, A95, IM!$AD:$AD, "O", IM!$X:$X, "&gt;="&amp;$M$3, IM!$X:$X, "&lt;"&amp;$M$4)&gt;0), "V", "")</f>
        <v/>
      </c>
      <c r="F95" s="169" t="str">
        <f>IF(VLOOKUP(A95,門市主檔!A:F,6,FALSE)="新開", "新開不保養",
IF(COUNTBLANK(C95:E95)=3, "未保養", "")
)</f>
        <v/>
      </c>
      <c r="G95" s="169" t="str">
        <f>IF(COUNTIFS('0919門市清單主檔'!C:C,B95,'0919門市清單主檔'!AF:AF,$H$2)=1,
    IF(COUNTIFS(IM!F:F,A95,IM!AC:AC,"*"&amp;$H$2&amp;"*") + COUNTIFS('0919門市清單主檔'!C:C,B95,'0919門市清單主檔'!AF:AF,$H$2) &gt; 1,
       "V","未完工"),"-")</f>
        <v>V</v>
      </c>
      <c r="H95" s="406" t="str">
        <f>IF(COUNTIFS('0919門市清單主檔'!C:C,B95,'0919門市清單主檔'!AG:AG,$H$3)=1,
IF(COUNTIFS(IM!F:F,A95,IM!AC:AC,"*"&amp;$H$3&amp;"*")+COUNTIFS('0919門市清單主檔'!C:C,B95,'0919門市清單主檔'!AG:AG,$H$3)&gt;1,
"V",VLOOKUP(A95,'0919門市清單主檔'!B:AI,34,FALSE)),"-")</f>
        <v>-</v>
      </c>
      <c r="I95" s="199" t="str">
        <f>IF(COUNTIFS('0919門市清單主檔'!C:C,B95,'0919門市清單主檔'!AH:AH,$H$4)=1,
    IF(COUNTIFS(IM!F:F,A95,IM!AC:AC,"*"&amp;$H$4&amp;"*") + COUNTIFS('0919門市清單主檔'!C:C,B95,'0919門市清單主檔'!AH:AH,$H$4) &gt; 1,
       "V","未完工"),"-")</f>
        <v>V</v>
      </c>
      <c r="J95" s="176">
        <v>45763</v>
      </c>
      <c r="K95" s="169" t="str">
        <f>VLOOKUP(A95,'0919門市清單主檔'!B:V,21,FALSE)</f>
        <v>三重區</v>
      </c>
      <c r="Q95" s="167"/>
      <c r="R95" s="174" t="s">
        <v>5302</v>
      </c>
    </row>
    <row r="96" spans="1:18" ht="19.5" customHeight="1">
      <c r="A96" s="169">
        <v>3458</v>
      </c>
      <c r="B96" s="169" t="str">
        <f>VLOOKUP(A96,門市主檔!A:B,2,FALSE)</f>
        <v>八里龍米店</v>
      </c>
      <c r="C96" s="212" t="str">
        <f>IF(COUNTIFS(IM!$F:$F,A96,IM!$AD:$AD,"O",IM!$X:$X,"&gt;="&amp;$M$1, IM!$X:$X,"&lt;"&amp;$M$2)&gt;0,"V","")</f>
        <v>V</v>
      </c>
      <c r="D96" s="212" t="str">
        <f>IF(AND(C96&lt;&gt;"V", COUNTIFS(IM!$F:$F,A96, IM!$AD:$AD, "O", IM!$X:$X, "&gt;="&amp;$M$2, IM!$X:$X, "&lt;"&amp;$M$3)&gt;0), "V", "")</f>
        <v/>
      </c>
      <c r="E96" s="212" t="str">
        <f>IF(AND(C96&lt;&gt;"V",D96&lt;&gt;"V", COUNTIFS(IM!$F:$F, A96, IM!$AD:$AD, "O", IM!$X:$X, "&gt;="&amp;$M$3, IM!$X:$X, "&lt;"&amp;$M$4)&gt;0), "V", "")</f>
        <v/>
      </c>
      <c r="F96" s="169" t="str">
        <f>IF(VLOOKUP(A96,門市主檔!A:F,6,FALSE)="新開", "新開不保養",
IF(COUNTBLANK(C96:E96)=3, "未保養", "")
)</f>
        <v/>
      </c>
      <c r="G96" s="169" t="str">
        <f>IF(COUNTIFS('0919門市清單主檔'!C:C,B96,'0919門市清單主檔'!AF:AF,$H$2)=1,
    IF(COUNTIFS(IM!F:F,A96,IM!AC:AC,"*"&amp;$H$2&amp;"*") + COUNTIFS('0919門市清單主檔'!C:C,B96,'0919門市清單主檔'!AF:AF,$H$2) &gt; 1,
       "V","未完工"),"-")</f>
        <v>V</v>
      </c>
      <c r="H96" s="406" t="str">
        <f>IF(COUNTIFS('0919門市清單主檔'!C:C,B96,'0919門市清單主檔'!AG:AG,$H$3)=1,
IF(COUNTIFS(IM!F:F,A96,IM!AC:AC,"*"&amp;$H$3&amp;"*")+COUNTIFS('0919門市清單主檔'!C:C,B96,'0919門市清單主檔'!AG:AG,$H$3)&gt;1,
"V",VLOOKUP(A96,'0919門市清單主檔'!B:AI,34,FALSE)),"-")</f>
        <v>-</v>
      </c>
      <c r="I96" s="199" t="str">
        <f>IF(COUNTIFS('0919門市清單主檔'!C:C,B96,'0919門市清單主檔'!AH:AH,$H$4)=1,
    IF(COUNTIFS(IM!F:F,A96,IM!AC:AC,"*"&amp;$H$4&amp;"*") + COUNTIFS('0919門市清單主檔'!C:C,B96,'0919門市清單主檔'!AH:AH,$H$4) &gt; 1,
       "V","未完工"),"-")</f>
        <v>-</v>
      </c>
      <c r="J96" s="176">
        <v>45757</v>
      </c>
      <c r="K96" s="169" t="str">
        <f>VLOOKUP(A96,'0919門市清單主檔'!B:V,21,FALSE)</f>
        <v>八里區</v>
      </c>
      <c r="Q96" s="167"/>
      <c r="R96" s="174" t="s">
        <v>5302</v>
      </c>
    </row>
    <row r="97" spans="1:18" ht="19.5" customHeight="1">
      <c r="A97" s="169">
        <v>5074</v>
      </c>
      <c r="B97" s="169" t="str">
        <f>VLOOKUP(A97,門市主檔!A:B,2,FALSE)</f>
        <v>八里福德新村</v>
      </c>
      <c r="C97" s="212" t="str">
        <f>IF(COUNTIFS(IM!$F:$F,A97,IM!$AD:$AD,"O",IM!$X:$X,"&gt;="&amp;$M$1, IM!$X:$X,"&lt;"&amp;$M$2)&gt;0,"V","")</f>
        <v>V</v>
      </c>
      <c r="D97" s="212" t="str">
        <f>IF(AND(C97&lt;&gt;"V", COUNTIFS(IM!$F:$F,A97, IM!$AD:$AD, "O", IM!$X:$X, "&gt;="&amp;$M$2, IM!$X:$X, "&lt;"&amp;$M$3)&gt;0), "V", "")</f>
        <v/>
      </c>
      <c r="E97" s="212" t="str">
        <f>IF(AND(C97&lt;&gt;"V",D97&lt;&gt;"V", COUNTIFS(IM!$F:$F, A97, IM!$AD:$AD, "O", IM!$X:$X, "&gt;="&amp;$M$3, IM!$X:$X, "&lt;"&amp;$M$4)&gt;0), "V", "")</f>
        <v/>
      </c>
      <c r="F97" s="169" t="str">
        <f>IF(VLOOKUP(A97,門市主檔!A:F,6,FALSE)="新開", "新開不保養",
IF(COUNTBLANK(C97:E97)=3, "未保養", "")
)</f>
        <v/>
      </c>
      <c r="G97" s="169" t="str">
        <f>IF(COUNTIFS('0919門市清單主檔'!C:C,B97,'0919門市清單主檔'!AF:AF,$H$2)=1,
    IF(COUNTIFS(IM!F:F,A97,IM!AC:AC,"*"&amp;$H$2&amp;"*") + COUNTIFS('0919門市清單主檔'!C:C,B97,'0919門市清單主檔'!AF:AF,$H$2) &gt; 1,
       "V","未完工"),"-")</f>
        <v>V</v>
      </c>
      <c r="H97" s="406" t="str">
        <f>IF(COUNTIFS('0919門市清單主檔'!C:C,B97,'0919門市清單主檔'!AG:AG,$H$3)=1,
IF(COUNTIFS(IM!F:F,A97,IM!AC:AC,"*"&amp;$H$3&amp;"*")+COUNTIFS('0919門市清單主檔'!C:C,B97,'0919門市清單主檔'!AG:AG,$H$3)&gt;1,
"V",VLOOKUP(A97,'0919門市清單主檔'!B:AI,34,FALSE)),"-")</f>
        <v>-</v>
      </c>
      <c r="I97" s="199" t="str">
        <f>IF(COUNTIFS('0919門市清單主檔'!C:C,B97,'0919門市清單主檔'!AH:AH,$H$4)=1,
    IF(COUNTIFS(IM!F:F,A97,IM!AC:AC,"*"&amp;$H$4&amp;"*") + COUNTIFS('0919門市清單主檔'!C:C,B97,'0919門市清單主檔'!AH:AH,$H$4) &gt; 1,
       "V","未完工"),"-")</f>
        <v>-</v>
      </c>
      <c r="J97" s="176">
        <v>45757</v>
      </c>
      <c r="K97" s="169" t="str">
        <f>VLOOKUP(A97,'0919門市清單主檔'!B:V,21,FALSE)</f>
        <v>八里區</v>
      </c>
      <c r="Q97" s="167" t="s">
        <v>5303</v>
      </c>
      <c r="R97" s="174" t="s">
        <v>5302</v>
      </c>
    </row>
    <row r="98" spans="1:18" ht="19.5" customHeight="1">
      <c r="A98" s="169">
        <v>4259</v>
      </c>
      <c r="B98" s="169" t="str">
        <f>VLOOKUP(A98,門市主檔!A:B,2,FALSE)</f>
        <v>八里水灣店</v>
      </c>
      <c r="C98" s="212" t="str">
        <f>IF(COUNTIFS(IM!$F:$F,A98,IM!$AD:$AD,"O",IM!$X:$X,"&gt;="&amp;$M$1, IM!$X:$X,"&lt;"&amp;$M$2)&gt;0,"V","")</f>
        <v>V</v>
      </c>
      <c r="D98" s="212" t="str">
        <f>IF(AND(C98&lt;&gt;"V", COUNTIFS(IM!$F:$F,A98, IM!$AD:$AD, "O", IM!$X:$X, "&gt;="&amp;$M$2, IM!$X:$X, "&lt;"&amp;$M$3)&gt;0), "V", "")</f>
        <v/>
      </c>
      <c r="E98" s="212" t="str">
        <f>IF(AND(C98&lt;&gt;"V",D98&lt;&gt;"V", COUNTIFS(IM!$F:$F, A98, IM!$AD:$AD, "O", IM!$X:$X, "&gt;="&amp;$M$3, IM!$X:$X, "&lt;"&amp;$M$4)&gt;0), "V", "")</f>
        <v/>
      </c>
      <c r="F98" s="169" t="str">
        <f>IF(VLOOKUP(A98,門市主檔!A:F,6,FALSE)="新開", "新開不保養",
IF(COUNTBLANK(C98:E98)=3, "未保養", "")
)</f>
        <v/>
      </c>
      <c r="G98" s="169" t="str">
        <f>IF(COUNTIFS('0919門市清單主檔'!C:C,B98,'0919門市清單主檔'!AF:AF,$H$2)=1,
    IF(COUNTIFS(IM!F:F,A98,IM!AC:AC,"*"&amp;$H$2&amp;"*") + COUNTIFS('0919門市清單主檔'!C:C,B98,'0919門市清單主檔'!AF:AF,$H$2) &gt; 1,
       "V","未完工"),"-")</f>
        <v>V</v>
      </c>
      <c r="H98" s="406" t="str">
        <f>IF(COUNTIFS('0919門市清單主檔'!C:C,B98,'0919門市清單主檔'!AG:AG,$H$3)=1,
IF(COUNTIFS(IM!F:F,A98,IM!AC:AC,"*"&amp;$H$3&amp;"*")+COUNTIFS('0919門市清單主檔'!C:C,B98,'0919門市清單主檔'!AG:AG,$H$3)&gt;1,
"V",VLOOKUP(A98,'0919門市清單主檔'!B:AI,34,FALSE)),"-")</f>
        <v>-</v>
      </c>
      <c r="I98" s="199" t="str">
        <f>IF(COUNTIFS('0919門市清單主檔'!C:C,B98,'0919門市清單主檔'!AH:AH,$H$4)=1,
    IF(COUNTIFS(IM!F:F,A98,IM!AC:AC,"*"&amp;$H$4&amp;"*") + COUNTIFS('0919門市清單主檔'!C:C,B98,'0919門市清單主檔'!AH:AH,$H$4) &gt; 1,
       "V","未完工"),"-")</f>
        <v>-</v>
      </c>
      <c r="J98" s="176">
        <v>45757</v>
      </c>
      <c r="K98" s="169" t="str">
        <f>VLOOKUP(A98,'0919門市清單主檔'!B:V,21,FALSE)</f>
        <v>八里區</v>
      </c>
      <c r="Q98" s="167"/>
      <c r="R98" s="174" t="s">
        <v>5302</v>
      </c>
    </row>
    <row r="99" spans="1:18" ht="19.5" customHeight="1">
      <c r="A99" s="169">
        <v>2306</v>
      </c>
      <c r="B99" s="169" t="str">
        <f>VLOOKUP(A99,門市主檔!A:B,2,FALSE)</f>
        <v>八里凱旋門</v>
      </c>
      <c r="C99" s="212" t="str">
        <f>IF(COUNTIFS(IM!$F:$F,A99,IM!$AD:$AD,"O",IM!$X:$X,"&gt;="&amp;$M$1, IM!$X:$X,"&lt;"&amp;$M$2)&gt;0,"V","")</f>
        <v>V</v>
      </c>
      <c r="D99" s="212" t="str">
        <f>IF(AND(C99&lt;&gt;"V", COUNTIFS(IM!$F:$F,A99, IM!$AD:$AD, "O", IM!$X:$X, "&gt;="&amp;$M$2, IM!$X:$X, "&lt;"&amp;$M$3)&gt;0), "V", "")</f>
        <v/>
      </c>
      <c r="E99" s="212" t="str">
        <f>IF(AND(C99&lt;&gt;"V",D99&lt;&gt;"V", COUNTIFS(IM!$F:$F, A99, IM!$AD:$AD, "O", IM!$X:$X, "&gt;="&amp;$M$3, IM!$X:$X, "&lt;"&amp;$M$4)&gt;0), "V", "")</f>
        <v/>
      </c>
      <c r="F99" s="169" t="str">
        <f>IF(VLOOKUP(A99,門市主檔!A:F,6,FALSE)="新開", "新開不保養",
IF(COUNTBLANK(C99:E99)=3, "未保養", "")
)</f>
        <v/>
      </c>
      <c r="G99" s="169" t="str">
        <f>IF(COUNTIFS('0919門市清單主檔'!C:C,B99,'0919門市清單主檔'!AF:AF,$H$2)=1,
    IF(COUNTIFS(IM!F:F,A99,IM!AC:AC,"*"&amp;$H$2&amp;"*") + COUNTIFS('0919門市清單主檔'!C:C,B99,'0919門市清單主檔'!AF:AF,$H$2) &gt; 1,
       "V","未完工"),"-")</f>
        <v>V</v>
      </c>
      <c r="H99" s="406" t="str">
        <f>IF(COUNTIFS('0919門市清單主檔'!C:C,B99,'0919門市清單主檔'!AG:AG,$H$3)=1,
IF(COUNTIFS(IM!F:F,A99,IM!AC:AC,"*"&amp;$H$3&amp;"*")+COUNTIFS('0919門市清單主檔'!C:C,B99,'0919門市清單主檔'!AG:AG,$H$3)&gt;1,
"V",VLOOKUP(A99,'0919門市清單主檔'!B:AI,34,FALSE)),"-")</f>
        <v>-</v>
      </c>
      <c r="I99" s="199" t="str">
        <f>IF(COUNTIFS('0919門市清單主檔'!C:C,B99,'0919門市清單主檔'!AH:AH,$H$4)=1,
    IF(COUNTIFS(IM!F:F,A99,IM!AC:AC,"*"&amp;$H$4&amp;"*") + COUNTIFS('0919門市清單主檔'!C:C,B99,'0919門市清單主檔'!AH:AH,$H$4) &gt; 1,
       "V","未完工"),"-")</f>
        <v>-</v>
      </c>
      <c r="J99" s="176">
        <v>45757</v>
      </c>
      <c r="K99" s="169" t="str">
        <f>VLOOKUP(A99,'0919門市清單主檔'!B:V,21,FALSE)</f>
        <v>八里區</v>
      </c>
      <c r="Q99" s="167" t="s">
        <v>5303</v>
      </c>
      <c r="R99" s="174" t="s">
        <v>5302</v>
      </c>
    </row>
    <row r="100" spans="1:18" ht="19.5" customHeight="1">
      <c r="A100" s="169">
        <v>4528</v>
      </c>
      <c r="B100" s="169" t="str">
        <f>VLOOKUP(A100,門市主檔!A:B,2,FALSE)</f>
        <v>八里鐵塔店</v>
      </c>
      <c r="C100" s="212" t="str">
        <f>IF(COUNTIFS(IM!$F:$F,A100,IM!$AD:$AD,"O",IM!$X:$X,"&gt;="&amp;$M$1, IM!$X:$X,"&lt;"&amp;$M$2)&gt;0,"V","")</f>
        <v>V</v>
      </c>
      <c r="D100" s="212" t="str">
        <f>IF(AND(C100&lt;&gt;"V", COUNTIFS(IM!$F:$F,A100, IM!$AD:$AD, "O", IM!$X:$X, "&gt;="&amp;$M$2, IM!$X:$X, "&lt;"&amp;$M$3)&gt;0), "V", "")</f>
        <v/>
      </c>
      <c r="E100" s="212" t="str">
        <f>IF(AND(C100&lt;&gt;"V",D100&lt;&gt;"V", COUNTIFS(IM!$F:$F, A100, IM!$AD:$AD, "O", IM!$X:$X, "&gt;="&amp;$M$3, IM!$X:$X, "&lt;"&amp;$M$4)&gt;0), "V", "")</f>
        <v/>
      </c>
      <c r="F100" s="169" t="str">
        <f>IF(VLOOKUP(A100,門市主檔!A:F,6,FALSE)="新開", "新開不保養",
IF(COUNTBLANK(C100:E100)=3, "未保養", "")
)</f>
        <v/>
      </c>
      <c r="G100" s="169" t="str">
        <f>IF(COUNTIFS('0919門市清單主檔'!C:C,B100,'0919門市清單主檔'!AF:AF,$H$2)=1,
    IF(COUNTIFS(IM!F:F,A100,IM!AC:AC,"*"&amp;$H$2&amp;"*") + COUNTIFS('0919門市清單主檔'!C:C,B100,'0919門市清單主檔'!AF:AF,$H$2) &gt; 1,
       "V","未完工"),"-")</f>
        <v>V</v>
      </c>
      <c r="H100" s="406" t="str">
        <f>IF(COUNTIFS('0919門市清單主檔'!C:C,B100,'0919門市清單主檔'!AG:AG,$H$3)=1,
IF(COUNTIFS(IM!F:F,A100,IM!AC:AC,"*"&amp;$H$3&amp;"*")+COUNTIFS('0919門市清單主檔'!C:C,B100,'0919門市清單主檔'!AG:AG,$H$3)&gt;1,
"V",VLOOKUP(A100,'0919門市清單主檔'!B:AI,34,FALSE)),"-")</f>
        <v>-</v>
      </c>
      <c r="I100" s="199" t="str">
        <f>IF(COUNTIFS('0919門市清單主檔'!C:C,B100,'0919門市清單主檔'!AH:AH,$H$4)=1,
    IF(COUNTIFS(IM!F:F,A100,IM!AC:AC,"*"&amp;$H$4&amp;"*") + COUNTIFS('0919門市清單主檔'!C:C,B100,'0919門市清單主檔'!AH:AH,$H$4) &gt; 1,
       "V","未完工"),"-")</f>
        <v>V</v>
      </c>
      <c r="J100" s="176">
        <v>45757</v>
      </c>
      <c r="K100" s="169" t="str">
        <f>VLOOKUP(A100,'0919門市清單主檔'!B:V,21,FALSE)</f>
        <v>八里區</v>
      </c>
      <c r="Q100" s="167" t="s">
        <v>5303</v>
      </c>
      <c r="R100" s="174" t="s">
        <v>5302</v>
      </c>
    </row>
    <row r="101" spans="1:18" ht="19.5" customHeight="1">
      <c r="A101" s="169">
        <v>4764</v>
      </c>
      <c r="B101" s="169" t="str">
        <f>VLOOKUP(A101,門市主檔!A:B,2,FALSE)</f>
        <v>八里大船店</v>
      </c>
      <c r="C101" s="212" t="str">
        <f>IF(COUNTIFS(IM!$F:$F,A101,IM!$AD:$AD,"O",IM!$X:$X,"&gt;="&amp;$M$1, IM!$X:$X,"&lt;"&amp;$M$2)&gt;0,"V","")</f>
        <v>V</v>
      </c>
      <c r="D101" s="212" t="str">
        <f>IF(AND(C101&lt;&gt;"V", COUNTIFS(IM!$F:$F,A101, IM!$AD:$AD, "O", IM!$X:$X, "&gt;="&amp;$M$2, IM!$X:$X, "&lt;"&amp;$M$3)&gt;0), "V", "")</f>
        <v/>
      </c>
      <c r="E101" s="212" t="str">
        <f>IF(AND(C101&lt;&gt;"V",D101&lt;&gt;"V", COUNTIFS(IM!$F:$F, A101, IM!$AD:$AD, "O", IM!$X:$X, "&gt;="&amp;$M$3, IM!$X:$X, "&lt;"&amp;$M$4)&gt;0), "V", "")</f>
        <v/>
      </c>
      <c r="F101" s="169" t="str">
        <f>IF(VLOOKUP(A101,門市主檔!A:F,6,FALSE)="新開", "新開不保養",
IF(COUNTBLANK(C101:E101)=3, "未保養", "")
)</f>
        <v/>
      </c>
      <c r="G101" s="169" t="str">
        <f>IF(COUNTIFS('0919門市清單主檔'!C:C,B101,'0919門市清單主檔'!AF:AF,$H$2)=1,
    IF(COUNTIFS(IM!F:F,A101,IM!AC:AC,"*"&amp;$H$2&amp;"*") + COUNTIFS('0919門市清單主檔'!C:C,B101,'0919門市清單主檔'!AF:AF,$H$2) &gt; 1,
       "V","未完工"),"-")</f>
        <v>V</v>
      </c>
      <c r="H101" s="406" t="str">
        <f>IF(COUNTIFS('0919門市清單主檔'!C:C,B101,'0919門市清單主檔'!AG:AG,$H$3)=1,
IF(COUNTIFS(IM!F:F,A101,IM!AC:AC,"*"&amp;$H$3&amp;"*")+COUNTIFS('0919門市清單主檔'!C:C,B101,'0919門市清單主檔'!AG:AG,$H$3)&gt;1,
"V",VLOOKUP(A101,'0919門市清單主檔'!B:AI,34,FALSE)),"-")</f>
        <v>-</v>
      </c>
      <c r="I101" s="199" t="str">
        <f>IF(COUNTIFS('0919門市清單主檔'!C:C,B101,'0919門市清單主檔'!AH:AH,$H$4)=1,
    IF(COUNTIFS(IM!F:F,A101,IM!AC:AC,"*"&amp;$H$4&amp;"*") + COUNTIFS('0919門市清單主檔'!C:C,B101,'0919門市清單主檔'!AH:AH,$H$4) &gt; 1,
       "V","未完工"),"-")</f>
        <v>V</v>
      </c>
      <c r="J101" s="176">
        <v>45757</v>
      </c>
      <c r="K101" s="169" t="str">
        <f>VLOOKUP(A101,'0919門市清單主檔'!B:V,21,FALSE)</f>
        <v>八里區</v>
      </c>
      <c r="Q101" s="167" t="s">
        <v>5303</v>
      </c>
      <c r="R101" s="174" t="s">
        <v>5302</v>
      </c>
    </row>
    <row r="102" spans="1:18" ht="19.5" customHeight="1">
      <c r="A102" s="169">
        <v>2014</v>
      </c>
      <c r="B102" s="169" t="str">
        <f>VLOOKUP(A102,門市主檔!A:B,2,FALSE)</f>
        <v>三重果菜市場</v>
      </c>
      <c r="C102" s="212" t="str">
        <f>IF(COUNTIFS(IM!$F:$F,A102,IM!$AD:$AD,"O",IM!$X:$X,"&gt;="&amp;$M$1, IM!$X:$X,"&lt;"&amp;$M$2)&gt;0,"V","")</f>
        <v>V</v>
      </c>
      <c r="D102" s="212" t="str">
        <f>IF(AND(C102&lt;&gt;"V", COUNTIFS(IM!$F:$F,A102, IM!$AD:$AD, "O", IM!$X:$X, "&gt;="&amp;$M$2, IM!$X:$X, "&lt;"&amp;$M$3)&gt;0), "V", "")</f>
        <v/>
      </c>
      <c r="E102" s="212" t="str">
        <f>IF(AND(C102&lt;&gt;"V",D102&lt;&gt;"V", COUNTIFS(IM!$F:$F, A102, IM!$AD:$AD, "O", IM!$X:$X, "&gt;="&amp;$M$3, IM!$X:$X, "&lt;"&amp;$M$4)&gt;0), "V", "")</f>
        <v/>
      </c>
      <c r="F102" s="169" t="str">
        <f>IF(VLOOKUP(A102,門市主檔!A:F,6,FALSE)="新開", "新開不保養",
IF(COUNTBLANK(C102:E102)=3, "未保養", "")
)</f>
        <v/>
      </c>
      <c r="G102" s="169" t="str">
        <f>IF(COUNTIFS('0919門市清單主檔'!C:C,B102,'0919門市清單主檔'!AF:AF,$H$2)=1,
    IF(COUNTIFS(IM!F:F,A102,IM!AC:AC,"*"&amp;$H$2&amp;"*") + COUNTIFS('0919門市清單主檔'!C:C,B102,'0919門市清單主檔'!AF:AF,$H$2) &gt; 1,
       "V","未完工"),"-")</f>
        <v>V</v>
      </c>
      <c r="H102" s="406" t="str">
        <f>IF(COUNTIFS('0919門市清單主檔'!C:C,B102,'0919門市清單主檔'!AG:AG,$H$3)=1,
IF(COUNTIFS(IM!F:F,A102,IM!AC:AC,"*"&amp;$H$3&amp;"*")+COUNTIFS('0919門市清單主檔'!C:C,B102,'0919門市清單主檔'!AG:AG,$H$3)&gt;1,
"V",VLOOKUP(A102,'0919門市清單主檔'!B:AI,34,FALSE)),"-")</f>
        <v>-</v>
      </c>
      <c r="I102" s="199" t="str">
        <f>IF(COUNTIFS('0919門市清單主檔'!C:C,B102,'0919門市清單主檔'!AH:AH,$H$4)=1,
    IF(COUNTIFS(IM!F:F,A102,IM!AC:AC,"*"&amp;$H$4&amp;"*") + COUNTIFS('0919門市清單主檔'!C:C,B102,'0919門市清單主檔'!AH:AH,$H$4) &gt; 1,
       "V","未完工"),"-")</f>
        <v>-</v>
      </c>
      <c r="J102" s="176">
        <v>45761</v>
      </c>
      <c r="K102" s="169" t="str">
        <f>VLOOKUP(A102,'0919門市清單主檔'!B:V,21,FALSE)</f>
        <v>三重區</v>
      </c>
      <c r="Q102" s="167" t="s">
        <v>5303</v>
      </c>
      <c r="R102" s="174" t="s">
        <v>5302</v>
      </c>
    </row>
    <row r="103" spans="1:18" ht="19.5" customHeight="1">
      <c r="A103" s="169">
        <v>3676</v>
      </c>
      <c r="B103" s="169" t="str">
        <f>VLOOKUP(A103,門市主檔!A:B,2,FALSE)</f>
        <v>三重田心店</v>
      </c>
      <c r="C103" s="212" t="str">
        <f>IF(COUNTIFS(IM!$F:$F,A103,IM!$AD:$AD,"O",IM!$X:$X,"&gt;="&amp;$M$1, IM!$X:$X,"&lt;"&amp;$M$2)&gt;0,"V","")</f>
        <v>V</v>
      </c>
      <c r="D103" s="212" t="str">
        <f>IF(AND(C103&lt;&gt;"V", COUNTIFS(IM!$F:$F,A103, IM!$AD:$AD, "O", IM!$X:$X, "&gt;="&amp;$M$2, IM!$X:$X, "&lt;"&amp;$M$3)&gt;0), "V", "")</f>
        <v/>
      </c>
      <c r="E103" s="212" t="str">
        <f>IF(AND(C103&lt;&gt;"V",D103&lt;&gt;"V", COUNTIFS(IM!$F:$F, A103, IM!$AD:$AD, "O", IM!$X:$X, "&gt;="&amp;$M$3, IM!$X:$X, "&lt;"&amp;$M$4)&gt;0), "V", "")</f>
        <v/>
      </c>
      <c r="F103" s="169" t="str">
        <f>IF(VLOOKUP(A103,門市主檔!A:F,6,FALSE)="新開", "新開不保養",
IF(COUNTBLANK(C103:E103)=3, "未保養", "")
)</f>
        <v/>
      </c>
      <c r="G103" s="169" t="str">
        <f>IF(COUNTIFS('0919門市清單主檔'!C:C,B103,'0919門市清單主檔'!AF:AF,$H$2)=1,
    IF(COUNTIFS(IM!F:F,A103,IM!AC:AC,"*"&amp;$H$2&amp;"*") + COUNTIFS('0919門市清單主檔'!C:C,B103,'0919門市清單主檔'!AF:AF,$H$2) &gt; 1,
       "V","未完工"),"-")</f>
        <v>V</v>
      </c>
      <c r="H103" s="406" t="str">
        <f>IF(COUNTIFS('0919門市清單主檔'!C:C,B103,'0919門市清單主檔'!AG:AG,$H$3)=1,
IF(COUNTIFS(IM!F:F,A103,IM!AC:AC,"*"&amp;$H$3&amp;"*")+COUNTIFS('0919門市清單主檔'!C:C,B103,'0919門市清單主檔'!AG:AG,$H$3)&gt;1,
"V",VLOOKUP(A103,'0919門市清單主檔'!B:AI,34,FALSE)),"-")</f>
        <v>-</v>
      </c>
      <c r="I103" s="199" t="str">
        <f>IF(COUNTIFS('0919門市清單主檔'!C:C,B103,'0919門市清單主檔'!AH:AH,$H$4)=1,
    IF(COUNTIFS(IM!F:F,A103,IM!AC:AC,"*"&amp;$H$4&amp;"*") + COUNTIFS('0919門市清單主檔'!C:C,B103,'0919門市清單主檔'!AH:AH,$H$4) &gt; 1,
       "V","未完工"),"-")</f>
        <v>-</v>
      </c>
      <c r="J103" s="176">
        <v>45758</v>
      </c>
      <c r="K103" s="169" t="str">
        <f>VLOOKUP(A103,'0919門市清單主檔'!B:V,21,FALSE)</f>
        <v>三重區</v>
      </c>
      <c r="Q103" s="167" t="s">
        <v>5303</v>
      </c>
      <c r="R103" s="174" t="s">
        <v>5302</v>
      </c>
    </row>
    <row r="104" spans="1:18" ht="19.5" customHeight="1">
      <c r="A104" s="169" t="s">
        <v>57</v>
      </c>
      <c r="B104" s="169" t="str">
        <f>VLOOKUP(A104,門市主檔!A:B,2,FALSE)</f>
        <v>三重三民店</v>
      </c>
      <c r="C104" s="212" t="str">
        <f>IF(COUNTIFS(IM!$F:$F,A104,IM!$AD:$AD,"O",IM!$X:$X,"&gt;="&amp;$M$1, IM!$X:$X,"&lt;"&amp;$M$2)&gt;0,"V","")</f>
        <v>V</v>
      </c>
      <c r="D104" s="212" t="str">
        <f>IF(AND(C104&lt;&gt;"V", COUNTIFS(IM!$F:$F,A104, IM!$AD:$AD, "O", IM!$X:$X, "&gt;="&amp;$M$2, IM!$X:$X, "&lt;"&amp;$M$3)&gt;0), "V", "")</f>
        <v/>
      </c>
      <c r="E104" s="212" t="str">
        <f>IF(AND(C104&lt;&gt;"V",D104&lt;&gt;"V", COUNTIFS(IM!$F:$F, A104, IM!$AD:$AD, "O", IM!$X:$X, "&gt;="&amp;$M$3, IM!$X:$X, "&lt;"&amp;$M$4)&gt;0), "V", "")</f>
        <v/>
      </c>
      <c r="F104" s="169" t="str">
        <f>IF(VLOOKUP(A104,門市主檔!A:F,6,FALSE)="新開", "新開不保養",
IF(COUNTBLANK(C104:E104)=3, "未保養", "")
)</f>
        <v/>
      </c>
      <c r="G104" s="169" t="str">
        <f>IF(COUNTIFS('0919門市清單主檔'!C:C,B104,'0919門市清單主檔'!AF:AF,$H$2)=1,
    IF(COUNTIFS(IM!F:F,A104,IM!AC:AC,"*"&amp;$H$2&amp;"*") + COUNTIFS('0919門市清單主檔'!C:C,B104,'0919門市清單主檔'!AF:AF,$H$2) &gt; 1,
       "V","未完工"),"-")</f>
        <v>V</v>
      </c>
      <c r="H104" s="406" t="str">
        <f>IF(COUNTIFS('0919門市清單主檔'!C:C,B104,'0919門市清單主檔'!AG:AG,$H$3)=1,
IF(COUNTIFS(IM!F:F,A104,IM!AC:AC,"*"&amp;$H$3&amp;"*")+COUNTIFS('0919門市清單主檔'!C:C,B104,'0919門市清單主檔'!AG:AG,$H$3)&gt;1,
"V",VLOOKUP(A104,'0919門市清單主檔'!B:AI,34,FALSE)),"-")</f>
        <v>-</v>
      </c>
      <c r="I104" s="199" t="str">
        <f>IF(COUNTIFS('0919門市清單主檔'!C:C,B104,'0919門市清單主檔'!AH:AH,$H$4)=1,
    IF(COUNTIFS(IM!F:F,A104,IM!AC:AC,"*"&amp;$H$4&amp;"*") + COUNTIFS('0919門市清單主檔'!C:C,B104,'0919門市清單主檔'!AH:AH,$H$4) &gt; 1,
       "V","未完工"),"-")</f>
        <v>-</v>
      </c>
      <c r="J104" s="176">
        <v>45758</v>
      </c>
      <c r="K104" s="169" t="str">
        <f>VLOOKUP(A104,'0919門市清單主檔'!B:V,21,FALSE)</f>
        <v>三重區</v>
      </c>
      <c r="Q104" s="167"/>
      <c r="R104" s="174" t="s">
        <v>5302</v>
      </c>
    </row>
    <row r="105" spans="1:18" ht="19.5" customHeight="1">
      <c r="A105" s="169">
        <v>2259</v>
      </c>
      <c r="B105" s="169" t="str">
        <f>VLOOKUP(A105,門市主檔!A:B,2,FALSE)</f>
        <v>三重興華店</v>
      </c>
      <c r="C105" s="212" t="str">
        <f>IF(COUNTIFS(IM!$F:$F,A105,IM!$AD:$AD,"O",IM!$X:$X,"&gt;="&amp;$M$1, IM!$X:$X,"&lt;"&amp;$M$2)&gt;0,"V","")</f>
        <v>V</v>
      </c>
      <c r="D105" s="212" t="str">
        <f>IF(AND(C105&lt;&gt;"V", COUNTIFS(IM!$F:$F,A105, IM!$AD:$AD, "O", IM!$X:$X, "&gt;="&amp;$M$2, IM!$X:$X, "&lt;"&amp;$M$3)&gt;0), "V", "")</f>
        <v/>
      </c>
      <c r="E105" s="212" t="str">
        <f>IF(AND(C105&lt;&gt;"V",D105&lt;&gt;"V", COUNTIFS(IM!$F:$F, A105, IM!$AD:$AD, "O", IM!$X:$X, "&gt;="&amp;$M$3, IM!$X:$X, "&lt;"&amp;$M$4)&gt;0), "V", "")</f>
        <v/>
      </c>
      <c r="F105" s="169" t="str">
        <f>IF(VLOOKUP(A105,門市主檔!A:F,6,FALSE)="新開", "新開不保養",
IF(COUNTBLANK(C105:E105)=3, "未保養", "")
)</f>
        <v/>
      </c>
      <c r="G105" s="169" t="str">
        <f>IF(COUNTIFS('0919門市清單主檔'!C:C,B105,'0919門市清單主檔'!AF:AF,$H$2)=1,
    IF(COUNTIFS(IM!F:F,A105,IM!AC:AC,"*"&amp;$H$2&amp;"*") + COUNTIFS('0919門市清單主檔'!C:C,B105,'0919門市清單主檔'!AF:AF,$H$2) &gt; 1,
       "V","未完工"),"-")</f>
        <v>V</v>
      </c>
      <c r="H105" s="406" t="str">
        <f>IF(COUNTIFS('0919門市清單主檔'!C:C,B105,'0919門市清單主檔'!AG:AG,$H$3)=1,
IF(COUNTIFS(IM!F:F,A105,IM!AC:AC,"*"&amp;$H$3&amp;"*")+COUNTIFS('0919門市清單主檔'!C:C,B105,'0919門市清單主檔'!AG:AG,$H$3)&gt;1,
"V",VLOOKUP(A105,'0919門市清單主檔'!B:AI,34,FALSE)),"-")</f>
        <v>-</v>
      </c>
      <c r="I105" s="199" t="str">
        <f>IF(COUNTIFS('0919門市清單主檔'!C:C,B105,'0919門市清單主檔'!AH:AH,$H$4)=1,
    IF(COUNTIFS(IM!F:F,A105,IM!AC:AC,"*"&amp;$H$4&amp;"*") + COUNTIFS('0919門市清單主檔'!C:C,B105,'0919門市清單主檔'!AH:AH,$H$4) &gt; 1,
       "V","未完工"),"-")</f>
        <v>-</v>
      </c>
      <c r="J105" s="176">
        <v>45755</v>
      </c>
      <c r="K105" s="169" t="str">
        <f>VLOOKUP(A105,'0919門市清單主檔'!B:V,21,FALSE)</f>
        <v>三重區</v>
      </c>
      <c r="Q105" s="167"/>
      <c r="R105" s="174" t="s">
        <v>5302</v>
      </c>
    </row>
    <row r="106" spans="1:18" ht="19.5" customHeight="1">
      <c r="A106" s="169">
        <v>2837</v>
      </c>
      <c r="B106" s="169" t="str">
        <f>VLOOKUP(A106,門市主檔!A:B,2,FALSE)</f>
        <v>北縣重萬店</v>
      </c>
      <c r="C106" s="212" t="str">
        <f>IF(COUNTIFS(IM!$F:$F,A106,IM!$AD:$AD,"O",IM!$X:$X,"&gt;="&amp;$M$1, IM!$X:$X,"&lt;"&amp;$M$2)&gt;0,"V","")</f>
        <v>V</v>
      </c>
      <c r="D106" s="212" t="str">
        <f>IF(AND(C106&lt;&gt;"V", COUNTIFS(IM!$F:$F,A106, IM!$AD:$AD, "O", IM!$X:$X, "&gt;="&amp;$M$2, IM!$X:$X, "&lt;"&amp;$M$3)&gt;0), "V", "")</f>
        <v/>
      </c>
      <c r="E106" s="212" t="str">
        <f>IF(AND(C106&lt;&gt;"V",D106&lt;&gt;"V", COUNTIFS(IM!$F:$F, A106, IM!$AD:$AD, "O", IM!$X:$X, "&gt;="&amp;$M$3, IM!$X:$X, "&lt;"&amp;$M$4)&gt;0), "V", "")</f>
        <v/>
      </c>
      <c r="F106" s="169" t="str">
        <f>IF(VLOOKUP(A106,門市主檔!A:F,6,FALSE)="新開", "新開不保養",
IF(COUNTBLANK(C106:E106)=3, "未保養", "")
)</f>
        <v/>
      </c>
      <c r="G106" s="169" t="str">
        <f>IF(COUNTIFS('0919門市清單主檔'!C:C,B106,'0919門市清單主檔'!AF:AF,$H$2)=1,
    IF(COUNTIFS(IM!F:F,A106,IM!AC:AC,"*"&amp;$H$2&amp;"*") + COUNTIFS('0919門市清單主檔'!C:C,B106,'0919門市清單主檔'!AF:AF,$H$2) &gt; 1,
       "V","未完工"),"-")</f>
        <v>V</v>
      </c>
      <c r="H106" s="406" t="str">
        <f>IF(COUNTIFS('0919門市清單主檔'!C:C,B106,'0919門市清單主檔'!AG:AG,$H$3)=1,
IF(COUNTIFS(IM!F:F,A106,IM!AC:AC,"*"&amp;$H$3&amp;"*")+COUNTIFS('0919門市清單主檔'!C:C,B106,'0919門市清單主檔'!AG:AG,$H$3)&gt;1,
"V",VLOOKUP(A106,'0919門市清單主檔'!B:AI,34,FALSE)),"-")</f>
        <v>-</v>
      </c>
      <c r="I106" s="199" t="str">
        <f>IF(COUNTIFS('0919門市清單主檔'!C:C,B106,'0919門市清單主檔'!AH:AH,$H$4)=1,
    IF(COUNTIFS(IM!F:F,A106,IM!AC:AC,"*"&amp;$H$4&amp;"*") + COUNTIFS('0919門市清單主檔'!C:C,B106,'0919門市清單主檔'!AH:AH,$H$4) &gt; 1,
       "V","未完工"),"-")</f>
        <v>-</v>
      </c>
      <c r="J106" s="176">
        <v>45755</v>
      </c>
      <c r="K106" s="169" t="str">
        <f>VLOOKUP(A106,'0919門市清單主檔'!B:V,21,FALSE)</f>
        <v>三重區</v>
      </c>
      <c r="Q106" s="167" t="s">
        <v>5303</v>
      </c>
      <c r="R106" s="174" t="s">
        <v>5302</v>
      </c>
    </row>
    <row r="107" spans="1:18" ht="19.5" customHeight="1">
      <c r="A107" s="169">
        <v>3627</v>
      </c>
      <c r="B107" s="169" t="str">
        <f>VLOOKUP(A107,門市主檔!A:B,2,FALSE)</f>
        <v>三重重新橋</v>
      </c>
      <c r="C107" s="212" t="str">
        <f>IF(COUNTIFS(IM!$F:$F,A107,IM!$AD:$AD,"O",IM!$X:$X,"&gt;="&amp;$M$1, IM!$X:$X,"&lt;"&amp;$M$2)&gt;0,"V","")</f>
        <v>V</v>
      </c>
      <c r="D107" s="212" t="str">
        <f>IF(AND(C107&lt;&gt;"V", COUNTIFS(IM!$F:$F,A107, IM!$AD:$AD, "O", IM!$X:$X, "&gt;="&amp;$M$2, IM!$X:$X, "&lt;"&amp;$M$3)&gt;0), "V", "")</f>
        <v/>
      </c>
      <c r="E107" s="212" t="str">
        <f>IF(AND(C107&lt;&gt;"V",D107&lt;&gt;"V", COUNTIFS(IM!$F:$F, A107, IM!$AD:$AD, "O", IM!$X:$X, "&gt;="&amp;$M$3, IM!$X:$X, "&lt;"&amp;$M$4)&gt;0), "V", "")</f>
        <v/>
      </c>
      <c r="F107" s="169" t="str">
        <f>IF(VLOOKUP(A107,門市主檔!A:F,6,FALSE)="新開", "新開不保養",
IF(COUNTBLANK(C107:E107)=3, "未保養", "")
)</f>
        <v/>
      </c>
      <c r="G107" s="169" t="str">
        <f>IF(COUNTIFS('0919門市清單主檔'!C:C,B107,'0919門市清單主檔'!AF:AF,$H$2)=1,
    IF(COUNTIFS(IM!F:F,A107,IM!AC:AC,"*"&amp;$H$2&amp;"*") + COUNTIFS('0919門市清單主檔'!C:C,B107,'0919門市清單主檔'!AF:AF,$H$2) &gt; 1,
       "V","未完工"),"-")</f>
        <v>V</v>
      </c>
      <c r="H107" s="406" t="str">
        <f>IF(COUNTIFS('0919門市清單主檔'!C:C,B107,'0919門市清單主檔'!AG:AG,$H$3)=1,
IF(COUNTIFS(IM!F:F,A107,IM!AC:AC,"*"&amp;$H$3&amp;"*")+COUNTIFS('0919門市清單主檔'!C:C,B107,'0919門市清單主檔'!AG:AG,$H$3)&gt;1,
"V",VLOOKUP(A107,'0919門市清單主檔'!B:AI,34,FALSE)),"-")</f>
        <v>-</v>
      </c>
      <c r="I107" s="199" t="str">
        <f>IF(COUNTIFS('0919門市清單主檔'!C:C,B107,'0919門市清單主檔'!AH:AH,$H$4)=1,
    IF(COUNTIFS(IM!F:F,A107,IM!AC:AC,"*"&amp;$H$4&amp;"*") + COUNTIFS('0919門市清單主檔'!C:C,B107,'0919門市清單主檔'!AH:AH,$H$4) &gt; 1,
       "V","未完工"),"-")</f>
        <v>V</v>
      </c>
      <c r="J107" s="176">
        <v>45749</v>
      </c>
      <c r="K107" s="169" t="str">
        <f>VLOOKUP(A107,'0919門市清單主檔'!B:V,21,FALSE)</f>
        <v>三重區</v>
      </c>
      <c r="Q107" s="167" t="s">
        <v>5303</v>
      </c>
      <c r="R107" s="174" t="s">
        <v>5302</v>
      </c>
    </row>
    <row r="108" spans="1:18" ht="19.5" customHeight="1">
      <c r="A108" s="169" t="s">
        <v>56</v>
      </c>
      <c r="B108" s="169" t="str">
        <f>VLOOKUP(A108,門市主檔!A:B,2,FALSE)</f>
        <v>三重重新店</v>
      </c>
      <c r="C108" s="212" t="str">
        <f>IF(COUNTIFS(IM!$F:$F,A108,IM!$AD:$AD,"O",IM!$X:$X,"&gt;="&amp;$M$1, IM!$X:$X,"&lt;"&amp;$M$2)&gt;0,"V","")</f>
        <v>V</v>
      </c>
      <c r="D108" s="212" t="str">
        <f>IF(AND(C108&lt;&gt;"V", COUNTIFS(IM!$F:$F,A108, IM!$AD:$AD, "O", IM!$X:$X, "&gt;="&amp;$M$2, IM!$X:$X, "&lt;"&amp;$M$3)&gt;0), "V", "")</f>
        <v/>
      </c>
      <c r="E108" s="212" t="str">
        <f>IF(AND(C108&lt;&gt;"V",D108&lt;&gt;"V", COUNTIFS(IM!$F:$F, A108, IM!$AD:$AD, "O", IM!$X:$X, "&gt;="&amp;$M$3, IM!$X:$X, "&lt;"&amp;$M$4)&gt;0), "V", "")</f>
        <v/>
      </c>
      <c r="F108" s="169" t="str">
        <f>IF(VLOOKUP(A108,門市主檔!A:F,6,FALSE)="新開", "新開不保養",
IF(COUNTBLANK(C108:E108)=3, "未保養", "")
)</f>
        <v/>
      </c>
      <c r="G108" s="169" t="str">
        <f>IF(COUNTIFS('0919門市清單主檔'!C:C,B108,'0919門市清單主檔'!AF:AF,$H$2)=1,
    IF(COUNTIFS(IM!F:F,A108,IM!AC:AC,"*"&amp;$H$2&amp;"*") + COUNTIFS('0919門市清單主檔'!C:C,B108,'0919門市清單主檔'!AF:AF,$H$2) &gt; 1,
       "V","未完工"),"-")</f>
        <v>V</v>
      </c>
      <c r="H108" s="406" t="str">
        <f>IF(COUNTIFS('0919門市清單主檔'!C:C,B108,'0919門市清單主檔'!AG:AG,$H$3)=1,
IF(COUNTIFS(IM!F:F,A108,IM!AC:AC,"*"&amp;$H$3&amp;"*")+COUNTIFS('0919門市清單主檔'!C:C,B108,'0919門市清單主檔'!AG:AG,$H$3)&gt;1,
"V",VLOOKUP(A108,'0919門市清單主檔'!B:AI,34,FALSE)),"-")</f>
        <v>-</v>
      </c>
      <c r="I108" s="199" t="str">
        <f>IF(COUNTIFS('0919門市清單主檔'!C:C,B108,'0919門市清單主檔'!AH:AH,$H$4)=1,
    IF(COUNTIFS(IM!F:F,A108,IM!AC:AC,"*"&amp;$H$4&amp;"*") + COUNTIFS('0919門市清單主檔'!C:C,B108,'0919門市清單主檔'!AH:AH,$H$4) &gt; 1,
       "V","未完工"),"-")</f>
        <v>-</v>
      </c>
      <c r="J108" s="176">
        <v>45748</v>
      </c>
      <c r="K108" s="169" t="str">
        <f>VLOOKUP(A108,'0919門市清單主檔'!B:V,21,FALSE)</f>
        <v>三重區</v>
      </c>
      <c r="Q108" s="167"/>
      <c r="R108" s="174" t="s">
        <v>5302</v>
      </c>
    </row>
    <row r="109" spans="1:18" ht="19.5" customHeight="1">
      <c r="A109" s="169">
        <v>4084</v>
      </c>
      <c r="B109" s="169" t="str">
        <f>VLOOKUP(A109,門市主檔!A:B,2,FALSE)</f>
        <v>三重昌隆店</v>
      </c>
      <c r="C109" s="212" t="str">
        <f>IF(COUNTIFS(IM!$F:$F,A109,IM!$AD:$AD,"O",IM!$X:$X,"&gt;="&amp;$M$1, IM!$X:$X,"&lt;"&amp;$M$2)&gt;0,"V","")</f>
        <v>V</v>
      </c>
      <c r="D109" s="212" t="str">
        <f>IF(AND(C109&lt;&gt;"V", COUNTIFS(IM!$F:$F,A109, IM!$AD:$AD, "O", IM!$X:$X, "&gt;="&amp;$M$2, IM!$X:$X, "&lt;"&amp;$M$3)&gt;0), "V", "")</f>
        <v/>
      </c>
      <c r="E109" s="212" t="str">
        <f>IF(AND(C109&lt;&gt;"V",D109&lt;&gt;"V", COUNTIFS(IM!$F:$F, A109, IM!$AD:$AD, "O", IM!$X:$X, "&gt;="&amp;$M$3, IM!$X:$X, "&lt;"&amp;$M$4)&gt;0), "V", "")</f>
        <v/>
      </c>
      <c r="F109" s="169" t="str">
        <f>IF(VLOOKUP(A109,門市主檔!A:F,6,FALSE)="新開", "新開不保養",
IF(COUNTBLANK(C109:E109)=3, "未保養", "")
)</f>
        <v/>
      </c>
      <c r="G109" s="169" t="str">
        <f>IF(COUNTIFS('0919門市清單主檔'!C:C,B109,'0919門市清單主檔'!AF:AF,$H$2)=1,
    IF(COUNTIFS(IM!F:F,A109,IM!AC:AC,"*"&amp;$H$2&amp;"*") + COUNTIFS('0919門市清單主檔'!C:C,B109,'0919門市清單主檔'!AF:AF,$H$2) &gt; 1,
       "V","未完工"),"-")</f>
        <v>V</v>
      </c>
      <c r="H109" s="406" t="str">
        <f>IF(COUNTIFS('0919門市清單主檔'!C:C,B109,'0919門市清單主檔'!AG:AG,$H$3)=1,
IF(COUNTIFS(IM!F:F,A109,IM!AC:AC,"*"&amp;$H$3&amp;"*")+COUNTIFS('0919門市清單主檔'!C:C,B109,'0919門市清單主檔'!AG:AG,$H$3)&gt;1,
"V",VLOOKUP(A109,'0919門市清單主檔'!B:AI,34,FALSE)),"-")</f>
        <v>-</v>
      </c>
      <c r="I109" s="199" t="str">
        <f>IF(COUNTIFS('0919門市清單主檔'!C:C,B109,'0919門市清單主檔'!AH:AH,$H$4)=1,
    IF(COUNTIFS(IM!F:F,A109,IM!AC:AC,"*"&amp;$H$4&amp;"*") + COUNTIFS('0919門市清單主檔'!C:C,B109,'0919門市清單主檔'!AH:AH,$H$4) &gt; 1,
       "V","未完工"),"-")</f>
        <v>-</v>
      </c>
      <c r="J109" s="176">
        <v>45749</v>
      </c>
      <c r="K109" s="169" t="str">
        <f>VLOOKUP(A109,'0919門市清單主檔'!B:V,21,FALSE)</f>
        <v>三重區</v>
      </c>
      <c r="Q109" s="167"/>
      <c r="R109" s="174" t="s">
        <v>5302</v>
      </c>
    </row>
    <row r="110" spans="1:18" ht="19.5" customHeight="1">
      <c r="A110" s="169">
        <v>2749</v>
      </c>
      <c r="B110" s="169" t="str">
        <f>VLOOKUP(A110,門市主檔!A:B,2,FALSE)</f>
        <v>淡水灰瑤子</v>
      </c>
      <c r="C110" s="212" t="str">
        <f>IF(COUNTIFS(IM!$F:$F,A110,IM!$AD:$AD,"O",IM!$X:$X,"&gt;="&amp;$M$1, IM!$X:$X,"&lt;"&amp;$M$2)&gt;0,"V","")</f>
        <v>V</v>
      </c>
      <c r="D110" s="212" t="str">
        <f>IF(AND(C110&lt;&gt;"V", COUNTIFS(IM!$F:$F,A110, IM!$AD:$AD, "O", IM!$X:$X, "&gt;="&amp;$M$2, IM!$X:$X, "&lt;"&amp;$M$3)&gt;0), "V", "")</f>
        <v/>
      </c>
      <c r="E110" s="212" t="str">
        <f>IF(AND(C110&lt;&gt;"V",D110&lt;&gt;"V", COUNTIFS(IM!$F:$F, A110, IM!$AD:$AD, "O", IM!$X:$X, "&gt;="&amp;$M$3, IM!$X:$X, "&lt;"&amp;$M$4)&gt;0), "V", "")</f>
        <v/>
      </c>
      <c r="F110" s="169" t="str">
        <f>IF(VLOOKUP(A110,門市主檔!A:F,6,FALSE)="新開", "新開不保養",
IF(COUNTBLANK(C110:E110)=3, "未保養", "")
)</f>
        <v/>
      </c>
      <c r="G110" s="169" t="str">
        <f>IF(COUNTIFS('0919門市清單主檔'!C:C,B110,'0919門市清單主檔'!AF:AF,$H$2)=1,
    IF(COUNTIFS(IM!F:F,A110,IM!AC:AC,"*"&amp;$H$2&amp;"*") + COUNTIFS('0919門市清單主檔'!C:C,B110,'0919門市清單主檔'!AF:AF,$H$2) &gt; 1,
       "V","未完工"),"-")</f>
        <v>V</v>
      </c>
      <c r="H110" s="406" t="str">
        <f>IF(COUNTIFS('0919門市清單主檔'!C:C,B110,'0919門市清單主檔'!AG:AG,$H$3)=1,
IF(COUNTIFS(IM!F:F,A110,IM!AC:AC,"*"&amp;$H$3&amp;"*")+COUNTIFS('0919門市清單主檔'!C:C,B110,'0919門市清單主檔'!AG:AG,$H$3)&gt;1,
"V",VLOOKUP(A110,'0919門市清單主檔'!B:AI,34,FALSE)),"-")</f>
        <v>-</v>
      </c>
      <c r="I110" s="199" t="str">
        <f>IF(COUNTIFS('0919門市清單主檔'!C:C,B110,'0919門市清單主檔'!AH:AH,$H$4)=1,
    IF(COUNTIFS(IM!F:F,A110,IM!AC:AC,"*"&amp;$H$4&amp;"*") + COUNTIFS('0919門市清單主檔'!C:C,B110,'0919門市清單主檔'!AH:AH,$H$4) &gt; 1,
       "V","未完工"),"-")</f>
        <v>-</v>
      </c>
      <c r="J110" s="176">
        <v>45789</v>
      </c>
      <c r="K110" s="169" t="str">
        <f>VLOOKUP(A110,'0919門市清單主檔'!B:V,21,FALSE)</f>
        <v>淡水區</v>
      </c>
      <c r="Q110" s="167" t="s">
        <v>5303</v>
      </c>
      <c r="R110" s="174" t="s">
        <v>5302</v>
      </c>
    </row>
    <row r="111" spans="1:18" ht="19.5" customHeight="1">
      <c r="A111" s="169">
        <v>5080</v>
      </c>
      <c r="B111" s="169" t="str">
        <f>VLOOKUP(A111,門市主檔!A:B,2,FALSE)</f>
        <v>三芝楓愛林</v>
      </c>
      <c r="C111" s="212" t="str">
        <f>IF(COUNTIFS(IM!$F:$F,A111,IM!$AD:$AD,"O",IM!$X:$X,"&gt;="&amp;$M$1, IM!$X:$X,"&lt;"&amp;$M$2)&gt;0,"V","")</f>
        <v>V</v>
      </c>
      <c r="D111" s="212" t="str">
        <f>IF(AND(C111&lt;&gt;"V", COUNTIFS(IM!$F:$F,A111, IM!$AD:$AD, "O", IM!$X:$X, "&gt;="&amp;$M$2, IM!$X:$X, "&lt;"&amp;$M$3)&gt;0), "V", "")</f>
        <v/>
      </c>
      <c r="E111" s="212" t="str">
        <f>IF(AND(C111&lt;&gt;"V",D111&lt;&gt;"V", COUNTIFS(IM!$F:$F, A111, IM!$AD:$AD, "O", IM!$X:$X, "&gt;="&amp;$M$3, IM!$X:$X, "&lt;"&amp;$M$4)&gt;0), "V", "")</f>
        <v/>
      </c>
      <c r="F111" s="169" t="str">
        <f>IF(VLOOKUP(A111,門市主檔!A:F,6,FALSE)="新開", "新開不保養",
IF(COUNTBLANK(C111:E111)=3, "未保養", "")
)</f>
        <v/>
      </c>
      <c r="G111" s="169" t="str">
        <f>IF(COUNTIFS('0919門市清單主檔'!C:C,B111,'0919門市清單主檔'!AF:AF,$H$2)=1,
    IF(COUNTIFS(IM!F:F,A111,IM!AC:AC,"*"&amp;$H$2&amp;"*") + COUNTIFS('0919門市清單主檔'!C:C,B111,'0919門市清單主檔'!AF:AF,$H$2) &gt; 1,
       "V","未完工"),"-")</f>
        <v>V</v>
      </c>
      <c r="H111" s="406" t="str">
        <f>IF(COUNTIFS('0919門市清單主檔'!C:C,B111,'0919門市清單主檔'!AG:AG,$H$3)=1,
IF(COUNTIFS(IM!F:F,A111,IM!AC:AC,"*"&amp;$H$3&amp;"*")+COUNTIFS('0919門市清單主檔'!C:C,B111,'0919門市清單主檔'!AG:AG,$H$3)&gt;1,
"V",VLOOKUP(A111,'0919門市清單主檔'!B:AI,34,FALSE)),"-")</f>
        <v>-</v>
      </c>
      <c r="I111" s="199" t="str">
        <f>IF(COUNTIFS('0919門市清單主檔'!C:C,B111,'0919門市清單主檔'!AH:AH,$H$4)=1,
    IF(COUNTIFS(IM!F:F,A111,IM!AC:AC,"*"&amp;$H$4&amp;"*") + COUNTIFS('0919門市清單主檔'!C:C,B111,'0919門市清單主檔'!AH:AH,$H$4) &gt; 1,
       "V","未完工"),"-")</f>
        <v>-</v>
      </c>
      <c r="J111" s="176">
        <v>45789</v>
      </c>
      <c r="K111" s="169" t="str">
        <f>VLOOKUP(A111,'0919門市清單主檔'!B:V,21,FALSE)</f>
        <v>三芝區</v>
      </c>
      <c r="Q111" s="167" t="s">
        <v>5303</v>
      </c>
      <c r="R111" s="174" t="s">
        <v>5302</v>
      </c>
    </row>
    <row r="112" spans="1:18" ht="19.5" customHeight="1">
      <c r="A112" s="169">
        <v>3362</v>
      </c>
      <c r="B112" s="169" t="str">
        <f>VLOOKUP(A112,門市主檔!A:B,2,FALSE)</f>
        <v>北縣重武店</v>
      </c>
      <c r="C112" s="212" t="str">
        <f>IF(COUNTIFS(IM!$F:$F,A112,IM!$AD:$AD,"O",IM!$X:$X,"&gt;="&amp;$M$1, IM!$X:$X,"&lt;"&amp;$M$2)&gt;0,"V","")</f>
        <v>V</v>
      </c>
      <c r="D112" s="212" t="str">
        <f>IF(AND(C112&lt;&gt;"V", COUNTIFS(IM!$F:$F,A112, IM!$AD:$AD, "O", IM!$X:$X, "&gt;="&amp;$M$2, IM!$X:$X, "&lt;"&amp;$M$3)&gt;0), "V", "")</f>
        <v/>
      </c>
      <c r="E112" s="212" t="str">
        <f>IF(AND(C112&lt;&gt;"V",D112&lt;&gt;"V", COUNTIFS(IM!$F:$F, A112, IM!$AD:$AD, "O", IM!$X:$X, "&gt;="&amp;$M$3, IM!$X:$X, "&lt;"&amp;$M$4)&gt;0), "V", "")</f>
        <v/>
      </c>
      <c r="F112" s="169" t="str">
        <f>IF(VLOOKUP(A112,門市主檔!A:F,6,FALSE)="新開", "新開不保養",
IF(COUNTBLANK(C112:E112)=3, "未保養", "")
)</f>
        <v/>
      </c>
      <c r="G112" s="169" t="str">
        <f>IF(COUNTIFS('0919門市清單主檔'!C:C,B112,'0919門市清單主檔'!AF:AF,$H$2)=1,
    IF(COUNTIFS(IM!F:F,A112,IM!AC:AC,"*"&amp;$H$2&amp;"*") + COUNTIFS('0919門市清單主檔'!C:C,B112,'0919門市清單主檔'!AF:AF,$H$2) &gt; 1,
       "V","未完工"),"-")</f>
        <v>V</v>
      </c>
      <c r="H112" s="406" t="str">
        <f>IF(COUNTIFS('0919門市清單主檔'!C:C,B112,'0919門市清單主檔'!AG:AG,$H$3)=1,
IF(COUNTIFS(IM!F:F,A112,IM!AC:AC,"*"&amp;$H$3&amp;"*")+COUNTIFS('0919門市清單主檔'!C:C,B112,'0919門市清單主檔'!AG:AG,$H$3)&gt;1,
"V",VLOOKUP(A112,'0919門市清單主檔'!B:AI,34,FALSE)),"-")</f>
        <v>-</v>
      </c>
      <c r="I112" s="199" t="str">
        <f>IF(COUNTIFS('0919門市清單主檔'!C:C,B112,'0919門市清單主檔'!AH:AH,$H$4)=1,
    IF(COUNTIFS(IM!F:F,A112,IM!AC:AC,"*"&amp;$H$4&amp;"*") + COUNTIFS('0919門市清單主檔'!C:C,B112,'0919門市清單主檔'!AH:AH,$H$4) &gt; 1,
       "V","未完工"),"-")</f>
        <v>-</v>
      </c>
      <c r="J112" s="176">
        <v>45784</v>
      </c>
      <c r="K112" s="169" t="str">
        <f>VLOOKUP(A112,'0919門市清單主檔'!B:V,21,FALSE)</f>
        <v>三重區</v>
      </c>
      <c r="Q112" s="167"/>
      <c r="R112" s="174" t="s">
        <v>5302</v>
      </c>
    </row>
    <row r="113" spans="1:18" ht="19.5" customHeight="1">
      <c r="A113" s="169" t="s">
        <v>55</v>
      </c>
      <c r="B113" s="169" t="str">
        <f>VLOOKUP(A113,門市主檔!A:B,2,FALSE)</f>
        <v>三重正義北店</v>
      </c>
      <c r="C113" s="212" t="str">
        <f>IF(COUNTIFS(IM!$F:$F,A113,IM!$AD:$AD,"O",IM!$X:$X,"&gt;="&amp;$M$1, IM!$X:$X,"&lt;"&amp;$M$2)&gt;0,"V","")</f>
        <v>V</v>
      </c>
      <c r="D113" s="212" t="str">
        <f>IF(AND(C113&lt;&gt;"V", COUNTIFS(IM!$F:$F,A113, IM!$AD:$AD, "O", IM!$X:$X, "&gt;="&amp;$M$2, IM!$X:$X, "&lt;"&amp;$M$3)&gt;0), "V", "")</f>
        <v/>
      </c>
      <c r="E113" s="212" t="str">
        <f>IF(AND(C113&lt;&gt;"V",D113&lt;&gt;"V", COUNTIFS(IM!$F:$F, A113, IM!$AD:$AD, "O", IM!$X:$X, "&gt;="&amp;$M$3, IM!$X:$X, "&lt;"&amp;$M$4)&gt;0), "V", "")</f>
        <v/>
      </c>
      <c r="F113" s="169" t="str">
        <f>IF(VLOOKUP(A113,門市主檔!A:F,6,FALSE)="新開", "新開不保養",
IF(COUNTBLANK(C113:E113)=3, "未保養", "")
)</f>
        <v/>
      </c>
      <c r="G113" s="169" t="str">
        <f>IF(COUNTIFS('0919門市清單主檔'!C:C,B113,'0919門市清單主檔'!AF:AF,$H$2)=1,
    IF(COUNTIFS(IM!F:F,A113,IM!AC:AC,"*"&amp;$H$2&amp;"*") + COUNTIFS('0919門市清單主檔'!C:C,B113,'0919門市清單主檔'!AF:AF,$H$2) &gt; 1,
       "V","未完工"),"-")</f>
        <v>V</v>
      </c>
      <c r="H113" s="406" t="str">
        <f>IF(COUNTIFS('0919門市清單主檔'!C:C,B113,'0919門市清單主檔'!AG:AG,$H$3)=1,
IF(COUNTIFS(IM!F:F,A113,IM!AC:AC,"*"&amp;$H$3&amp;"*")+COUNTIFS('0919門市清單主檔'!C:C,B113,'0919門市清單主檔'!AG:AG,$H$3)&gt;1,
"V",VLOOKUP(A113,'0919門市清單主檔'!B:AI,34,FALSE)),"-")</f>
        <v>-</v>
      </c>
      <c r="I113" s="199" t="str">
        <f>IF(COUNTIFS('0919門市清單主檔'!C:C,B113,'0919門市清單主檔'!AH:AH,$H$4)=1,
    IF(COUNTIFS(IM!F:F,A113,IM!AC:AC,"*"&amp;$H$4&amp;"*") + COUNTIFS('0919門市清單主檔'!C:C,B113,'0919門市清單主檔'!AH:AH,$H$4) &gt; 1,
       "V","未完工"),"-")</f>
        <v>-</v>
      </c>
      <c r="J113" s="176">
        <v>45783</v>
      </c>
      <c r="K113" s="169" t="str">
        <f>VLOOKUP(A113,'0919門市清單主檔'!B:V,21,FALSE)</f>
        <v>三重區</v>
      </c>
      <c r="Q113" s="167"/>
      <c r="R113" s="174" t="s">
        <v>5302</v>
      </c>
    </row>
    <row r="114" spans="1:18" ht="19.5" customHeight="1">
      <c r="A114" s="169">
        <v>4397</v>
      </c>
      <c r="B114" s="169" t="str">
        <f>VLOOKUP(A114,門市主檔!A:B,2,FALSE)</f>
        <v>三重仁旺店</v>
      </c>
      <c r="C114" s="212" t="str">
        <f>IF(COUNTIFS(IM!$F:$F,A114,IM!$AD:$AD,"O",IM!$X:$X,"&gt;="&amp;$M$1, IM!$X:$X,"&lt;"&amp;$M$2)&gt;0,"V","")</f>
        <v>V</v>
      </c>
      <c r="D114" s="212" t="str">
        <f>IF(AND(C114&lt;&gt;"V", COUNTIFS(IM!$F:$F,A114, IM!$AD:$AD, "O", IM!$X:$X, "&gt;="&amp;$M$2, IM!$X:$X, "&lt;"&amp;$M$3)&gt;0), "V", "")</f>
        <v/>
      </c>
      <c r="E114" s="212" t="str">
        <f>IF(AND(C114&lt;&gt;"V",D114&lt;&gt;"V", COUNTIFS(IM!$F:$F, A114, IM!$AD:$AD, "O", IM!$X:$X, "&gt;="&amp;$M$3, IM!$X:$X, "&lt;"&amp;$M$4)&gt;0), "V", "")</f>
        <v/>
      </c>
      <c r="F114" s="169" t="str">
        <f>IF(VLOOKUP(A114,門市主檔!A:F,6,FALSE)="新開", "新開不保養",
IF(COUNTBLANK(C114:E114)=3, "未保養", "")
)</f>
        <v/>
      </c>
      <c r="G114" s="169" t="str">
        <f>IF(COUNTIFS('0919門市清單主檔'!C:C,B114,'0919門市清單主檔'!AF:AF,$H$2)=1,
    IF(COUNTIFS(IM!F:F,A114,IM!AC:AC,"*"&amp;$H$2&amp;"*") + COUNTIFS('0919門市清單主檔'!C:C,B114,'0919門市清單主檔'!AF:AF,$H$2) &gt; 1,
       "V","未完工"),"-")</f>
        <v>V</v>
      </c>
      <c r="H114" s="406" t="str">
        <f>IF(COUNTIFS('0919門市清單主檔'!C:C,B114,'0919門市清單主檔'!AG:AG,$H$3)=1,
IF(COUNTIFS(IM!F:F,A114,IM!AC:AC,"*"&amp;$H$3&amp;"*")+COUNTIFS('0919門市清單主檔'!C:C,B114,'0919門市清單主檔'!AG:AG,$H$3)&gt;1,
"V",VLOOKUP(A114,'0919門市清單主檔'!B:AI,34,FALSE)),"-")</f>
        <v>-</v>
      </c>
      <c r="I114" s="199" t="str">
        <f>IF(COUNTIFS('0919門市清單主檔'!C:C,B114,'0919門市清單主檔'!AH:AH,$H$4)=1,
    IF(COUNTIFS(IM!F:F,A114,IM!AC:AC,"*"&amp;$H$4&amp;"*") + COUNTIFS('0919門市清單主檔'!C:C,B114,'0919門市清單主檔'!AH:AH,$H$4) &gt; 1,
       "V","未完工"),"-")</f>
        <v>-</v>
      </c>
      <c r="J114" s="176">
        <v>45791</v>
      </c>
      <c r="K114" s="169" t="str">
        <f>VLOOKUP(A114,'0919門市清單主檔'!B:V,21,FALSE)</f>
        <v>三重區</v>
      </c>
      <c r="Q114" s="167"/>
      <c r="R114" s="174" t="s">
        <v>5302</v>
      </c>
    </row>
    <row r="115" spans="1:18" ht="19.5" customHeight="1">
      <c r="A115" s="169">
        <v>2303</v>
      </c>
      <c r="B115" s="169" t="str">
        <f>VLOOKUP(A115,門市主檔!A:B,2,FALSE)</f>
        <v>三重三和夜市</v>
      </c>
      <c r="C115" s="212" t="str">
        <f>IF(COUNTIFS(IM!$F:$F,A115,IM!$AD:$AD,"O",IM!$X:$X,"&gt;="&amp;$M$1, IM!$X:$X,"&lt;"&amp;$M$2)&gt;0,"V","")</f>
        <v>V</v>
      </c>
      <c r="D115" s="212" t="str">
        <f>IF(AND(C115&lt;&gt;"V", COUNTIFS(IM!$F:$F,A115, IM!$AD:$AD, "O", IM!$X:$X, "&gt;="&amp;$M$2, IM!$X:$X, "&lt;"&amp;$M$3)&gt;0), "V", "")</f>
        <v/>
      </c>
      <c r="E115" s="212" t="str">
        <f>IF(AND(C115&lt;&gt;"V",D115&lt;&gt;"V", COUNTIFS(IM!$F:$F, A115, IM!$AD:$AD, "O", IM!$X:$X, "&gt;="&amp;$M$3, IM!$X:$X, "&lt;"&amp;$M$4)&gt;0), "V", "")</f>
        <v/>
      </c>
      <c r="F115" s="169" t="str">
        <f>IF(VLOOKUP(A115,門市主檔!A:F,6,FALSE)="新開", "新開不保養",
IF(COUNTBLANK(C115:E115)=3, "未保養", "")
)</f>
        <v/>
      </c>
      <c r="G115" s="169" t="str">
        <f>IF(COUNTIFS('0919門市清單主檔'!C:C,B115,'0919門市清單主檔'!AF:AF,$H$2)=1,
    IF(COUNTIFS(IM!F:F,A115,IM!AC:AC,"*"&amp;$H$2&amp;"*") + COUNTIFS('0919門市清單主檔'!C:C,B115,'0919門市清單主檔'!AF:AF,$H$2) &gt; 1,
       "V","未完工"),"-")</f>
        <v>V</v>
      </c>
      <c r="H115" s="406" t="str">
        <f>IF(COUNTIFS('0919門市清單主檔'!C:C,B115,'0919門市清單主檔'!AG:AG,$H$3)=1,
IF(COUNTIFS(IM!F:F,A115,IM!AC:AC,"*"&amp;$H$3&amp;"*")+COUNTIFS('0919門市清單主檔'!C:C,B115,'0919門市清單主檔'!AG:AG,$H$3)&gt;1,
"V",VLOOKUP(A115,'0919門市清單主檔'!B:AI,34,FALSE)),"-")</f>
        <v>-</v>
      </c>
      <c r="I115" s="199" t="str">
        <f>IF(COUNTIFS('0919門市清單主檔'!C:C,B115,'0919門市清單主檔'!AH:AH,$H$4)=1,
    IF(COUNTIFS(IM!F:F,A115,IM!AC:AC,"*"&amp;$H$4&amp;"*") + COUNTIFS('0919門市清單主檔'!C:C,B115,'0919門市清單主檔'!AH:AH,$H$4) &gt; 1,
       "V","未完工"),"-")</f>
        <v>-</v>
      </c>
      <c r="J115" s="176">
        <v>45791</v>
      </c>
      <c r="K115" s="169" t="str">
        <f>VLOOKUP(A115,'0919門市清單主檔'!B:V,21,FALSE)</f>
        <v>三重區</v>
      </c>
      <c r="Q115" s="167" t="s">
        <v>5303</v>
      </c>
      <c r="R115" s="174" t="s">
        <v>5302</v>
      </c>
    </row>
    <row r="116" spans="1:18" ht="21.6" customHeight="1">
      <c r="A116" s="169">
        <v>2042</v>
      </c>
      <c r="B116" s="169" t="str">
        <f>VLOOKUP(A116,門市主檔!A:B,2,FALSE)</f>
        <v>三重中央北店</v>
      </c>
      <c r="C116" s="212" t="str">
        <f>IF(COUNTIFS(IM!$F:$F,A116,IM!$AD:$AD,"O",IM!$X:$X,"&gt;="&amp;$M$1, IM!$X:$X,"&lt;"&amp;$M$2)&gt;0,"V","")</f>
        <v>V</v>
      </c>
      <c r="D116" s="212" t="str">
        <f>IF(AND(C116&lt;&gt;"V", COUNTIFS(IM!$F:$F,A116, IM!$AD:$AD, "O", IM!$X:$X, "&gt;="&amp;$M$2, IM!$X:$X, "&lt;"&amp;$M$3)&gt;0), "V", "")</f>
        <v/>
      </c>
      <c r="E116" s="212" t="str">
        <f>IF(AND(C116&lt;&gt;"V",D116&lt;&gt;"V", COUNTIFS(IM!$F:$F, A116, IM!$AD:$AD, "O", IM!$X:$X, "&gt;="&amp;$M$3, IM!$X:$X, "&lt;"&amp;$M$4)&gt;0), "V", "")</f>
        <v/>
      </c>
      <c r="F116" s="169" t="str">
        <f>IF(VLOOKUP(A116,門市主檔!A:F,6,FALSE)="新開", "新開不保養",
IF(COUNTBLANK(C116:E116)=3, "未保養", "")
)</f>
        <v/>
      </c>
      <c r="G116" s="169" t="str">
        <f>IF(COUNTIFS('0919門市清單主檔'!C:C,B116,'0919門市清單主檔'!AF:AF,$H$2)=1,
    IF(COUNTIFS(IM!F:F,A116,IM!AC:AC,"*"&amp;$H$2&amp;"*") + COUNTIFS('0919門市清單主檔'!C:C,B116,'0919門市清單主檔'!AF:AF,$H$2) &gt; 1,
       "V","未完工"),"-")</f>
        <v>V</v>
      </c>
      <c r="H116" s="406" t="str">
        <f>IF(COUNTIFS('0919門市清單主檔'!C:C,B116,'0919門市清單主檔'!AG:AG,$H$3)=1,
IF(COUNTIFS(IM!F:F,A116,IM!AC:AC,"*"&amp;$H$3&amp;"*")+COUNTIFS('0919門市清單主檔'!C:C,B116,'0919門市清單主檔'!AG:AG,$H$3)&gt;1,
"V",VLOOKUP(A116,'0919門市清單主檔'!B:AI,34,FALSE)),"-")</f>
        <v>-</v>
      </c>
      <c r="I116" s="199" t="str">
        <f>IF(COUNTIFS('0919門市清單主檔'!C:C,B116,'0919門市清單主檔'!AH:AH,$H$4)=1,
    IF(COUNTIFS(IM!F:F,A116,IM!AC:AC,"*"&amp;$H$4&amp;"*") + COUNTIFS('0919門市清單主檔'!C:C,B116,'0919門市清單主檔'!AH:AH,$H$4) &gt; 1,
       "V","未完工"),"-")</f>
        <v>-</v>
      </c>
      <c r="J116" s="176">
        <v>45791</v>
      </c>
      <c r="K116" s="169" t="str">
        <f>VLOOKUP(A116,'0919門市清單主檔'!B:V,21,FALSE)</f>
        <v>三重區</v>
      </c>
      <c r="Q116" s="167" t="s">
        <v>5303</v>
      </c>
      <c r="R116" s="174" t="s">
        <v>5302</v>
      </c>
    </row>
    <row r="117" spans="1:18" ht="21.6" customHeight="1">
      <c r="A117" s="169">
        <v>4560</v>
      </c>
      <c r="B117" s="169" t="str">
        <f>VLOOKUP(A117,門市主檔!A:B,2,FALSE)</f>
        <v>三重大院店</v>
      </c>
      <c r="C117" s="212" t="str">
        <f>IF(COUNTIFS(IM!$F:$F,A117,IM!$AD:$AD,"O",IM!$X:$X,"&gt;="&amp;$M$1, IM!$X:$X,"&lt;"&amp;$M$2)&gt;0,"V","")</f>
        <v>V</v>
      </c>
      <c r="D117" s="212" t="str">
        <f>IF(AND(C117&lt;&gt;"V", COUNTIFS(IM!$F:$F,A117, IM!$AD:$AD, "O", IM!$X:$X, "&gt;="&amp;$M$2, IM!$X:$X, "&lt;"&amp;$M$3)&gt;0), "V", "")</f>
        <v/>
      </c>
      <c r="E117" s="212" t="str">
        <f>IF(AND(C117&lt;&gt;"V",D117&lt;&gt;"V", COUNTIFS(IM!$F:$F, A117, IM!$AD:$AD, "O", IM!$X:$X, "&gt;="&amp;$M$3, IM!$X:$X, "&lt;"&amp;$M$4)&gt;0), "V", "")</f>
        <v/>
      </c>
      <c r="F117" s="169" t="str">
        <f>IF(VLOOKUP(A117,門市主檔!A:F,6,FALSE)="新開", "新開不保養",
IF(COUNTBLANK(C117:E117)=3, "未保養", "")
)</f>
        <v/>
      </c>
      <c r="G117" s="169" t="str">
        <f>IF(COUNTIFS('0919門市清單主檔'!C:C,B117,'0919門市清單主檔'!AF:AF,$H$2)=1,
    IF(COUNTIFS(IM!F:F,A117,IM!AC:AC,"*"&amp;$H$2&amp;"*") + COUNTIFS('0919門市清單主檔'!C:C,B117,'0919門市清單主檔'!AF:AF,$H$2) &gt; 1,
       "V","未完工"),"-")</f>
        <v>V</v>
      </c>
      <c r="H117" s="406" t="str">
        <f>IF(COUNTIFS('0919門市清單主檔'!C:C,B117,'0919門市清單主檔'!AG:AG,$H$3)=1,
IF(COUNTIFS(IM!F:F,A117,IM!AC:AC,"*"&amp;$H$3&amp;"*")+COUNTIFS('0919門市清單主檔'!C:C,B117,'0919門市清單主檔'!AG:AG,$H$3)&gt;1,
"V",VLOOKUP(A117,'0919門市清單主檔'!B:AI,34,FALSE)),"-")</f>
        <v>-</v>
      </c>
      <c r="I117" s="199" t="str">
        <f>IF(COUNTIFS('0919門市清單主檔'!C:C,B117,'0919門市清單主檔'!AH:AH,$H$4)=1,
    IF(COUNTIFS(IM!F:F,A117,IM!AC:AC,"*"&amp;$H$4&amp;"*") + COUNTIFS('0919門市清單主檔'!C:C,B117,'0919門市清單主檔'!AH:AH,$H$4) &gt; 1,
       "V","未完工"),"-")</f>
        <v>-</v>
      </c>
      <c r="J117" s="176">
        <v>45784</v>
      </c>
      <c r="K117" s="169" t="str">
        <f>VLOOKUP(A117,'0919門市清單主檔'!B:V,21,FALSE)</f>
        <v>三重區</v>
      </c>
      <c r="Q117" s="167"/>
      <c r="R117" s="174" t="s">
        <v>5302</v>
      </c>
    </row>
    <row r="118" spans="1:18" ht="21.6" customHeight="1">
      <c r="A118" s="169">
        <v>4029</v>
      </c>
      <c r="B118" s="169" t="str">
        <f>VLOOKUP(A118,門市主檔!A:B,2,FALSE)</f>
        <v>三重龍濱店</v>
      </c>
      <c r="C118" s="212" t="str">
        <f>IF(COUNTIFS(IM!$F:$F,A118,IM!$AD:$AD,"O",IM!$X:$X,"&gt;="&amp;$M$1, IM!$X:$X,"&lt;"&amp;$M$2)&gt;0,"V","")</f>
        <v>V</v>
      </c>
      <c r="D118" s="212" t="str">
        <f>IF(AND(C118&lt;&gt;"V", COUNTIFS(IM!$F:$F,A118, IM!$AD:$AD, "O", IM!$X:$X, "&gt;="&amp;$M$2, IM!$X:$X, "&lt;"&amp;$M$3)&gt;0), "V", "")</f>
        <v/>
      </c>
      <c r="E118" s="212" t="str">
        <f>IF(AND(C118&lt;&gt;"V",D118&lt;&gt;"V", COUNTIFS(IM!$F:$F, A118, IM!$AD:$AD, "O", IM!$X:$X, "&gt;="&amp;$M$3, IM!$X:$X, "&lt;"&amp;$M$4)&gt;0), "V", "")</f>
        <v/>
      </c>
      <c r="F118" s="169" t="str">
        <f>IF(VLOOKUP(A118,門市主檔!A:F,6,FALSE)="新開", "新開不保養",
IF(COUNTBLANK(C118:E118)=3, "未保養", "")
)</f>
        <v/>
      </c>
      <c r="G118" s="169" t="str">
        <f>IF(COUNTIFS('0919門市清單主檔'!C:C,B118,'0919門市清單主檔'!AF:AF,$H$2)=1,
    IF(COUNTIFS(IM!F:F,A118,IM!AC:AC,"*"&amp;$H$2&amp;"*") + COUNTIFS('0919門市清單主檔'!C:C,B118,'0919門市清單主檔'!AF:AF,$H$2) &gt; 1,
       "V","未完工"),"-")</f>
        <v>V</v>
      </c>
      <c r="H118" s="406" t="str">
        <f>IF(COUNTIFS('0919門市清單主檔'!C:C,B118,'0919門市清單主檔'!AG:AG,$H$3)=1,
IF(COUNTIFS(IM!F:F,A118,IM!AC:AC,"*"&amp;$H$3&amp;"*")+COUNTIFS('0919門市清單主檔'!C:C,B118,'0919門市清單主檔'!AG:AG,$H$3)&gt;1,
"V",VLOOKUP(A118,'0919門市清單主檔'!B:AI,34,FALSE)),"-")</f>
        <v>-</v>
      </c>
      <c r="I118" s="199" t="str">
        <f>IF(COUNTIFS('0919門市清單主檔'!C:C,B118,'0919門市清單主檔'!AH:AH,$H$4)=1,
    IF(COUNTIFS(IM!F:F,A118,IM!AC:AC,"*"&amp;$H$4&amp;"*") + COUNTIFS('0919門市清單主檔'!C:C,B118,'0919門市清單主檔'!AH:AH,$H$4) &gt; 1,
       "V","未完工"),"-")</f>
        <v>-</v>
      </c>
      <c r="J118" s="176">
        <v>45784</v>
      </c>
      <c r="K118" s="169" t="str">
        <f>VLOOKUP(A118,'0919門市清單主檔'!B:V,21,FALSE)</f>
        <v>三重區</v>
      </c>
      <c r="Q118" s="167" t="s">
        <v>5303</v>
      </c>
      <c r="R118" s="174" t="s">
        <v>5302</v>
      </c>
    </row>
    <row r="119" spans="1:18" ht="21.6" customHeight="1">
      <c r="A119" s="169">
        <v>4036</v>
      </c>
      <c r="B119" s="169" t="str">
        <f>VLOOKUP(A119,門市主檔!A:B,2,FALSE)</f>
        <v>蘆洲永樂店</v>
      </c>
      <c r="C119" s="212" t="str">
        <f>IF(COUNTIFS(IM!$F:$F,A119,IM!$AD:$AD,"O",IM!$X:$X,"&gt;="&amp;$M$1, IM!$X:$X,"&lt;"&amp;$M$2)&gt;0,"V","")</f>
        <v>V</v>
      </c>
      <c r="D119" s="212" t="str">
        <f>IF(AND(C119&lt;&gt;"V", COUNTIFS(IM!$F:$F,A119, IM!$AD:$AD, "O", IM!$X:$X, "&gt;="&amp;$M$2, IM!$X:$X, "&lt;"&amp;$M$3)&gt;0), "V", "")</f>
        <v/>
      </c>
      <c r="E119" s="212" t="str">
        <f>IF(AND(C119&lt;&gt;"V",D119&lt;&gt;"V", COUNTIFS(IM!$F:$F, A119, IM!$AD:$AD, "O", IM!$X:$X, "&gt;="&amp;$M$3, IM!$X:$X, "&lt;"&amp;$M$4)&gt;0), "V", "")</f>
        <v/>
      </c>
      <c r="F119" s="169" t="str">
        <f>IF(VLOOKUP(A119,門市主檔!A:F,6,FALSE)="新開", "新開不保養",
IF(COUNTBLANK(C119:E119)=3, "未保養", "")
)</f>
        <v/>
      </c>
      <c r="G119" s="169" t="str">
        <f>IF(COUNTIFS('0919門市清單主檔'!C:C,B119,'0919門市清單主檔'!AF:AF,$H$2)=1,
    IF(COUNTIFS(IM!F:F,A119,IM!AC:AC,"*"&amp;$H$2&amp;"*") + COUNTIFS('0919門市清單主檔'!C:C,B119,'0919門市清單主檔'!AF:AF,$H$2) &gt; 1,
       "V","未完工"),"-")</f>
        <v>V</v>
      </c>
      <c r="H119" s="406" t="str">
        <f>IF(COUNTIFS('0919門市清單主檔'!C:C,B119,'0919門市清單主檔'!AG:AG,$H$3)=1,
IF(COUNTIFS(IM!F:F,A119,IM!AC:AC,"*"&amp;$H$3&amp;"*")+COUNTIFS('0919門市清單主檔'!C:C,B119,'0919門市清單主檔'!AG:AG,$H$3)&gt;1,
"V",VLOOKUP(A119,'0919門市清單主檔'!B:AI,34,FALSE)),"-")</f>
        <v>-</v>
      </c>
      <c r="I119" s="199" t="str">
        <f>IF(COUNTIFS('0919門市清單主檔'!C:C,B119,'0919門市清單主檔'!AH:AH,$H$4)=1,
    IF(COUNTIFS(IM!F:F,A119,IM!AC:AC,"*"&amp;$H$4&amp;"*") + COUNTIFS('0919門市清單主檔'!C:C,B119,'0919門市清單主檔'!AH:AH,$H$4) &gt; 1,
       "V","未完工"),"-")</f>
        <v>-</v>
      </c>
      <c r="J119" s="176">
        <v>45792</v>
      </c>
      <c r="K119" s="169" t="str">
        <f>VLOOKUP(A119,'0919門市清單主檔'!B:V,21,FALSE)</f>
        <v>蘆洲區</v>
      </c>
      <c r="Q119" s="167" t="s">
        <v>5303</v>
      </c>
      <c r="R119" s="174" t="s">
        <v>5302</v>
      </c>
    </row>
    <row r="120" spans="1:18" ht="21.6" customHeight="1">
      <c r="A120" s="169">
        <v>2301</v>
      </c>
      <c r="B120" s="169" t="str">
        <f>VLOOKUP(A120,門市主檔!A:B,2,FALSE)</f>
        <v>蘆洲樂平店</v>
      </c>
      <c r="C120" s="212" t="str">
        <f>IF(COUNTIFS(IM!$F:$F,A120,IM!$AD:$AD,"O",IM!$X:$X,"&gt;="&amp;$M$1, IM!$X:$X,"&lt;"&amp;$M$2)&gt;0,"V","")</f>
        <v>V</v>
      </c>
      <c r="D120" s="212" t="str">
        <f>IF(AND(C120&lt;&gt;"V", COUNTIFS(IM!$F:$F,A120, IM!$AD:$AD, "O", IM!$X:$X, "&gt;="&amp;$M$2, IM!$X:$X, "&lt;"&amp;$M$3)&gt;0), "V", "")</f>
        <v/>
      </c>
      <c r="E120" s="212" t="str">
        <f>IF(AND(C120&lt;&gt;"V",D120&lt;&gt;"V", COUNTIFS(IM!$F:$F, A120, IM!$AD:$AD, "O", IM!$X:$X, "&gt;="&amp;$M$3, IM!$X:$X, "&lt;"&amp;$M$4)&gt;0), "V", "")</f>
        <v/>
      </c>
      <c r="F120" s="169" t="str">
        <f>IF(VLOOKUP(A120,門市主檔!A:F,6,FALSE)="新開", "新開不保養",
IF(COUNTBLANK(C120:E120)=3, "未保養", "")
)</f>
        <v/>
      </c>
      <c r="G120" s="169" t="str">
        <f>IF(COUNTIFS('0919門市清單主檔'!C:C,B120,'0919門市清單主檔'!AF:AF,$H$2)=1,
    IF(COUNTIFS(IM!F:F,A120,IM!AC:AC,"*"&amp;$H$2&amp;"*") + COUNTIFS('0919門市清單主檔'!C:C,B120,'0919門市清單主檔'!AF:AF,$H$2) &gt; 1,
       "V","未完工"),"-")</f>
        <v>V</v>
      </c>
      <c r="H120" s="406" t="str">
        <f>IF(COUNTIFS('0919門市清單主檔'!C:C,B120,'0919門市清單主檔'!AG:AG,$H$3)=1,
IF(COUNTIFS(IM!F:F,A120,IM!AC:AC,"*"&amp;$H$3&amp;"*")+COUNTIFS('0919門市清單主檔'!C:C,B120,'0919門市清單主檔'!AG:AG,$H$3)&gt;1,
"V",VLOOKUP(A120,'0919門市清單主檔'!B:AI,34,FALSE)),"-")</f>
        <v>-</v>
      </c>
      <c r="I120" s="199" t="str">
        <f>IF(COUNTIFS('0919門市清單主檔'!C:C,B120,'0919門市清單主檔'!AH:AH,$H$4)=1,
    IF(COUNTIFS(IM!F:F,A120,IM!AC:AC,"*"&amp;$H$4&amp;"*") + COUNTIFS('0919門市清單主檔'!C:C,B120,'0919門市清單主檔'!AH:AH,$H$4) &gt; 1,
       "V","未完工"),"-")</f>
        <v>-</v>
      </c>
      <c r="J120" s="176">
        <v>45792</v>
      </c>
      <c r="K120" s="169" t="str">
        <f>VLOOKUP(A120,'0919門市清單主檔'!B:V,21,FALSE)</f>
        <v>蘆洲區</v>
      </c>
      <c r="Q120" s="167" t="s">
        <v>5303</v>
      </c>
      <c r="R120" s="167"/>
    </row>
    <row r="121" spans="1:18" ht="21.6" customHeight="1">
      <c r="A121" s="169">
        <v>4352</v>
      </c>
      <c r="B121" s="169" t="str">
        <f>VLOOKUP(A121,門市主檔!A:B,2,FALSE)</f>
        <v>三重公園店</v>
      </c>
      <c r="C121" s="212" t="str">
        <f>IF(COUNTIFS(IM!$F:$F,A121,IM!$AD:$AD,"O",IM!$X:$X,"&gt;="&amp;$M$1, IM!$X:$X,"&lt;"&amp;$M$2)&gt;0,"V","")</f>
        <v>V</v>
      </c>
      <c r="D121" s="212" t="str">
        <f>IF(AND(C121&lt;&gt;"V", COUNTIFS(IM!$F:$F,A121, IM!$AD:$AD, "O", IM!$X:$X, "&gt;="&amp;$M$2, IM!$X:$X, "&lt;"&amp;$M$3)&gt;0), "V", "")</f>
        <v/>
      </c>
      <c r="E121" s="212" t="str">
        <f>IF(AND(C121&lt;&gt;"V",D121&lt;&gt;"V", COUNTIFS(IM!$F:$F, A121, IM!$AD:$AD, "O", IM!$X:$X, "&gt;="&amp;$M$3, IM!$X:$X, "&lt;"&amp;$M$4)&gt;0), "V", "")</f>
        <v/>
      </c>
      <c r="F121" s="169" t="str">
        <f>IF(VLOOKUP(A121,門市主檔!A:F,6,FALSE)="新開", "新開不保養",
IF(COUNTBLANK(C121:E121)=3, "未保養", "")
)</f>
        <v/>
      </c>
      <c r="G121" s="169" t="str">
        <f>IF(COUNTIFS('0919門市清單主檔'!C:C,B121,'0919門市清單主檔'!AF:AF,$H$2)=1,
    IF(COUNTIFS(IM!F:F,A121,IM!AC:AC,"*"&amp;$H$2&amp;"*") + COUNTIFS('0919門市清單主檔'!C:C,B121,'0919門市清單主檔'!AF:AF,$H$2) &gt; 1,
       "V","未完工"),"-")</f>
        <v>V</v>
      </c>
      <c r="H121" s="406" t="str">
        <f>IF(COUNTIFS('0919門市清單主檔'!C:C,B121,'0919門市清單主檔'!AG:AG,$H$3)=1,
IF(COUNTIFS(IM!F:F,A121,IM!AC:AC,"*"&amp;$H$3&amp;"*")+COUNTIFS('0919門市清單主檔'!C:C,B121,'0919門市清單主檔'!AG:AG,$H$3)&gt;1,
"V",VLOOKUP(A121,'0919門市清單主檔'!B:AI,34,FALSE)),"-")</f>
        <v>-</v>
      </c>
      <c r="I121" s="199" t="str">
        <f>IF(COUNTIFS('0919門市清單主檔'!C:C,B121,'0919門市清單主檔'!AH:AH,$H$4)=1,
    IF(COUNTIFS(IM!F:F,A121,IM!AC:AC,"*"&amp;$H$4&amp;"*") + COUNTIFS('0919門市清單主檔'!C:C,B121,'0919門市清單主檔'!AH:AH,$H$4) &gt; 1,
       "V","未完工"),"-")</f>
        <v>-</v>
      </c>
      <c r="J121" s="176">
        <v>45791</v>
      </c>
      <c r="K121" s="169" t="str">
        <f>VLOOKUP(A121,'0919門市清單主檔'!B:V,21,FALSE)</f>
        <v>三重區</v>
      </c>
      <c r="Q121" s="167" t="s">
        <v>5303</v>
      </c>
      <c r="R121" s="167"/>
    </row>
    <row r="122" spans="1:18" ht="21.6" customHeight="1">
      <c r="A122" s="169" t="s">
        <v>50</v>
      </c>
      <c r="B122" s="169" t="str">
        <f>VLOOKUP(A122,門市主檔!A:B,2,FALSE)</f>
        <v>北縣五華三店</v>
      </c>
      <c r="C122" s="212" t="str">
        <f>IF(COUNTIFS(IM!$F:$F,A122,IM!$AD:$AD,"O",IM!$X:$X,"&gt;="&amp;$M$1, IM!$X:$X,"&lt;"&amp;$M$2)&gt;0,"V","")</f>
        <v>V</v>
      </c>
      <c r="D122" s="212" t="str">
        <f>IF(AND(C122&lt;&gt;"V", COUNTIFS(IM!$F:$F,A122, IM!$AD:$AD, "O", IM!$X:$X, "&gt;="&amp;$M$2, IM!$X:$X, "&lt;"&amp;$M$3)&gt;0), "V", "")</f>
        <v/>
      </c>
      <c r="E122" s="212" t="str">
        <f>IF(AND(C122&lt;&gt;"V",D122&lt;&gt;"V", COUNTIFS(IM!$F:$F, A122, IM!$AD:$AD, "O", IM!$X:$X, "&gt;="&amp;$M$3, IM!$X:$X, "&lt;"&amp;$M$4)&gt;0), "V", "")</f>
        <v/>
      </c>
      <c r="F122" s="169" t="str">
        <f>IF(VLOOKUP(A122,門市主檔!A:F,6,FALSE)="新開", "新開不保養",
IF(COUNTBLANK(C122:E122)=3, "未保養", "")
)</f>
        <v/>
      </c>
      <c r="G122" s="169" t="str">
        <f>IF(COUNTIFS('0919門市清單主檔'!C:C,B122,'0919門市清單主檔'!AF:AF,$H$2)=1,
    IF(COUNTIFS(IM!F:F,A122,IM!AC:AC,"*"&amp;$H$2&amp;"*") + COUNTIFS('0919門市清單主檔'!C:C,B122,'0919門市清單主檔'!AF:AF,$H$2) &gt; 1,
       "V","未完工"),"-")</f>
        <v>V</v>
      </c>
      <c r="H122" s="406" t="str">
        <f>IF(COUNTIFS('0919門市清單主檔'!C:C,B122,'0919門市清單主檔'!AG:AG,$H$3)=1,
IF(COUNTIFS(IM!F:F,A122,IM!AC:AC,"*"&amp;$H$3&amp;"*")+COUNTIFS('0919門市清單主檔'!C:C,B122,'0919門市清單主檔'!AG:AG,$H$3)&gt;1,
"V",VLOOKUP(A122,'0919門市清單主檔'!B:AI,34,FALSE)),"-")</f>
        <v>-</v>
      </c>
      <c r="I122" s="199" t="str">
        <f>IF(COUNTIFS('0919門市清單主檔'!C:C,B122,'0919門市清單主檔'!AH:AH,$H$4)=1,
    IF(COUNTIFS(IM!F:F,A122,IM!AC:AC,"*"&amp;$H$4&amp;"*") + COUNTIFS('0919門市清單主檔'!C:C,B122,'0919門市清單主檔'!AH:AH,$H$4) &gt; 1,
       "V","未完工"),"-")</f>
        <v>-</v>
      </c>
      <c r="J122" s="176">
        <v>45786</v>
      </c>
      <c r="K122" s="169" t="str">
        <f>VLOOKUP(A122,'0919門市清單主檔'!B:V,21,FALSE)</f>
        <v>三重區</v>
      </c>
      <c r="Q122" s="167" t="s">
        <v>5303</v>
      </c>
      <c r="R122" s="167"/>
    </row>
    <row r="123" spans="1:18" ht="21.6" customHeight="1">
      <c r="A123" s="169">
        <v>4210</v>
      </c>
      <c r="B123" s="169" t="str">
        <f>VLOOKUP(A123,門市主檔!A:B,2,FALSE)</f>
        <v>三重福華店</v>
      </c>
      <c r="C123" s="212" t="str">
        <f>IF(COUNTIFS(IM!$F:$F,A123,IM!$AD:$AD,"O",IM!$X:$X,"&gt;="&amp;$M$1, IM!$X:$X,"&lt;"&amp;$M$2)&gt;0,"V","")</f>
        <v>V</v>
      </c>
      <c r="D123" s="212" t="str">
        <f>IF(AND(C123&lt;&gt;"V", COUNTIFS(IM!$F:$F,A123, IM!$AD:$AD, "O", IM!$X:$X, "&gt;="&amp;$M$2, IM!$X:$X, "&lt;"&amp;$M$3)&gt;0), "V", "")</f>
        <v/>
      </c>
      <c r="E123" s="212" t="str">
        <f>IF(AND(C123&lt;&gt;"V",D123&lt;&gt;"V", COUNTIFS(IM!$F:$F, A123, IM!$AD:$AD, "O", IM!$X:$X, "&gt;="&amp;$M$3, IM!$X:$X, "&lt;"&amp;$M$4)&gt;0), "V", "")</f>
        <v/>
      </c>
      <c r="F123" s="169" t="str">
        <f>IF(VLOOKUP(A123,門市主檔!A:F,6,FALSE)="新開", "新開不保養",
IF(COUNTBLANK(C123:E123)=3, "未保養", "")
)</f>
        <v/>
      </c>
      <c r="G123" s="169" t="str">
        <f>IF(COUNTIFS('0919門市清單主檔'!C:C,B123,'0919門市清單主檔'!AF:AF,$H$2)=1,
    IF(COUNTIFS(IM!F:F,A123,IM!AC:AC,"*"&amp;$H$2&amp;"*") + COUNTIFS('0919門市清單主檔'!C:C,B123,'0919門市清單主檔'!AF:AF,$H$2) &gt; 1,
       "V","未完工"),"-")</f>
        <v>V</v>
      </c>
      <c r="H123" s="406" t="str">
        <f>IF(COUNTIFS('0919門市清單主檔'!C:C,B123,'0919門市清單主檔'!AG:AG,$H$3)=1,
IF(COUNTIFS(IM!F:F,A123,IM!AC:AC,"*"&amp;$H$3&amp;"*")+COUNTIFS('0919門市清單主檔'!C:C,B123,'0919門市清單主檔'!AG:AG,$H$3)&gt;1,
"V",VLOOKUP(A123,'0919門市清單主檔'!B:AI,34,FALSE)),"-")</f>
        <v>-</v>
      </c>
      <c r="I123" s="199" t="str">
        <f>IF(COUNTIFS('0919門市清單主檔'!C:C,B123,'0919門市清單主檔'!AH:AH,$H$4)=1,
    IF(COUNTIFS(IM!F:F,A123,IM!AC:AC,"*"&amp;$H$4&amp;"*") + COUNTIFS('0919門市清單主檔'!C:C,B123,'0919門市清單主檔'!AH:AH,$H$4) &gt; 1,
       "V","未完工"),"-")</f>
        <v>-</v>
      </c>
      <c r="J123" s="176">
        <v>45786</v>
      </c>
      <c r="K123" s="169" t="str">
        <f>VLOOKUP(A123,'0919門市清單主檔'!B:V,21,FALSE)</f>
        <v>三重區</v>
      </c>
      <c r="Q123" s="167" t="s">
        <v>5303</v>
      </c>
      <c r="R123" s="167"/>
    </row>
    <row r="124" spans="1:18" ht="21.6" customHeight="1">
      <c r="A124" s="169">
        <v>4191</v>
      </c>
      <c r="B124" s="169" t="str">
        <f>VLOOKUP(A124,門市主檔!A:B,2,FALSE)</f>
        <v>三重溪美店</v>
      </c>
      <c r="C124" s="212" t="str">
        <f>IF(COUNTIFS(IM!$F:$F,A124,IM!$AD:$AD,"O",IM!$X:$X,"&gt;="&amp;$M$1, IM!$X:$X,"&lt;"&amp;$M$2)&gt;0,"V","")</f>
        <v>V</v>
      </c>
      <c r="D124" s="212" t="str">
        <f>IF(AND(C124&lt;&gt;"V", COUNTIFS(IM!$F:$F,A124, IM!$AD:$AD, "O", IM!$X:$X, "&gt;="&amp;$M$2, IM!$X:$X, "&lt;"&amp;$M$3)&gt;0), "V", "")</f>
        <v/>
      </c>
      <c r="E124" s="212" t="str">
        <f>IF(AND(C124&lt;&gt;"V",D124&lt;&gt;"V", COUNTIFS(IM!$F:$F, A124, IM!$AD:$AD, "O", IM!$X:$X, "&gt;="&amp;$M$3, IM!$X:$X, "&lt;"&amp;$M$4)&gt;0), "V", "")</f>
        <v/>
      </c>
      <c r="F124" s="169" t="str">
        <f>IF(VLOOKUP(A124,門市主檔!A:F,6,FALSE)="新開", "新開不保養",
IF(COUNTBLANK(C124:E124)=3, "未保養", "")
)</f>
        <v/>
      </c>
      <c r="G124" s="169" t="str">
        <f>IF(COUNTIFS('0919門市清單主檔'!C:C,B124,'0919門市清單主檔'!AF:AF,$H$2)=1,
    IF(COUNTIFS(IM!F:F,A124,IM!AC:AC,"*"&amp;$H$2&amp;"*") + COUNTIFS('0919門市清單主檔'!C:C,B124,'0919門市清單主檔'!AF:AF,$H$2) &gt; 1,
       "V","未完工"),"-")</f>
        <v>V</v>
      </c>
      <c r="H124" s="406" t="str">
        <f>IF(COUNTIFS('0919門市清單主檔'!C:C,B124,'0919門市清單主檔'!AG:AG,$H$3)=1,
IF(COUNTIFS(IM!F:F,A124,IM!AC:AC,"*"&amp;$H$3&amp;"*")+COUNTIFS('0919門市清單主檔'!C:C,B124,'0919門市清單主檔'!AG:AG,$H$3)&gt;1,
"V",VLOOKUP(A124,'0919門市清單主檔'!B:AI,34,FALSE)),"-")</f>
        <v>-</v>
      </c>
      <c r="I124" s="199" t="str">
        <f>IF(COUNTIFS('0919門市清單主檔'!C:C,B124,'0919門市清單主檔'!AH:AH,$H$4)=1,
    IF(COUNTIFS(IM!F:F,A124,IM!AC:AC,"*"&amp;$H$4&amp;"*") + COUNTIFS('0919門市清單主檔'!C:C,B124,'0919門市清單主檔'!AH:AH,$H$4) &gt; 1,
       "V","未完工"),"-")</f>
        <v>V</v>
      </c>
      <c r="J124" s="176">
        <v>45779</v>
      </c>
      <c r="K124" s="169" t="str">
        <f>VLOOKUP(A124,'0919門市清單主檔'!B:V,21,FALSE)</f>
        <v>三重區</v>
      </c>
      <c r="Q124" s="167" t="s">
        <v>5303</v>
      </c>
      <c r="R124" s="167"/>
    </row>
    <row r="125" spans="1:18" ht="21.6" customHeight="1">
      <c r="A125" s="169">
        <v>4196</v>
      </c>
      <c r="B125" s="169" t="str">
        <f>VLOOKUP(A125,門市主檔!A:B,2,FALSE)</f>
        <v>三重蝶愛店</v>
      </c>
      <c r="C125" s="212" t="str">
        <f>IF(COUNTIFS(IM!$F:$F,A125,IM!$AD:$AD,"O",IM!$X:$X,"&gt;="&amp;$M$1, IM!$X:$X,"&lt;"&amp;$M$2)&gt;0,"V","")</f>
        <v>V</v>
      </c>
      <c r="D125" s="212" t="str">
        <f>IF(AND(C125&lt;&gt;"V", COUNTIFS(IM!$F:$F,A125, IM!$AD:$AD, "O", IM!$X:$X, "&gt;="&amp;$M$2, IM!$X:$X, "&lt;"&amp;$M$3)&gt;0), "V", "")</f>
        <v/>
      </c>
      <c r="E125" s="212" t="str">
        <f>IF(AND(C125&lt;&gt;"V",D125&lt;&gt;"V", COUNTIFS(IM!$F:$F, A125, IM!$AD:$AD, "O", IM!$X:$X, "&gt;="&amp;$M$3, IM!$X:$X, "&lt;"&amp;$M$4)&gt;0), "V", "")</f>
        <v/>
      </c>
      <c r="F125" s="169" t="str">
        <f>IF(VLOOKUP(A125,門市主檔!A:F,6,FALSE)="新開", "新開不保養",
IF(COUNTBLANK(C125:E125)=3, "未保養", "")
)</f>
        <v/>
      </c>
      <c r="G125" s="169" t="str">
        <f>IF(COUNTIFS('0919門市清單主檔'!C:C,B125,'0919門市清單主檔'!AF:AF,$H$2)=1,
    IF(COUNTIFS(IM!F:F,A125,IM!AC:AC,"*"&amp;$H$2&amp;"*") + COUNTIFS('0919門市清單主檔'!C:C,B125,'0919門市清單主檔'!AF:AF,$H$2) &gt; 1,
       "V","未完工"),"-")</f>
        <v>V</v>
      </c>
      <c r="H125" s="406" t="str">
        <f>IF(COUNTIFS('0919門市清單主檔'!C:C,B125,'0919門市清單主檔'!AG:AG,$H$3)=1,
IF(COUNTIFS(IM!F:F,A125,IM!AC:AC,"*"&amp;$H$3&amp;"*")+COUNTIFS('0919門市清單主檔'!C:C,B125,'0919門市清單主檔'!AG:AG,$H$3)&gt;1,
"V",VLOOKUP(A125,'0919門市清單主檔'!B:AI,34,FALSE)),"-")</f>
        <v>-</v>
      </c>
      <c r="I125" s="199" t="str">
        <f>IF(COUNTIFS('0919門市清單主檔'!C:C,B125,'0919門市清單主檔'!AH:AH,$H$4)=1,
    IF(COUNTIFS(IM!F:F,A125,IM!AC:AC,"*"&amp;$H$4&amp;"*") + COUNTIFS('0919門市清單主檔'!C:C,B125,'0919門市清單主檔'!AH:AH,$H$4) &gt; 1,
       "V","未完工"),"-")</f>
        <v>-</v>
      </c>
      <c r="J125" s="176">
        <v>45786</v>
      </c>
      <c r="K125" s="169" t="str">
        <f>VLOOKUP(A125,'0919門市清單主檔'!B:V,21,FALSE)</f>
        <v>三重區</v>
      </c>
      <c r="Q125" s="167" t="s">
        <v>5303</v>
      </c>
      <c r="R125" s="167"/>
    </row>
    <row r="126" spans="1:18" ht="21.6" customHeight="1">
      <c r="A126" s="169">
        <v>2349</v>
      </c>
      <c r="B126" s="169" t="str">
        <f>VLOOKUP(A126,門市主檔!A:B,2,FALSE)</f>
        <v>三重永福店</v>
      </c>
      <c r="C126" s="212" t="str">
        <f>IF(COUNTIFS(IM!$F:$F,A126,IM!$AD:$AD,"O",IM!$X:$X,"&gt;="&amp;$M$1, IM!$X:$X,"&lt;"&amp;$M$2)&gt;0,"V","")</f>
        <v>V</v>
      </c>
      <c r="D126" s="212" t="str">
        <f>IF(AND(C126&lt;&gt;"V", COUNTIFS(IM!$F:$F,A126, IM!$AD:$AD, "O", IM!$X:$X, "&gt;="&amp;$M$2, IM!$X:$X, "&lt;"&amp;$M$3)&gt;0), "V", "")</f>
        <v/>
      </c>
      <c r="E126" s="212" t="str">
        <f>IF(AND(C126&lt;&gt;"V",D126&lt;&gt;"V", COUNTIFS(IM!$F:$F, A126, IM!$AD:$AD, "O", IM!$X:$X, "&gt;="&amp;$M$3, IM!$X:$X, "&lt;"&amp;$M$4)&gt;0), "V", "")</f>
        <v/>
      </c>
      <c r="F126" s="169" t="str">
        <f>IF(VLOOKUP(A126,門市主檔!A:F,6,FALSE)="新開", "新開不保養",
IF(COUNTBLANK(C126:E126)=3, "未保養", "")
)</f>
        <v/>
      </c>
      <c r="G126" s="169" t="str">
        <f>IF(COUNTIFS('0919門市清單主檔'!C:C,B126,'0919門市清單主檔'!AF:AF,$H$2)=1,
    IF(COUNTIFS(IM!F:F,A126,IM!AC:AC,"*"&amp;$H$2&amp;"*") + COUNTIFS('0919門市清單主檔'!C:C,B126,'0919門市清單主檔'!AF:AF,$H$2) &gt; 1,
       "V","未完工"),"-")</f>
        <v>V</v>
      </c>
      <c r="H126" s="406" t="str">
        <f>IF(COUNTIFS('0919門市清單主檔'!C:C,B126,'0919門市清單主檔'!AG:AG,$H$3)=1,
IF(COUNTIFS(IM!F:F,A126,IM!AC:AC,"*"&amp;$H$3&amp;"*")+COUNTIFS('0919門市清單主檔'!C:C,B126,'0919門市清單主檔'!AG:AG,$H$3)&gt;1,
"V",VLOOKUP(A126,'0919門市清單主檔'!B:AI,34,FALSE)),"-")</f>
        <v>-</v>
      </c>
      <c r="I126" s="199" t="str">
        <f>IF(COUNTIFS('0919門市清單主檔'!C:C,B126,'0919門市清單主檔'!AH:AH,$H$4)=1,
    IF(COUNTIFS(IM!F:F,A126,IM!AC:AC,"*"&amp;$H$4&amp;"*") + COUNTIFS('0919門市清單主檔'!C:C,B126,'0919門市清單主檔'!AH:AH,$H$4) &gt; 1,
       "V","未完工"),"-")</f>
        <v>V</v>
      </c>
      <c r="J126" s="176">
        <v>45782</v>
      </c>
      <c r="K126" s="169" t="str">
        <f>VLOOKUP(A126,'0919門市清單主檔'!B:V,21,FALSE)</f>
        <v>三重區</v>
      </c>
      <c r="Q126" s="167" t="s">
        <v>5303</v>
      </c>
      <c r="R126" s="167"/>
    </row>
    <row r="127" spans="1:18" ht="19.5" customHeight="1">
      <c r="A127" s="170"/>
      <c r="B127" s="170"/>
      <c r="C127" s="213"/>
      <c r="D127" s="213"/>
      <c r="E127" s="213"/>
      <c r="F127" s="170"/>
      <c r="G127" s="170"/>
      <c r="H127" s="289"/>
      <c r="I127" s="289"/>
      <c r="J127" s="170"/>
      <c r="K127" s="170"/>
      <c r="Q127" s="167"/>
      <c r="R127" s="167"/>
    </row>
  </sheetData>
  <autoFilter ref="A6:K6" xr:uid="{00000000-0009-0000-0000-000005000000}">
    <sortState xmlns:xlrd2="http://schemas.microsoft.com/office/spreadsheetml/2017/richdata2" ref="A7:K126">
      <sortCondition descending="1" ref="H6"/>
    </sortState>
  </autoFilter>
  <phoneticPr fontId="32" type="noConversion"/>
  <conditionalFormatting sqref="B6:B7 B9:B123 B127">
    <cfRule type="expression" dxfId="383" priority="495">
      <formula>COUNTIF(#REF!, "Yes") = 1</formula>
    </cfRule>
  </conditionalFormatting>
  <conditionalFormatting sqref="B124">
    <cfRule type="expression" dxfId="382" priority="42">
      <formula>COUNTIF(#REF!, "Yes") = 1</formula>
    </cfRule>
  </conditionalFormatting>
  <conditionalFormatting sqref="J7:J126">
    <cfRule type="expression" dxfId="381" priority="38">
      <formula>IF(J7="不保養","true","FALSE")</formula>
    </cfRule>
  </conditionalFormatting>
  <conditionalFormatting sqref="E1">
    <cfRule type="expression" dxfId="380" priority="35">
      <formula>COUNTIF($A5:$A5, "Yes") = 1</formula>
    </cfRule>
  </conditionalFormatting>
  <conditionalFormatting sqref="A1 F1">
    <cfRule type="expression" dxfId="379" priority="36">
      <formula>COUNTIF(#REF!, "Yes") = 1</formula>
    </cfRule>
  </conditionalFormatting>
  <conditionalFormatting sqref="B1">
    <cfRule type="expression" dxfId="378" priority="37">
      <formula>COUNTIF($A4:$A4, "Yes") = 1</formula>
    </cfRule>
  </conditionalFormatting>
  <conditionalFormatting sqref="G1">
    <cfRule type="expression" dxfId="377" priority="34">
      <formula>COUNTIF(#REF!, "Yes") = 1</formula>
    </cfRule>
  </conditionalFormatting>
  <conditionalFormatting sqref="B125:B126">
    <cfRule type="expression" dxfId="376" priority="26">
      <formula>COUNTIF(#REF!, "Yes") = 1</formula>
    </cfRule>
  </conditionalFormatting>
  <conditionalFormatting sqref="B8">
    <cfRule type="expression" dxfId="375" priority="19">
      <formula>COUNTIF(#REF!, "Yes") = 1</formula>
    </cfRule>
  </conditionalFormatting>
  <conditionalFormatting sqref="G7:G126">
    <cfRule type="expression" dxfId="374" priority="1">
      <formula>G7="完工已補裝"</formula>
    </cfRule>
    <cfRule type="expression" dxfId="373" priority="2">
      <formula>G7="已PM未更換"</formula>
    </cfRule>
    <cfRule type="expression" dxfId="372" priority="3">
      <formula>G7="未更換"</formula>
    </cfRule>
    <cfRule type="expression" dxfId="371"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8" width="11.69921875" style="283" bestFit="1" customWidth="1"/>
    <col min="9" max="9" width="11.69921875" style="285" customWidth="1"/>
    <col min="10" max="10" width="17.69921875" style="223" bestFit="1" customWidth="1"/>
    <col min="11" max="11" width="12.3984375" style="223" bestFit="1" customWidth="1"/>
    <col min="12" max="12" width="12.3984375" style="125" bestFit="1" customWidth="1"/>
    <col min="13" max="13" width="11.09765625" style="223" customWidth="1"/>
    <col min="14" max="16" width="3.3984375" style="223" bestFit="1" customWidth="1"/>
    <col min="17" max="17" width="4" style="223" customWidth="1"/>
    <col min="18" max="18" width="5.09765625" style="223" customWidth="1"/>
    <col min="19" max="111" width="11.19921875" style="223" customWidth="1"/>
    <col min="112" max="16384" width="11.19921875" style="223"/>
  </cols>
  <sheetData>
    <row r="1" spans="1:18" ht="20.25" customHeight="1">
      <c r="A1" s="238" t="s">
        <v>110</v>
      </c>
      <c r="B1" s="219" t="s">
        <v>96</v>
      </c>
      <c r="C1" s="220" t="s">
        <v>5295</v>
      </c>
      <c r="D1" s="244" t="s">
        <v>5296</v>
      </c>
      <c r="E1" s="221" t="s">
        <v>5297</v>
      </c>
      <c r="F1" s="219" t="s">
        <v>5298</v>
      </c>
      <c r="G1" s="219" t="s">
        <v>5299</v>
      </c>
      <c r="H1" s="271" t="s">
        <v>116</v>
      </c>
      <c r="I1" s="271" t="s">
        <v>101</v>
      </c>
      <c r="J1" s="272" t="s">
        <v>117</v>
      </c>
      <c r="K1" s="229" t="s">
        <v>118</v>
      </c>
      <c r="L1" s="229" t="s">
        <v>119</v>
      </c>
      <c r="M1" s="222">
        <f>首頁!I4</f>
        <v>45839</v>
      </c>
      <c r="N1" s="223">
        <v>20</v>
      </c>
      <c r="O1" s="223">
        <v>20</v>
      </c>
      <c r="P1" s="223">
        <v>19</v>
      </c>
      <c r="Q1" s="167"/>
      <c r="R1" s="167"/>
    </row>
    <row r="2" spans="1:18" ht="21" customHeight="1">
      <c r="A2" s="227">
        <f>COUNTA(A7:A150)</f>
        <v>59</v>
      </c>
      <c r="B2" s="226">
        <f>首頁!I2</f>
        <v>7</v>
      </c>
      <c r="C2" s="227">
        <f>N1</f>
        <v>20</v>
      </c>
      <c r="D2" s="227">
        <f>E2</f>
        <v>20</v>
      </c>
      <c r="E2" s="226">
        <f>COUNTIF(C$7:C$127,"v")</f>
        <v>20</v>
      </c>
      <c r="F2" s="226">
        <f>IF(C2&lt;E2,0,C2-E2)</f>
        <v>0</v>
      </c>
      <c r="G2" s="228" t="str">
        <f>ROUND(IF((E2/C2)&gt;1,1,(E2/C2))*100,4)&amp;"%"</f>
        <v>100%</v>
      </c>
      <c r="H2" s="280" t="str">
        <f>IF(首頁!B2=0,"",首頁!B2)</f>
        <v>EDC</v>
      </c>
      <c r="I2" s="266">
        <f>COUNTIFS('0919門市清單主檔'!$Y:$Y,$A$1,'0919門市清單主檔'!$AF:$AF,H2)</f>
        <v>53</v>
      </c>
      <c r="J2" s="267" t="str">
        <f ca="1">ROUND(K2/I2,4)*100&amp;"%"</f>
        <v>98.11%</v>
      </c>
      <c r="K2" s="266">
        <f ca="1">COUNTIF(G:G,"V")</f>
        <v>52</v>
      </c>
      <c r="L2" s="266">
        <f ca="1">I2-K2</f>
        <v>1</v>
      </c>
      <c r="M2" s="222">
        <f>首頁!J4</f>
        <v>45870</v>
      </c>
      <c r="Q2" s="167"/>
      <c r="R2" s="167"/>
    </row>
    <row r="3" spans="1:18" ht="21" customHeight="1">
      <c r="A3" s="262" t="s">
        <v>1587</v>
      </c>
      <c r="B3" s="226">
        <f>首頁!J2</f>
        <v>8</v>
      </c>
      <c r="C3" s="227">
        <f>O1</f>
        <v>20</v>
      </c>
      <c r="D3" s="227">
        <f>E3</f>
        <v>0</v>
      </c>
      <c r="E3" s="226">
        <f>COUNTIF(D$7:D$127,"v")</f>
        <v>0</v>
      </c>
      <c r="F3" s="226">
        <f>IF(D3&gt;=C3,0,IF(E3=0,0,D3+F2))</f>
        <v>0</v>
      </c>
      <c r="G3" s="228" t="str">
        <f>ROUND(IF((E3/C3)&gt;1,1,(E3/C3))*100,2)&amp;"%"</f>
        <v>0%</v>
      </c>
      <c r="H3" s="280" t="str">
        <f>IF(首頁!C2=0,"",首頁!C2)</f>
        <v>PEP</v>
      </c>
      <c r="I3" s="266">
        <f>COUNTIFS('0919門市清單主檔'!$Y:$Y,$A$1,'0919門市清單主檔'!$AG:$AG,H3)</f>
        <v>2</v>
      </c>
      <c r="J3" s="267" t="str">
        <f>ROUND(K3/I3,4)*100&amp;"%"</f>
        <v>0%</v>
      </c>
      <c r="K3" s="266">
        <f>COUNTIF(H:H,"V")</f>
        <v>0</v>
      </c>
      <c r="L3" s="266">
        <f>I3-K3</f>
        <v>2</v>
      </c>
      <c r="M3" s="222">
        <f>首頁!K4</f>
        <v>45901</v>
      </c>
      <c r="Q3" s="167"/>
      <c r="R3" s="167"/>
    </row>
    <row r="4" spans="1:18" ht="21" customHeight="1">
      <c r="A4" s="227">
        <f>COUNTIFS(門市主檔!E:E,A1,門市主檔!F:F,"新開")</f>
        <v>0</v>
      </c>
      <c r="B4" s="226">
        <f>首頁!K2</f>
        <v>9</v>
      </c>
      <c r="C4" s="227">
        <f>P1</f>
        <v>19</v>
      </c>
      <c r="D4" s="227">
        <f>E4</f>
        <v>0</v>
      </c>
      <c r="E4" s="226">
        <f>COUNTIF(E$7:E$127,"v")</f>
        <v>0</v>
      </c>
      <c r="F4" s="226">
        <f>IF(E4=0,0,A2-SUM(E2:E4)-A4)</f>
        <v>0</v>
      </c>
      <c r="G4" s="228" t="str">
        <f ca="1">IF(M5&gt;=M3,ROUND((E4/D4)*100,2)&amp;"%","0%")</f>
        <v>0%</v>
      </c>
      <c r="H4" s="280" t="str">
        <f>IF(首頁!D2=0,"",首頁!D2)</f>
        <v>TVV</v>
      </c>
      <c r="I4" s="266">
        <f>COUNTIFS('0919門市清單主檔'!$Y:$Y,$A$1,'0919門市清單主檔'!$AH:$AH,H4)</f>
        <v>11</v>
      </c>
      <c r="J4" s="267" t="str">
        <f>ROUND(K4/I4,4)*100&amp;"%"</f>
        <v>18.18%</v>
      </c>
      <c r="K4" s="266">
        <f>COUNTIF(I:I,"V")</f>
        <v>2</v>
      </c>
      <c r="L4" s="266">
        <f>I4-K4</f>
        <v>9</v>
      </c>
      <c r="M4" s="222">
        <f>首頁!L4</f>
        <v>45839</v>
      </c>
      <c r="Q4" s="167"/>
      <c r="R4" s="167"/>
    </row>
    <row r="5" spans="1:18" ht="22.5" customHeight="1">
      <c r="A5" s="239"/>
      <c r="B5" s="240" t="s">
        <v>108</v>
      </c>
      <c r="C5" s="241">
        <f>SUM(C2:C4)</f>
        <v>59</v>
      </c>
      <c r="D5" s="241">
        <f>SUM(D2:D4)</f>
        <v>20</v>
      </c>
      <c r="E5" s="241">
        <f>SUM(E2:E4)</f>
        <v>20</v>
      </c>
      <c r="F5" s="241">
        <f>A2-SUM(D2:D4)-A4</f>
        <v>39</v>
      </c>
      <c r="G5" s="242" t="str">
        <f>ROUND(IF((E5/C5)&gt;1,1,(E5/C5))*100,0)&amp;"%"</f>
        <v>34%</v>
      </c>
      <c r="H5" s="243"/>
      <c r="I5" s="243"/>
      <c r="J5" s="224" t="s">
        <v>5304</v>
      </c>
      <c r="K5" s="225" t="str">
        <f t="array" ref="K5">IFERROR(HYPERLINK("#" &amp; ADDRESS(MIN(IF(ISNUMBER(SEARCH(J5, A6:J187)), ROW(A6:J187), 10000000000)), MIN(IF(ISNUMBER(SEARCH(J5, A6:J187)), COLUMN(A6:J187), 10000000000))), "搜索"), "未找到")</f>
        <v>未找到</v>
      </c>
      <c r="M5" s="222">
        <f ca="1">TODAY()</f>
        <v>45869</v>
      </c>
      <c r="Q5" s="167"/>
      <c r="R5" s="167"/>
    </row>
    <row r="6" spans="1:18" ht="25.5" customHeight="1">
      <c r="A6" s="168" t="s">
        <v>23</v>
      </c>
      <c r="B6" s="168" t="s">
        <v>24</v>
      </c>
      <c r="C6" s="168" t="str">
        <f>首頁!I3</f>
        <v>7月</v>
      </c>
      <c r="D6" s="168" t="str">
        <f>首頁!J3</f>
        <v>8月</v>
      </c>
      <c r="E6" s="168" t="str">
        <f>首頁!K3</f>
        <v>9月</v>
      </c>
      <c r="F6" s="168" t="s">
        <v>5298</v>
      </c>
      <c r="G6" s="168" t="str">
        <f>H2</f>
        <v>EDC</v>
      </c>
      <c r="H6" s="168" t="str">
        <f>H3</f>
        <v>PEP</v>
      </c>
      <c r="I6" s="168" t="str">
        <f>H4</f>
        <v>TVV</v>
      </c>
      <c r="J6" s="168" t="s">
        <v>5300</v>
      </c>
      <c r="K6" s="168" t="s">
        <v>5301</v>
      </c>
      <c r="Q6" s="167"/>
      <c r="R6" s="167"/>
    </row>
    <row r="7" spans="1:18" ht="21.6" customHeight="1">
      <c r="A7" s="169" t="s">
        <v>82</v>
      </c>
      <c r="B7" s="169" t="str">
        <f>VLOOKUP(A7,門市主檔!A:B,2,FALSE)</f>
        <v>五股訓練教室</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
      </c>
      <c r="H7" s="406"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45833</v>
      </c>
      <c r="K7" s="169" t="str">
        <f>VLOOKUP(A7,'0919門市清單主檔'!B:V,21,FALSE)</f>
        <v>五股區</v>
      </c>
      <c r="Q7" s="167" t="s">
        <v>5303</v>
      </c>
      <c r="R7" s="167"/>
    </row>
    <row r="8" spans="1:18" ht="21.6" customHeight="1">
      <c r="A8" s="169">
        <v>2535</v>
      </c>
      <c r="B8" s="169" t="str">
        <f>VLOOKUP(A8,門市主檔!A:B,2,FALSE)</f>
        <v>五股五工店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未完工</v>
      </c>
      <c r="J8" s="176">
        <v>45820</v>
      </c>
      <c r="K8" s="169" t="str">
        <f>VLOOKUP(A8,'0919門市清單主檔'!B:V,21,FALSE)</f>
        <v>五股區</v>
      </c>
      <c r="Q8" s="167"/>
      <c r="R8" s="174" t="s">
        <v>5302</v>
      </c>
    </row>
    <row r="9" spans="1:18" ht="21.6" customHeight="1">
      <c r="A9" s="169">
        <v>4801</v>
      </c>
      <c r="B9" s="169" t="str">
        <f>VLOOKUP(A9,門市主檔!A:B,2,FALSE)</f>
        <v>五股成州店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45813</v>
      </c>
      <c r="K9" s="169" t="str">
        <f>VLOOKUP(A9,'0919門市清單主檔'!B:V,21,FALSE)</f>
        <v>五股區</v>
      </c>
      <c r="Q9" s="167" t="s">
        <v>5303</v>
      </c>
      <c r="R9" s="167"/>
    </row>
    <row r="10" spans="1:18" ht="21.6" customHeight="1">
      <c r="A10" s="169">
        <v>4819</v>
      </c>
      <c r="B10" s="169" t="str">
        <f>VLOOKUP(A10,門市主檔!A:B,2,FALSE)</f>
        <v>五股凌雲店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45813</v>
      </c>
      <c r="K10" s="169" t="str">
        <f>VLOOKUP(A10,'0919門市清單主檔'!B:V,21,FALSE)</f>
        <v>五股區</v>
      </c>
      <c r="Q10" s="167" t="s">
        <v>5303</v>
      </c>
      <c r="R10" s="167"/>
    </row>
    <row r="11" spans="1:18" ht="21.6" customHeight="1">
      <c r="A11" s="169">
        <v>4316</v>
      </c>
      <c r="B11" s="169" t="str">
        <f>VLOOKUP(A11,門市主檔!A:B,2,FALSE)</f>
        <v>五股工商店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45813</v>
      </c>
      <c r="K11" s="169" t="str">
        <f>VLOOKUP(A11,'0919門市清單主檔'!B:V,21,FALSE)</f>
        <v>五股區</v>
      </c>
      <c r="Q11" s="167" t="s">
        <v>5303</v>
      </c>
      <c r="R11" s="167"/>
    </row>
    <row r="12" spans="1:18" ht="21.6" customHeight="1">
      <c r="A12" s="169">
        <v>2325</v>
      </c>
      <c r="B12" s="169" t="str">
        <f>VLOOKUP(A12,門市主檔!A:B,2,FALSE)</f>
        <v>北縣五泰店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45811</v>
      </c>
      <c r="K12" s="169" t="str">
        <f>VLOOKUP(A12,'0919門市清單主檔'!B:V,21,FALSE)</f>
        <v>五股區</v>
      </c>
      <c r="Q12" s="167" t="s">
        <v>5303</v>
      </c>
      <c r="R12" s="167"/>
    </row>
    <row r="13" spans="1:18" ht="21.6" customHeight="1">
      <c r="A13" s="169">
        <v>3770</v>
      </c>
      <c r="B13" s="169" t="str">
        <f>VLOOKUP(A13,門市主檔!A:B,2,FALSE)</f>
        <v>北縣西雲店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未完工</v>
      </c>
      <c r="J13" s="176">
        <v>45811</v>
      </c>
      <c r="K13" s="169" t="str">
        <f>VLOOKUP(A13,'0919門市清單主檔'!B:V,21,FALSE)</f>
        <v>五股區</v>
      </c>
      <c r="Q13" s="167" t="s">
        <v>5303</v>
      </c>
      <c r="R13" s="167"/>
    </row>
    <row r="14" spans="1:18" ht="21.6" customHeight="1">
      <c r="A14" s="169">
        <v>2390</v>
      </c>
      <c r="B14" s="169" t="str">
        <f>VLOOKUP(A14,門市主檔!A:B,2,FALSE)</f>
        <v>五股產業園區</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未完工</v>
      </c>
      <c r="J14" s="176">
        <v>45789</v>
      </c>
      <c r="K14" s="169" t="str">
        <f>VLOOKUP(A14,'0919門市清單主檔'!B:V,21,FALSE)</f>
        <v>五股區</v>
      </c>
      <c r="Q14" s="167" t="s">
        <v>5303</v>
      </c>
      <c r="R14" s="167"/>
    </row>
    <row r="15" spans="1:18" ht="21.6" customHeight="1">
      <c r="A15" s="169">
        <v>2691</v>
      </c>
      <c r="B15" s="169" t="str">
        <f>VLOOKUP(A15,門市主檔!A:B,2,FALSE)</f>
        <v>五股興珍店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未完工</v>
      </c>
      <c r="J15" s="176">
        <v>45789</v>
      </c>
      <c r="K15" s="169" t="str">
        <f>VLOOKUP(A15,'0919門市清單主檔'!B:V,21,FALSE)</f>
        <v>五股區</v>
      </c>
      <c r="Q15" s="167" t="s">
        <v>5303</v>
      </c>
      <c r="R15" s="167"/>
    </row>
    <row r="16" spans="1:18" ht="21.6" customHeight="1">
      <c r="A16" s="169">
        <v>3921</v>
      </c>
      <c r="B16" s="169" t="str">
        <f>VLOOKUP(A16,門市主檔!A:B,2,FALSE)</f>
        <v>五股福鑫店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45783</v>
      </c>
      <c r="K16" s="169" t="str">
        <f>VLOOKUP(A16,'0919門市清單主檔'!B:V,21,FALSE)</f>
        <v>五股區</v>
      </c>
      <c r="Q16" s="167" t="s">
        <v>5303</v>
      </c>
      <c r="R16" s="167"/>
    </row>
    <row r="17" spans="1:18" ht="21.6" customHeight="1">
      <c r="A17" s="169">
        <v>4154</v>
      </c>
      <c r="B17" s="169" t="str">
        <f>VLOOKUP(A17,門市主檔!A:B,2,FALSE)</f>
        <v>林口麗園店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45819</v>
      </c>
      <c r="K17" s="169" t="str">
        <f>VLOOKUP(A17,'0919門市清單主檔'!B:V,21,FALSE)</f>
        <v>林口區</v>
      </c>
      <c r="Q17" s="167" t="s">
        <v>5303</v>
      </c>
      <c r="R17" s="167"/>
    </row>
    <row r="18" spans="1:18" ht="21.6" customHeight="1">
      <c r="A18" s="169">
        <v>4483</v>
      </c>
      <c r="B18" s="169" t="str">
        <f>VLOOKUP(A18,門市主檔!A:B,2,FALSE)</f>
        <v>林口築夢店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45798</v>
      </c>
      <c r="K18" s="169" t="str">
        <f>VLOOKUP(A18,'0919門市清單主檔'!B:V,21,FALSE)</f>
        <v>林口區</v>
      </c>
      <c r="Q18" s="167" t="s">
        <v>5303</v>
      </c>
      <c r="R18" s="167"/>
    </row>
    <row r="19" spans="1:18" ht="21.6" customHeight="1">
      <c r="A19" s="169">
        <v>3243</v>
      </c>
      <c r="B19" s="169" t="str">
        <f>VLOOKUP(A19,門市主檔!A:B,2,FALSE)</f>
        <v>北縣醒吾店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45783</v>
      </c>
      <c r="K19" s="169" t="str">
        <f>VLOOKUP(A19,'0919門市清單主檔'!B:V,21,FALSE)</f>
        <v>林口區</v>
      </c>
      <c r="Q19" s="167" t="s">
        <v>5303</v>
      </c>
      <c r="R19" s="167"/>
    </row>
    <row r="20" spans="1:18" ht="21.6" customHeight="1">
      <c r="A20" s="169">
        <v>4715</v>
      </c>
      <c r="B20" s="169" t="str">
        <f>VLOOKUP(A20,門市主檔!A:B,2,FALSE)</f>
        <v>林口捷韻店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45783</v>
      </c>
      <c r="K20" s="169" t="str">
        <f>VLOOKUP(A20,'0919門市清單主檔'!B:V,21,FALSE)</f>
        <v>林口區</v>
      </c>
      <c r="Q20" s="167" t="s">
        <v>5303</v>
      </c>
      <c r="R20" s="167"/>
    </row>
    <row r="21" spans="1:18" ht="21.6" customHeight="1">
      <c r="A21" s="169">
        <v>4834</v>
      </c>
      <c r="B21" s="169" t="str">
        <f>VLOOKUP(A21,門市主檔!A:B,2,FALSE)</f>
        <v>林口大千苑店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45783</v>
      </c>
      <c r="K21" s="169" t="str">
        <f>VLOOKUP(A21,'0919門市清單主檔'!B:V,21,FALSE)</f>
        <v>林口區</v>
      </c>
      <c r="Q21" s="167" t="s">
        <v>5303</v>
      </c>
      <c r="R21" s="167"/>
    </row>
    <row r="22" spans="1:18" ht="21.6" customHeight="1">
      <c r="A22" s="169">
        <v>4326</v>
      </c>
      <c r="B22" s="169" t="str">
        <f>VLOOKUP(A22,門市主檔!A:B,2,FALSE)</f>
        <v>林口建安店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45755</v>
      </c>
      <c r="K22" s="169" t="str">
        <f>VLOOKUP(A22,'0919門市清單主檔'!B:V,21,FALSE)</f>
        <v>林口區</v>
      </c>
      <c r="Q22" s="167" t="s">
        <v>5303</v>
      </c>
      <c r="R22" s="167"/>
    </row>
    <row r="23" spans="1:18" ht="21.6" customHeight="1">
      <c r="A23" s="169">
        <v>4194</v>
      </c>
      <c r="B23" s="169" t="str">
        <f>VLOOKUP(A23,門市主檔!A:B,2,FALSE)</f>
        <v>新莊鼎苑店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45817</v>
      </c>
      <c r="K23" s="169" t="str">
        <f>VLOOKUP(A23,'0919門市清單主檔'!B:V,21,FALSE)</f>
        <v>新莊區</v>
      </c>
      <c r="Q23" s="167" t="s">
        <v>5303</v>
      </c>
      <c r="R23" s="167"/>
    </row>
    <row r="24" spans="1:18" ht="21.6" customHeight="1">
      <c r="A24" s="169">
        <v>3999</v>
      </c>
      <c r="B24" s="169" t="str">
        <f>VLOOKUP(A24,門市主檔!A:B,2,FALSE)</f>
        <v>新莊福祐店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45810</v>
      </c>
      <c r="K24" s="169" t="str">
        <f>VLOOKUP(A24,'0919門市清單主檔'!B:V,21,FALSE)</f>
        <v>新莊區</v>
      </c>
      <c r="Q24" s="167" t="s">
        <v>5303</v>
      </c>
      <c r="R24" s="167"/>
    </row>
    <row r="25" spans="1:18" ht="21.6" customHeight="1">
      <c r="A25" s="169">
        <v>4228</v>
      </c>
      <c r="B25" s="169" t="str">
        <f>VLOOKUP(A25,門市主檔!A:B,2,FALSE)</f>
        <v>新莊頭前公園</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45803</v>
      </c>
      <c r="K25" s="169" t="str">
        <f>VLOOKUP(A25,'0919門市清單主檔'!B:V,21,FALSE)</f>
        <v>新莊區</v>
      </c>
      <c r="Q25" s="167" t="s">
        <v>5303</v>
      </c>
      <c r="R25" s="167"/>
    </row>
    <row r="26" spans="1:18" ht="21.6" customHeight="1">
      <c r="A26" s="169">
        <v>5057</v>
      </c>
      <c r="B26" s="169" t="str">
        <f>VLOOKUP(A26,門市主檔!A:B,2,FALSE)</f>
        <v>新莊中港店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45793</v>
      </c>
      <c r="K26" s="169" t="str">
        <f>VLOOKUP(A26,'0919門市清單主檔'!B:V,21,FALSE)</f>
        <v>新莊區</v>
      </c>
      <c r="Q26" s="167" t="s">
        <v>5303</v>
      </c>
      <c r="R26" s="167"/>
    </row>
    <row r="27" spans="1:18" ht="21.6" customHeight="1">
      <c r="A27" s="169">
        <v>2743</v>
      </c>
      <c r="B27" s="169" t="str">
        <f>VLOOKUP(A27,門市主檔!A:B,2,FALSE)</f>
        <v>新莊豐年店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45786</v>
      </c>
      <c r="K27" s="169" t="str">
        <f>VLOOKUP(A27,'0919門市清單主檔'!B:V,21,FALSE)</f>
        <v>新莊區</v>
      </c>
      <c r="Q27" s="167" t="s">
        <v>5303</v>
      </c>
      <c r="R27" s="167"/>
    </row>
    <row r="28" spans="1:18" ht="21.6" customHeight="1">
      <c r="A28" s="169">
        <v>3052</v>
      </c>
      <c r="B28" s="169" t="str">
        <f>VLOOKUP(A28,門市主檔!A:B,2,FALSE)</f>
        <v>北縣莊玲店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45779</v>
      </c>
      <c r="K28" s="169" t="str">
        <f>VLOOKUP(A28,'0919門市清單主檔'!B:V,21,FALSE)</f>
        <v>新莊區</v>
      </c>
      <c r="Q28" s="167" t="s">
        <v>5303</v>
      </c>
      <c r="R28" s="167"/>
    </row>
    <row r="29" spans="1:18" ht="21.6" customHeight="1">
      <c r="A29" s="169">
        <v>3652</v>
      </c>
      <c r="B29" s="169" t="str">
        <f>VLOOKUP(A29,門市主檔!A:B,2,FALSE)</f>
        <v>北縣莊民店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45769</v>
      </c>
      <c r="K29" s="169" t="str">
        <f>VLOOKUP(A29,'0919門市清單主檔'!B:V,21,FALSE)</f>
        <v>新莊區</v>
      </c>
      <c r="Q29" s="167" t="s">
        <v>5303</v>
      </c>
      <c r="R29" s="167"/>
    </row>
    <row r="30" spans="1:18" ht="21.6" customHeight="1">
      <c r="A30" s="169">
        <v>4025</v>
      </c>
      <c r="B30" s="169" t="str">
        <f>VLOOKUP(A30,門市主檔!A:B,2,FALSE)</f>
        <v>新莊祐信店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45765</v>
      </c>
      <c r="K30" s="169" t="str">
        <f>VLOOKUP(A30,'0919門市清單主檔'!B:V,21,FALSE)</f>
        <v>新莊區</v>
      </c>
      <c r="Q30" s="167" t="s">
        <v>5303</v>
      </c>
      <c r="R30" s="167"/>
    </row>
    <row r="31" spans="1:18" ht="21.6" customHeight="1">
      <c r="A31" s="169">
        <v>4163</v>
      </c>
      <c r="B31" s="169" t="str">
        <f>VLOOKUP(A31,門市主檔!A:B,2,FALSE)</f>
        <v>新莊中泉店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45765</v>
      </c>
      <c r="K31" s="169" t="str">
        <f>VLOOKUP(A31,'0919門市清單主檔'!B:V,21,FALSE)</f>
        <v>新莊區</v>
      </c>
      <c r="Q31" s="167" t="s">
        <v>5303</v>
      </c>
      <c r="R31" s="167"/>
    </row>
    <row r="32" spans="1:18" ht="21.6" customHeight="1">
      <c r="A32" s="169">
        <v>3851</v>
      </c>
      <c r="B32" s="169" t="str">
        <f>VLOOKUP(A32,門市主檔!A:B,2,FALSE)</f>
        <v>北縣輔園店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未完工</v>
      </c>
      <c r="J32" s="176">
        <v>45757</v>
      </c>
      <c r="K32" s="169" t="str">
        <f>VLOOKUP(A32,'0919門市清單主檔'!B:V,21,FALSE)</f>
        <v>新莊區</v>
      </c>
      <c r="Q32" s="167" t="s">
        <v>5303</v>
      </c>
      <c r="R32" s="167"/>
    </row>
    <row r="33" spans="1:18" ht="21.6" customHeight="1">
      <c r="A33" s="169">
        <v>2362</v>
      </c>
      <c r="B33" s="169" t="str">
        <f>VLOOKUP(A33,門市主檔!A:B,2,FALSE)</f>
        <v>新莊化成店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6"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45756</v>
      </c>
      <c r="K33" s="169" t="str">
        <f>VLOOKUP(A33,'0919門市清單主檔'!B:V,21,FALSE)</f>
        <v>新莊區</v>
      </c>
      <c r="Q33" s="167"/>
      <c r="R33" s="167"/>
    </row>
    <row r="34" spans="1:18" ht="21.6" customHeight="1">
      <c r="A34" s="169">
        <v>5364</v>
      </c>
      <c r="B34" s="169" t="str">
        <f>VLOOKUP(A34,門市主檔!A:B,2,FALSE)</f>
        <v>林口舊街店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未完工</v>
      </c>
      <c r="H34" s="406">
        <f>IF(COUNTIFS('0919門市清單主檔'!C:C,B34,'0919門市清單主檔'!AG:AG,$H$3)=1,
IF(COUNTIFS(IM!F:F,A34,IM!AC:AC,"*"&amp;$H$3&amp;"*")+COUNTIFS('0919門市清單主檔'!C:C,B34,'0919門市清單主檔'!AG:AG,$H$3)&gt;1,
"V",VLOOKUP(A34,'0919門市清單主檔'!B:AI,34,FALSE)),"-")</f>
        <v>45889</v>
      </c>
      <c r="I34" s="199" t="str">
        <f>IF(COUNTIFS('0919門市清單主檔'!C:C,B34,'0919門市清單主檔'!AH:AH,$H$4)=1,
    IF(COUNTIFS(IM!F:F,A34,IM!AC:AC,"*"&amp;$H$4&amp;"*") + COUNTIFS('0919門市清單主檔'!C:C,B34,'0919門市清單主檔'!AH:AH,$H$4) &gt; 1,
       "V","未完工"),"-")</f>
        <v>-</v>
      </c>
      <c r="J34" s="176" t="s">
        <v>21</v>
      </c>
      <c r="K34" s="169" t="str">
        <f>VLOOKUP(A34,'0919門市清單主檔'!B:V,21,FALSE)</f>
        <v>林口區</v>
      </c>
      <c r="Q34" s="167"/>
      <c r="R34" s="167"/>
    </row>
    <row r="35" spans="1:18" ht="21.6" customHeight="1">
      <c r="A35" s="169" t="s">
        <v>75</v>
      </c>
      <c r="B35" s="169" t="str">
        <f>VLOOKUP(A35,門市主檔!A:B,2,FALSE)</f>
        <v>林口顧家店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45812</v>
      </c>
      <c r="K35" s="169" t="str">
        <f>VLOOKUP(A35,'0919門市清單主檔'!B:V,21,FALSE)</f>
        <v>林口區</v>
      </c>
      <c r="Q35" s="167" t="s">
        <v>5303</v>
      </c>
      <c r="R35" s="174" t="s">
        <v>5302</v>
      </c>
    </row>
    <row r="36" spans="1:18" ht="21.6" customHeight="1">
      <c r="A36" s="169">
        <v>4538</v>
      </c>
      <c r="B36" s="169" t="str">
        <f>VLOOKUP(A36,門市主檔!A:B,2,FALSE)</f>
        <v>林口童樂店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未完工</v>
      </c>
      <c r="J36" s="176">
        <v>45804</v>
      </c>
      <c r="K36" s="169" t="str">
        <f>VLOOKUP(A36,'0919門市清單主檔'!B:V,21,FALSE)</f>
        <v>林口區</v>
      </c>
      <c r="Q36" s="167" t="s">
        <v>5303</v>
      </c>
      <c r="R36" s="174" t="s">
        <v>5302</v>
      </c>
    </row>
    <row r="37" spans="1:18" ht="21.6" customHeight="1">
      <c r="A37" s="169">
        <v>4514</v>
      </c>
      <c r="B37" s="169" t="str">
        <f>VLOOKUP(A37,門市主檔!A:B,2,FALSE)</f>
        <v>林口老師店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45798</v>
      </c>
      <c r="K37" s="169" t="str">
        <f>VLOOKUP(A37,'0919門市清單主檔'!B:V,21,FALSE)</f>
        <v>林口區</v>
      </c>
      <c r="Q37" s="167" t="s">
        <v>5303</v>
      </c>
      <c r="R37" s="174" t="s">
        <v>5302</v>
      </c>
    </row>
    <row r="38" spans="1:18" ht="21.6" customHeight="1">
      <c r="A38" s="169">
        <v>4282</v>
      </c>
      <c r="B38" s="169" t="str">
        <f>VLOOKUP(A38,門市主檔!A:B,2,FALSE)</f>
        <v>林口建林店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未完工</v>
      </c>
      <c r="J38" s="176">
        <v>45755</v>
      </c>
      <c r="K38" s="169" t="str">
        <f>VLOOKUP(A38,'0919門市清單主檔'!B:V,21,FALSE)</f>
        <v>林口區</v>
      </c>
      <c r="Q38" s="167"/>
      <c r="R38" s="174" t="s">
        <v>5302</v>
      </c>
    </row>
    <row r="39" spans="1:18" ht="21.6" customHeight="1">
      <c r="A39" s="169">
        <v>3137</v>
      </c>
      <c r="B39" s="169" t="str">
        <f>VLOOKUP(A39,門市主檔!A:B,2,FALSE)</f>
        <v>北縣黎明店</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45798</v>
      </c>
      <c r="K39" s="169" t="str">
        <f>VLOOKUP(A39,'0919門市清單主檔'!B:V,21,FALSE)</f>
        <v>泰山區</v>
      </c>
      <c r="Q39" s="167"/>
      <c r="R39" s="174" t="s">
        <v>5302</v>
      </c>
    </row>
    <row r="40" spans="1:18" ht="21.6" customHeight="1">
      <c r="A40" s="169" t="s">
        <v>81</v>
      </c>
      <c r="B40" s="169" t="str">
        <f>VLOOKUP(A40,門市主檔!A:B,2,FALSE)</f>
        <v>車麗屋新莊店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
      </c>
      <c r="J40" s="176">
        <v>45833</v>
      </c>
      <c r="K40" s="169" t="str">
        <f>VLOOKUP(A40,'0919門市清單主檔'!B:V,21,FALSE)</f>
        <v>新莊區</v>
      </c>
      <c r="Q40" s="167"/>
      <c r="R40" s="174" t="s">
        <v>5302</v>
      </c>
    </row>
    <row r="41" spans="1:18" ht="21.6" customHeight="1">
      <c r="A41" s="169">
        <v>4679</v>
      </c>
      <c r="B41" s="169" t="str">
        <f>VLOOKUP(A41,門市主檔!A:B,2,FALSE)</f>
        <v>新莊幸運店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未完工</v>
      </c>
      <c r="J41" s="176">
        <v>45827</v>
      </c>
      <c r="K41" s="169" t="str">
        <f>VLOOKUP(A41,'0919門市清單主檔'!B:V,21,FALSE)</f>
        <v>新莊區</v>
      </c>
      <c r="Q41" s="167"/>
      <c r="R41" s="174" t="s">
        <v>5302</v>
      </c>
    </row>
    <row r="42" spans="1:18" ht="21.6" customHeight="1">
      <c r="A42" s="169">
        <v>4701</v>
      </c>
      <c r="B42" s="169" t="str">
        <f>VLOOKUP(A42,門市主檔!A:B,2,FALSE)</f>
        <v>新莊昌平店</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未完工</v>
      </c>
      <c r="J42" s="176">
        <v>45827</v>
      </c>
      <c r="K42" s="169" t="str">
        <f>VLOOKUP(A42,'0919門市清單主檔'!B:V,21,FALSE)</f>
        <v>新莊區</v>
      </c>
      <c r="Q42" s="167"/>
      <c r="R42" s="174" t="s">
        <v>5302</v>
      </c>
    </row>
    <row r="43" spans="1:18" ht="21.6" customHeight="1">
      <c r="A43" s="169">
        <v>3785</v>
      </c>
      <c r="B43" s="169" t="str">
        <f>VLOOKUP(A43,門市主檔!A:B,2,FALSE)</f>
        <v>北縣莊榮店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V</v>
      </c>
      <c r="H43" s="406" t="str">
        <f>IF(COUNTIFS('0919門市清單主檔'!C:C,B43,'0919門市清單主檔'!AG:AG,$H$3)=1,
IF(COUNTIFS(IM!F:F,A43,IM!AC:AC,"*"&amp;$H$3&amp;"*")+COUNTIFS('0919門市清單主檔'!C:C,B43,'0919門市清單主檔'!AG:AG,$H$3)&gt;1,
"V",VLOOKUP(A43,'0919門市清單主檔'!B:AI,34,FALSE)),"-")</f>
        <v>-</v>
      </c>
      <c r="I43" s="199" t="str">
        <f>IF(COUNTIFS('0919門市清單主檔'!C:C,B43,'0919門市清單主檔'!AH:AH,$H$4)=1,
    IF(COUNTIFS(IM!F:F,A43,IM!AC:AC,"*"&amp;$H$4&amp;"*") + COUNTIFS('0919門市清單主檔'!C:C,B43,'0919門市清單主檔'!AH:AH,$H$4) &gt; 1,
       "V","未完工"),"-")</f>
        <v>-</v>
      </c>
      <c r="J43" s="176">
        <v>45817</v>
      </c>
      <c r="K43" s="169" t="str">
        <f>VLOOKUP(A43,'0919門市清單主檔'!B:V,21,FALSE)</f>
        <v>新莊區</v>
      </c>
      <c r="Q43" s="167" t="s">
        <v>5303</v>
      </c>
      <c r="R43" s="167"/>
    </row>
    <row r="44" spans="1:18" ht="21.6" customHeight="1">
      <c r="A44" s="169">
        <v>3358</v>
      </c>
      <c r="B44" s="169" t="str">
        <f>VLOOKUP(A44,門市主檔!A:B,2,FALSE)</f>
        <v>新莊棒球場</v>
      </c>
      <c r="C44" s="212" t="str">
        <f>IF(COUNTIFS(IM!$F:$F,A44,IM!$AD:$AD,"O",IM!$X:$X,"&gt;="&amp;$M$1, IM!$X:$X,"&lt;"&amp;$M$2)&gt;0,"V","")</f>
        <v/>
      </c>
      <c r="D44" s="212" t="str">
        <f>IF(AND(C44&lt;&gt;"V", COUNTIFS(IM!$F:$F,A44, IM!$AD:$AD, "O", IM!$X:$X, "&gt;="&amp;$M$2, IM!$X:$X, "&lt;"&amp;$M$3)&gt;0), "V", "")</f>
        <v/>
      </c>
      <c r="E44" s="212" t="str">
        <f>IF(AND(C44&lt;&gt;"V",D44&lt;&gt;"V", COUNTIFS(IM!$F:$F, A44, IM!$AD:$AD, "O", IM!$X:$X, "&gt;="&amp;$M$3, IM!$X:$X, "&lt;"&amp;$M$4)&gt;0), "V", "")</f>
        <v/>
      </c>
      <c r="F44" s="169" t="str">
        <f>IF(VLOOKUP(A44,門市主檔!A:F,6,FALSE)="新開", "新開不保養",
IF(COUNTBLANK(C44:E44)=3, "未保養", "")
)</f>
        <v>未保養</v>
      </c>
      <c r="G44" s="169" t="str">
        <f>IF(COUNTIFS('0919門市清單主檔'!C:C,B44,'0919門市清單主檔'!AF:AF,$H$2)=1,
    IF(COUNTIFS(IM!F:F,A44,IM!AC:AC,"*"&amp;$H$2&amp;"*") + COUNTIFS('0919門市清單主檔'!C:C,B44,'0919門市清單主檔'!AF:AF,$H$2) &gt; 1,
       "V","未完工"),"-")</f>
        <v>V</v>
      </c>
      <c r="H44" s="406" t="str">
        <f>IF(COUNTIFS('0919門市清單主檔'!C:C,B44,'0919門市清單主檔'!AG:AG,$H$3)=1,
IF(COUNTIFS(IM!F:F,A44,IM!AC:AC,"*"&amp;$H$3&amp;"*")+COUNTIFS('0919門市清單主檔'!C:C,B44,'0919門市清單主檔'!AG:AG,$H$3)&gt;1,
"V",VLOOKUP(A44,'0919門市清單主檔'!B:AI,34,FALSE)),"-")</f>
        <v>-</v>
      </c>
      <c r="I44" s="199" t="str">
        <f>IF(COUNTIFS('0919門市清單主檔'!C:C,B44,'0919門市清單主檔'!AH:AH,$H$4)=1,
    IF(COUNTIFS(IM!F:F,A44,IM!AC:AC,"*"&amp;$H$4&amp;"*") + COUNTIFS('0919門市清單主檔'!C:C,B44,'0919門市清單主檔'!AH:AH,$H$4) &gt; 1,
       "V","未完工"),"-")</f>
        <v>-</v>
      </c>
      <c r="J44" s="176">
        <v>45776</v>
      </c>
      <c r="K44" s="169" t="str">
        <f>VLOOKUP(A44,'0919門市清單主檔'!B:V,21,FALSE)</f>
        <v>新莊區</v>
      </c>
      <c r="Q44" s="167"/>
      <c r="R44" s="174" t="s">
        <v>5302</v>
      </c>
    </row>
    <row r="45" spans="1:18" ht="21.6" customHeight="1">
      <c r="A45" s="169">
        <v>4762</v>
      </c>
      <c r="B45" s="169" t="str">
        <f>VLOOKUP(A45,門市主檔!A:B,2,FALSE)</f>
        <v>新莊巷口店</v>
      </c>
      <c r="C45" s="212" t="str">
        <f>IF(COUNTIFS(IM!$F:$F,A45,IM!$AD:$AD,"O",IM!$X:$X,"&gt;="&amp;$M$1, IM!$X:$X,"&lt;"&amp;$M$2)&gt;0,"V","")</f>
        <v/>
      </c>
      <c r="D45" s="212" t="str">
        <f>IF(AND(C45&lt;&gt;"V", COUNTIFS(IM!$F:$F,A45, IM!$AD:$AD, "O", IM!$X:$X, "&gt;="&amp;$M$2, IM!$X:$X, "&lt;"&amp;$M$3)&gt;0), "V", "")</f>
        <v/>
      </c>
      <c r="E45" s="212" t="str">
        <f>IF(AND(C45&lt;&gt;"V",D45&lt;&gt;"V", COUNTIFS(IM!$F:$F, A45, IM!$AD:$AD, "O", IM!$X:$X, "&gt;="&amp;$M$3, IM!$X:$X, "&lt;"&amp;$M$4)&gt;0), "V", "")</f>
        <v/>
      </c>
      <c r="F45" s="169" t="str">
        <f>IF(VLOOKUP(A45,門市主檔!A:F,6,FALSE)="新開", "新開不保養",
IF(COUNTBLANK(C45:E45)=3, "未保養", "")
)</f>
        <v>未保養</v>
      </c>
      <c r="G45" s="169" t="str">
        <f>IF(COUNTIFS('0919門市清單主檔'!C:C,B45,'0919門市清單主檔'!AF:AF,$H$2)=1,
    IF(COUNTIFS(IM!F:F,A45,IM!AC:AC,"*"&amp;$H$2&amp;"*") + COUNTIFS('0919門市清單主檔'!C:C,B45,'0919門市清單主檔'!AF:AF,$H$2) &gt; 1,
       "V","未完工"),"-")</f>
        <v>V</v>
      </c>
      <c r="H45" s="406" t="str">
        <f>IF(COUNTIFS('0919門市清單主檔'!C:C,B45,'0919門市清單主檔'!AG:AG,$H$3)=1,
IF(COUNTIFS(IM!F:F,A45,IM!AC:AC,"*"&amp;$H$3&amp;"*")+COUNTIFS('0919門市清單主檔'!C:C,B45,'0919門市清單主檔'!AG:AG,$H$3)&gt;1,
"V",VLOOKUP(A45,'0919門市清單主檔'!B:AI,34,FALSE)),"-")</f>
        <v>-</v>
      </c>
      <c r="I45" s="199" t="str">
        <f>IF(COUNTIFS('0919門市清單主檔'!C:C,B45,'0919門市清單主檔'!AH:AH,$H$4)=1,
    IF(COUNTIFS(IM!F:F,A45,IM!AC:AC,"*"&amp;$H$4&amp;"*") + COUNTIFS('0919門市清單主檔'!C:C,B45,'0919門市清單主檔'!AH:AH,$H$4) &gt; 1,
       "V","未完工"),"-")</f>
        <v>-</v>
      </c>
      <c r="J45" s="176">
        <v>45754</v>
      </c>
      <c r="K45" s="169" t="str">
        <f>VLOOKUP(A45,'0919門市清單主檔'!B:V,21,FALSE)</f>
        <v>新莊區</v>
      </c>
      <c r="Q45" s="167" t="s">
        <v>5303</v>
      </c>
      <c r="R45" s="174" t="s">
        <v>5302</v>
      </c>
    </row>
    <row r="46" spans="1:18" ht="21.6" customHeight="1">
      <c r="A46" s="169" t="s">
        <v>62</v>
      </c>
      <c r="B46" s="169" t="str">
        <f>VLOOKUP(A46,門市主檔!A:B,2,FALSE)</f>
        <v>車麗屋林口店</v>
      </c>
      <c r="C46" s="212" t="str">
        <f>IF(COUNTIFS(IM!$F:$F,A46,IM!$AD:$AD,"O",IM!$X:$X,"&gt;="&amp;$M$1, IM!$X:$X,"&lt;"&amp;$M$2)&gt;0,"V","")</f>
        <v>V</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
      </c>
      <c r="G46" s="169" t="str">
        <f>IF(COUNTIFS('0919門市清單主檔'!C:C,B46,'0919門市清單主檔'!AF:AF,$H$2)=1,
    IF(COUNTIFS(IM!F:F,A46,IM!AC:AC,"*"&amp;$H$2&amp;"*") + COUNTIFS('0919門市清單主檔'!C:C,B46,'0919門市清單主檔'!AF:AF,$H$2) &gt; 1,
       "V","未完工"),"-")</f>
        <v>-</v>
      </c>
      <c r="H46" s="406" t="str">
        <f>IF(COUNTIFS('0919門市清單主檔'!C:C,B46,'0919門市清單主檔'!AG:AG,$H$3)=1,
IF(COUNTIFS(IM!F:F,A46,IM!AC:AC,"*"&amp;$H$3&amp;"*")+COUNTIFS('0919門市清單主檔'!C:C,B46,'0919門市清單主檔'!AG:AG,$H$3)&gt;1,
"V",VLOOKUP(A46,'0919門市清單主檔'!B:AI,34,FALSE)),"-")</f>
        <v>-</v>
      </c>
      <c r="I46" s="199" t="str">
        <f>IF(COUNTIFS('0919門市清單主檔'!C:C,B46,'0919門市清單主檔'!AH:AH,$H$4)=1,
    IF(COUNTIFS(IM!F:F,A46,IM!AC:AC,"*"&amp;$H$4&amp;"*") + COUNTIFS('0919門市清單主檔'!C:C,B46,'0919門市清單主檔'!AH:AH,$H$4) &gt; 1,
       "V","未完工"),"-")</f>
        <v>-</v>
      </c>
      <c r="J46" s="176">
        <v>45812</v>
      </c>
      <c r="K46" s="169" t="str">
        <f>VLOOKUP(A46,'0919門市清單主檔'!B:V,21,FALSE)</f>
        <v>林口區</v>
      </c>
      <c r="Q46" s="167" t="s">
        <v>5303</v>
      </c>
      <c r="R46" s="174" t="s">
        <v>5302</v>
      </c>
    </row>
    <row r="47" spans="1:18" ht="21.6" customHeight="1">
      <c r="A47" s="169">
        <v>4057</v>
      </c>
      <c r="B47" s="169" t="str">
        <f>VLOOKUP(A47,門市主檔!A:B,2,FALSE)</f>
        <v>林口香澄店</v>
      </c>
      <c r="C47" s="212" t="str">
        <f>IF(COUNTIFS(IM!$F:$F,A47,IM!$AD:$AD,"O",IM!$X:$X,"&gt;="&amp;$M$1, IM!$X:$X,"&lt;"&amp;$M$2)&gt;0,"V","")</f>
        <v>V</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
      </c>
      <c r="G47" s="169" t="str">
        <f>IF(COUNTIFS('0919門市清單主檔'!C:C,B47,'0919門市清單主檔'!AF:AF,$H$2)=1,
    IF(COUNTIFS(IM!F:F,A47,IM!AC:AC,"*"&amp;$H$2&amp;"*") + COUNTIFS('0919門市清單主檔'!C:C,B47,'0919門市清單主檔'!AF:AF,$H$2) &gt; 1,
       "V","未完工"),"-")</f>
        <v>V</v>
      </c>
      <c r="H47" s="406" t="str">
        <f>IF(COUNTIFS('0919門市清單主檔'!C:C,B47,'0919門市清單主檔'!AG:AG,$H$3)=1,
IF(COUNTIFS(IM!F:F,A47,IM!AC:AC,"*"&amp;$H$3&amp;"*")+COUNTIFS('0919門市清單主檔'!C:C,B47,'0919門市清單主檔'!AG:AG,$H$3)&gt;1,
"V",VLOOKUP(A47,'0919門市清單主檔'!B:AI,34,FALSE)),"-")</f>
        <v>-</v>
      </c>
      <c r="I47" s="199" t="str">
        <f>IF(COUNTIFS('0919門市清單主檔'!C:C,B47,'0919門市清單主檔'!AH:AH,$H$4)=1,
    IF(COUNTIFS(IM!F:F,A47,IM!AC:AC,"*"&amp;$H$4&amp;"*") + COUNTIFS('0919門市清單主檔'!C:C,B47,'0919門市清單主檔'!AH:AH,$H$4) &gt; 1,
       "V","未完工"),"-")</f>
        <v>-</v>
      </c>
      <c r="J47" s="176">
        <v>45805</v>
      </c>
      <c r="K47" s="169" t="str">
        <f>VLOOKUP(A47,'0919門市清單主檔'!B:V,21,FALSE)</f>
        <v>林口區</v>
      </c>
      <c r="Q47" s="167" t="s">
        <v>5303</v>
      </c>
      <c r="R47" s="167"/>
    </row>
    <row r="48" spans="1:18" ht="21.6" customHeight="1">
      <c r="A48" s="169">
        <v>3878</v>
      </c>
      <c r="B48" s="169" t="str">
        <f>VLOOKUP(A48,門市主檔!A:B,2,FALSE)</f>
        <v>林口清梅店</v>
      </c>
      <c r="C48" s="212" t="str">
        <f>IF(COUNTIFS(IM!$F:$F,A48,IM!$AD:$AD,"O",IM!$X:$X,"&gt;="&amp;$M$1, IM!$X:$X,"&lt;"&amp;$M$2)&gt;0,"V","")</f>
        <v>V</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
      </c>
      <c r="G48" s="169" t="str">
        <f>IF(COUNTIFS('0919門市清單主檔'!C:C,B48,'0919門市清單主檔'!AF:AF,$H$2)=1,
    IF(COUNTIFS(IM!F:F,A48,IM!AC:AC,"*"&amp;$H$2&amp;"*") + COUNTIFS('0919門市清單主檔'!C:C,B48,'0919門市清單主檔'!AF:AF,$H$2) &gt; 1,
       "V","未完工"),"-")</f>
        <v>V</v>
      </c>
      <c r="H48" s="406" t="str">
        <f>IF(COUNTIFS('0919門市清單主檔'!C:C,B48,'0919門市清單主檔'!AG:AG,$H$3)=1,
IF(COUNTIFS(IM!F:F,A48,IM!AC:AC,"*"&amp;$H$3&amp;"*")+COUNTIFS('0919門市清單主檔'!C:C,B48,'0919門市清單主檔'!AG:AG,$H$3)&gt;1,
"V",VLOOKUP(A48,'0919門市清單主檔'!B:AI,34,FALSE)),"-")</f>
        <v>-</v>
      </c>
      <c r="I48" s="199" t="str">
        <f>IF(COUNTIFS('0919門市清單主檔'!C:C,B48,'0919門市清單主檔'!AH:AH,$H$4)=1,
    IF(COUNTIFS(IM!F:F,A48,IM!AC:AC,"*"&amp;$H$4&amp;"*") + COUNTIFS('0919門市清單主檔'!C:C,B48,'0919門市清單主檔'!AH:AH,$H$4) &gt; 1,
       "V","未完工"),"-")</f>
        <v>V</v>
      </c>
      <c r="J48" s="176">
        <v>45768</v>
      </c>
      <c r="K48" s="169" t="str">
        <f>VLOOKUP(A48,'0919門市清單主檔'!B:V,21,FALSE)</f>
        <v>林口區</v>
      </c>
      <c r="Q48" s="167" t="s">
        <v>5303</v>
      </c>
      <c r="R48" s="167"/>
    </row>
    <row r="49" spans="1:18" ht="21.6" customHeight="1">
      <c r="A49" s="169">
        <v>4208</v>
      </c>
      <c r="B49" s="169" t="str">
        <f>VLOOKUP(A49,門市主檔!A:B,2,FALSE)</f>
        <v>新莊瓊泰店</v>
      </c>
      <c r="C49" s="212" t="str">
        <f>IF(COUNTIFS(IM!$F:$F,A49,IM!$AD:$AD,"O",IM!$X:$X,"&gt;="&amp;$M$1, IM!$X:$X,"&lt;"&amp;$M$2)&gt;0,"V","")</f>
        <v>V</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
      </c>
      <c r="G49" s="169" t="str">
        <f>IF(COUNTIFS('0919門市清單主檔'!C:C,B49,'0919門市清單主檔'!AF:AF,$H$2)=1,
    IF(COUNTIFS(IM!F:F,A49,IM!AC:AC,"*"&amp;$H$2&amp;"*") + COUNTIFS('0919門市清單主檔'!C:C,B49,'0919門市清單主檔'!AF:AF,$H$2) &gt; 1,
       "V","未完工"),"-")</f>
        <v>V</v>
      </c>
      <c r="H49" s="406"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45786</v>
      </c>
      <c r="K49" s="169" t="str">
        <f>VLOOKUP(A49,'0919門市清單主檔'!B:V,21,FALSE)</f>
        <v>新莊區</v>
      </c>
      <c r="Q49" s="167"/>
      <c r="R49" s="174" t="s">
        <v>5302</v>
      </c>
    </row>
    <row r="50" spans="1:18" ht="21.6" customHeight="1">
      <c r="A50" s="169">
        <v>4856</v>
      </c>
      <c r="B50" s="169" t="str">
        <f>VLOOKUP(A50,門市主檔!A:B,2,FALSE)</f>
        <v>新莊小胖店</v>
      </c>
      <c r="C50" s="212" t="str">
        <f>IF(COUNTIFS(IM!$F:$F,A50,IM!$AD:$AD,"O",IM!$X:$X,"&gt;="&amp;$M$1, IM!$X:$X,"&lt;"&amp;$M$2)&gt;0,"V","")</f>
        <v>V</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
      </c>
      <c r="G50" s="169" t="str">
        <f>IF(COUNTIFS('0919門市清單主檔'!C:C,B50,'0919門市清單主檔'!AF:AF,$H$2)=1,
    IF(COUNTIFS(IM!F:F,A50,IM!AC:AC,"*"&amp;$H$2&amp;"*") + COUNTIFS('0919門市清單主檔'!C:C,B50,'0919門市清單主檔'!AF:AF,$H$2) &gt; 1,
       "V","未完工"),"-")</f>
        <v>V</v>
      </c>
      <c r="H50" s="406"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76">
        <v>45783</v>
      </c>
      <c r="K50" s="169" t="str">
        <f>VLOOKUP(A50,'0919門市清單主檔'!B:V,21,FALSE)</f>
        <v>新莊區</v>
      </c>
      <c r="Q50" s="167" t="s">
        <v>5303</v>
      </c>
      <c r="R50" s="167"/>
    </row>
    <row r="51" spans="1:18" ht="21.6" customHeight="1">
      <c r="A51" s="169">
        <v>4341</v>
      </c>
      <c r="B51" s="169" t="str">
        <f>VLOOKUP(A51,門市主檔!A:B,2,FALSE)</f>
        <v>新莊莊美店</v>
      </c>
      <c r="C51" s="212" t="str">
        <f>IF(COUNTIFS(IM!$F:$F,A51,IM!$AD:$AD,"O",IM!$X:$X,"&gt;="&amp;$M$1, IM!$X:$X,"&lt;"&amp;$M$2)&gt;0,"V","")</f>
        <v>V</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
      </c>
      <c r="G51" s="169" t="str">
        <f>IF(COUNTIFS('0919門市清單主檔'!C:C,B51,'0919門市清單主檔'!AF:AF,$H$2)=1,
    IF(COUNTIFS(IM!F:F,A51,IM!AC:AC,"*"&amp;$H$2&amp;"*") + COUNTIFS('0919門市清單主檔'!C:C,B51,'0919門市清單主檔'!AF:AF,$H$2) &gt; 1,
       "V","未完工"),"-")</f>
        <v>V</v>
      </c>
      <c r="H51" s="406"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45803</v>
      </c>
      <c r="K51" s="169" t="str">
        <f>VLOOKUP(A51,'0919門市清單主檔'!B:V,21,FALSE)</f>
        <v>新莊區</v>
      </c>
      <c r="Q51" s="167" t="s">
        <v>5303</v>
      </c>
      <c r="R51" s="167"/>
    </row>
    <row r="52" spans="1:18" ht="19.5" customHeight="1">
      <c r="A52" s="169">
        <v>4144</v>
      </c>
      <c r="B52" s="169" t="str">
        <f>VLOOKUP(A52,門市主檔!A:B,2,FALSE)</f>
        <v>新莊頭前店</v>
      </c>
      <c r="C52" s="212" t="str">
        <f>IF(COUNTIFS(IM!$F:$F,A52,IM!$AD:$AD,"O",IM!$X:$X,"&gt;="&amp;$M$1, IM!$X:$X,"&lt;"&amp;$M$2)&gt;0,"V","")</f>
        <v>V</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
      </c>
      <c r="G52" s="169" t="str">
        <f>IF(COUNTIFS('0919門市清單主檔'!C:C,B52,'0919門市清單主檔'!AF:AF,$H$2)=1,
    IF(COUNTIFS(IM!F:F,A52,IM!AC:AC,"*"&amp;$H$2&amp;"*") + COUNTIFS('0919門市清單主檔'!C:C,B52,'0919門市清單主檔'!AF:AF,$H$2) &gt; 1,
       "V","未完工"),"-")</f>
        <v>V</v>
      </c>
      <c r="H52" s="406"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45817</v>
      </c>
      <c r="K52" s="169" t="str">
        <f>VLOOKUP(A52,'0919門市清單主檔'!B:V,21,FALSE)</f>
        <v>新莊區</v>
      </c>
      <c r="Q52" s="167" t="s">
        <v>5303</v>
      </c>
      <c r="R52" s="167"/>
    </row>
    <row r="53" spans="1:18" ht="19.5" customHeight="1">
      <c r="A53" s="169">
        <v>3380</v>
      </c>
      <c r="B53" s="169" t="str">
        <f>VLOOKUP(A53,門市主檔!A:B,2,FALSE)</f>
        <v>北縣莊勝店</v>
      </c>
      <c r="C53" s="212" t="str">
        <f>IF(COUNTIFS(IM!$F:$F,A53,IM!$AD:$AD,"O",IM!$X:$X,"&gt;="&amp;$M$1, IM!$X:$X,"&lt;"&amp;$M$2)&gt;0,"V","")</f>
        <v>V</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
      </c>
      <c r="G53" s="169" t="str">
        <f>IF(COUNTIFS('0919門市清單主檔'!C:C,B53,'0919門市清單主檔'!AF:AF,$H$2)=1,
    IF(COUNTIFS(IM!F:F,A53,IM!AC:AC,"*"&amp;$H$2&amp;"*") + COUNTIFS('0919門市清單主檔'!C:C,B53,'0919門市清單主檔'!AF:AF,$H$2) &gt; 1,
       "V","未完工"),"-")</f>
        <v>V</v>
      </c>
      <c r="H53" s="406" t="str">
        <f>IF(COUNTIFS('0919門市清單主檔'!C:C,B53,'0919門市清單主檔'!AG:AG,$H$3)=1,
IF(COUNTIFS(IM!F:F,A53,IM!AC:AC,"*"&amp;$H$3&amp;"*")+COUNTIFS('0919門市清單主檔'!C:C,B53,'0919門市清單主檔'!AG:AG,$H$3)&gt;1,
"V",VLOOKUP(A53,'0919門市清單主檔'!B:AI,34,FALSE)),"-")</f>
        <v>-</v>
      </c>
      <c r="I53" s="199" t="str">
        <f>IF(COUNTIFS('0919門市清單主檔'!C:C,B53,'0919門市清單主檔'!AH:AH,$H$4)=1,
    IF(COUNTIFS(IM!F:F,A53,IM!AC:AC,"*"&amp;$H$4&amp;"*") + COUNTIFS('0919門市清單主檔'!C:C,B53,'0919門市清單主檔'!AH:AH,$H$4) &gt; 1,
       "V","未完工"),"-")</f>
        <v>-</v>
      </c>
      <c r="J53" s="176">
        <v>45796</v>
      </c>
      <c r="K53" s="169" t="str">
        <f>VLOOKUP(A53,'0919門市清單主檔'!B:V,21,FALSE)</f>
        <v>新莊區</v>
      </c>
      <c r="Q53" s="167" t="s">
        <v>5303</v>
      </c>
      <c r="R53" s="167"/>
    </row>
    <row r="54" spans="1:18" ht="19.5" customHeight="1">
      <c r="A54" s="169">
        <v>2109</v>
      </c>
      <c r="B54" s="169" t="str">
        <f>VLOOKUP(A54,門市主檔!A:B,2,FALSE)</f>
        <v>北縣瓊林南店</v>
      </c>
      <c r="C54" s="212" t="str">
        <f>IF(COUNTIFS(IM!$F:$F,A54,IM!$AD:$AD,"O",IM!$X:$X,"&gt;="&amp;$M$1, IM!$X:$X,"&lt;"&amp;$M$2)&gt;0,"V","")</f>
        <v>V</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
      </c>
      <c r="G54" s="169" t="str">
        <f>IF(COUNTIFS('0919門市清單主檔'!C:C,B54,'0919門市清單主檔'!AF:AF,$H$2)=1,
    IF(COUNTIFS(IM!F:F,A54,IM!AC:AC,"*"&amp;$H$2&amp;"*") + COUNTIFS('0919門市清單主檔'!C:C,B54,'0919門市清單主檔'!AF:AF,$H$2) &gt; 1,
       "V","未完工"),"-")</f>
        <v>V</v>
      </c>
      <c r="H54" s="406"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45786</v>
      </c>
      <c r="K54" s="169" t="str">
        <f>VLOOKUP(A54,'0919門市清單主檔'!B:V,21,FALSE)</f>
        <v>新莊區</v>
      </c>
      <c r="Q54" s="167" t="s">
        <v>5303</v>
      </c>
      <c r="R54" s="167"/>
    </row>
    <row r="55" spans="1:18" ht="18.75" customHeight="1">
      <c r="A55" s="169" t="s">
        <v>58</v>
      </c>
      <c r="B55" s="169" t="str">
        <f>VLOOKUP(A55,門市主檔!A:B,2,FALSE)</f>
        <v>田倉新樹店</v>
      </c>
      <c r="C55" s="212" t="str">
        <f>IF(COUNTIFS(IM!$F:$F,A55,IM!$AD:$AD,"O",IM!$X:$X,"&gt;="&amp;$M$1, IM!$X:$X,"&lt;"&amp;$M$2)&gt;0,"V","")</f>
        <v>V</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
      </c>
      <c r="G55" s="169" t="str">
        <f>IF(COUNTIFS('0919門市清單主檔'!C:C,B55,'0919門市清單主檔'!AF:AF,$H$2)=1,
    IF(COUNTIFS(IM!F:F,A55,IM!AC:AC,"*"&amp;$H$2&amp;"*") + COUNTIFS('0919門市清單主檔'!C:C,B55,'0919門市清單主檔'!AF:AF,$H$2) &gt; 1,
       "V","未完工"),"-")</f>
        <v>-</v>
      </c>
      <c r="H55" s="406"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76">
        <v>45762</v>
      </c>
      <c r="K55" s="169" t="str">
        <f>VLOOKUP(A55,'0919門市清單主檔'!B:V,21,FALSE)</f>
        <v>新莊區</v>
      </c>
      <c r="Q55" s="167" t="s">
        <v>5303</v>
      </c>
      <c r="R55" s="167"/>
    </row>
    <row r="56" spans="1:18" ht="18.75" customHeight="1">
      <c r="A56" s="169">
        <v>5291</v>
      </c>
      <c r="B56" s="169" t="str">
        <f>VLOOKUP(A56,門市主檔!A:B,2,FALSE)</f>
        <v>新莊國家置地</v>
      </c>
      <c r="C56" s="212" t="str">
        <f>IF(COUNTIFS(IM!$F:$F,A56,IM!$AD:$AD,"O",IM!$X:$X,"&gt;="&amp;$M$1, IM!$X:$X,"&lt;"&amp;$M$2)&gt;0,"V","")</f>
        <v>V</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
      </c>
      <c r="G56" s="169" t="str">
        <f>IF(COUNTIFS('0919門市清單主檔'!C:C,B56,'0919門市清單主檔'!AF:AF,$H$2)=1,
    IF(COUNTIFS(IM!F:F,A56,IM!AC:AC,"*"&amp;$H$2&amp;"*") + COUNTIFS('0919門市清單主檔'!C:C,B56,'0919門市清單主檔'!AF:AF,$H$2) &gt; 1,
       "V","未完工"),"-")</f>
        <v>V</v>
      </c>
      <c r="H56" s="406">
        <f>IF(COUNTIFS('0919門市清單主檔'!C:C,B56,'0919門市清單主檔'!AG:AG,$H$3)=1,
IF(COUNTIFS(IM!F:F,A56,IM!AC:AC,"*"&amp;$H$3&amp;"*")+COUNTIFS('0919門市清單主檔'!C:C,B56,'0919門市清單主檔'!AG:AG,$H$3)&gt;1,
"V",VLOOKUP(A56,'0919門市清單主檔'!B:AI,34,FALSE)),"-")</f>
        <v>45891</v>
      </c>
      <c r="I56" s="199" t="str">
        <f>IF(COUNTIFS('0919門市清單主檔'!C:C,B56,'0919門市清單主檔'!AH:AH,$H$4)=1,
    IF(COUNTIFS(IM!F:F,A56,IM!AC:AC,"*"&amp;$H$4&amp;"*") + COUNTIFS('0919門市清單主檔'!C:C,B56,'0919門市清單主檔'!AH:AH,$H$4) &gt; 1,
       "V","未完工"),"-")</f>
        <v>V</v>
      </c>
      <c r="J56" s="176">
        <v>45789</v>
      </c>
      <c r="K56" s="169" t="str">
        <f>VLOOKUP(A56,'0919門市清單主檔'!B:V,21,FALSE)</f>
        <v>新莊區</v>
      </c>
      <c r="Q56" s="167" t="s">
        <v>5303</v>
      </c>
      <c r="R56" s="167"/>
    </row>
    <row r="57" spans="1:18" ht="18.75" customHeight="1">
      <c r="A57" s="169">
        <v>3227</v>
      </c>
      <c r="B57" s="169" t="str">
        <f>VLOOKUP(A57,門市主檔!A:B,2,FALSE)</f>
        <v>五股四維店</v>
      </c>
      <c r="C57" s="212" t="str">
        <f>IF(COUNTIFS(IM!$F:$F,A57,IM!$AD:$AD,"O",IM!$X:$X,"&gt;="&amp;$M$1, IM!$X:$X,"&lt;"&amp;$M$2)&gt;0,"V","")</f>
        <v>V</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
      </c>
      <c r="G57" s="169" t="str">
        <f>IF(COUNTIFS('0919門市清單主檔'!C:C,B57,'0919門市清單主檔'!AF:AF,$H$2)=1,
    IF(COUNTIFS(IM!F:F,A57,IM!AC:AC,"*"&amp;$H$2&amp;"*") + COUNTIFS('0919門市清單主檔'!C:C,B57,'0919門市清單主檔'!AF:AF,$H$2) &gt; 1,
       "V","未完工"),"-")</f>
        <v>V</v>
      </c>
      <c r="H57" s="406" t="str">
        <f>IF(COUNTIFS('0919門市清單主檔'!C:C,B57,'0919門市清單主檔'!AG:AG,$H$3)=1,
IF(COUNTIFS(IM!F:F,A57,IM!AC:AC,"*"&amp;$H$3&amp;"*")+COUNTIFS('0919門市清單主檔'!C:C,B57,'0919門市清單主檔'!AG:AG,$H$3)&gt;1,
"V",VLOOKUP(A57,'0919門市清單主檔'!B:AI,34,FALSE)),"-")</f>
        <v>-</v>
      </c>
      <c r="I57" s="199" t="str">
        <f>IF(COUNTIFS('0919門市清單主檔'!C:C,B57,'0919門市清單主檔'!AH:AH,$H$4)=1,
    IF(COUNTIFS(IM!F:F,A57,IM!AC:AC,"*"&amp;$H$4&amp;"*") + COUNTIFS('0919門市清單主檔'!C:C,B57,'0919門市清單主檔'!AH:AH,$H$4) &gt; 1,
       "V","未完工"),"-")</f>
        <v>-</v>
      </c>
      <c r="J57" s="176">
        <v>45761</v>
      </c>
      <c r="K57" s="169" t="str">
        <f>VLOOKUP(A57,'0919門市清單主檔'!B:V,21,FALSE)</f>
        <v>五股區</v>
      </c>
      <c r="Q57" s="167" t="s">
        <v>5303</v>
      </c>
      <c r="R57" s="167"/>
    </row>
    <row r="58" spans="1:18" ht="18.75" customHeight="1">
      <c r="A58" s="169">
        <v>4552</v>
      </c>
      <c r="B58" s="169" t="str">
        <f>VLOOKUP(A58,門市主檔!A:B,2,FALSE)</f>
        <v>新莊福慧店</v>
      </c>
      <c r="C58" s="212" t="str">
        <f>IF(COUNTIFS(IM!$F:$F,A58,IM!$AD:$AD,"O",IM!$X:$X,"&gt;="&amp;$M$1, IM!$X:$X,"&lt;"&amp;$M$2)&gt;0,"V","")</f>
        <v>V</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
      </c>
      <c r="G58" s="169" t="str">
        <f>IF(COUNTIFS('0919門市清單主檔'!C:C,B58,'0919門市清單主檔'!AF:AF,$H$2)=1,
    IF(COUNTIFS(IM!F:F,A58,IM!AC:AC,"*"&amp;$H$2&amp;"*") + COUNTIFS('0919門市清單主檔'!C:C,B58,'0919門市清單主檔'!AF:AF,$H$2) &gt; 1,
       "V","未完工"),"-")</f>
        <v>V</v>
      </c>
      <c r="H58" s="406"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45811</v>
      </c>
      <c r="K58" s="169" t="str">
        <f>VLOOKUP(A58,'0919門市清單主檔'!B:V,21,FALSE)</f>
        <v>新莊區</v>
      </c>
      <c r="Q58" s="167" t="s">
        <v>5303</v>
      </c>
      <c r="R58" s="167"/>
    </row>
    <row r="59" spans="1:18" ht="18.75" customHeight="1">
      <c r="A59" s="169">
        <v>5003</v>
      </c>
      <c r="B59" s="169" t="str">
        <f>VLOOKUP(A59,門市主檔!A:B,2,FALSE)</f>
        <v>五股更寮店</v>
      </c>
      <c r="C59" s="212" t="str">
        <f>IF(COUNTIFS(IM!$F:$F,A59,IM!$AD:$AD,"O",IM!$X:$X,"&gt;="&amp;$M$1, IM!$X:$X,"&lt;"&amp;$M$2)&gt;0,"V","")</f>
        <v>V</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
      </c>
      <c r="G59" s="169" t="str">
        <f>IF(COUNTIFS('0919門市清單主檔'!C:C,B59,'0919門市清單主檔'!AF:AF,$H$2)=1,
    IF(COUNTIFS(IM!F:F,A59,IM!AC:AC,"*"&amp;$H$2&amp;"*") + COUNTIFS('0919門市清單主檔'!C:C,B59,'0919門市清單主檔'!AF:AF,$H$2) &gt; 1,
       "V","未完工"),"-")</f>
        <v>V</v>
      </c>
      <c r="H59" s="406"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v>
      </c>
      <c r="J59" s="176">
        <v>45761</v>
      </c>
      <c r="K59" s="169" t="str">
        <f>VLOOKUP(A59,'0919門市清單主檔'!B:V,21,FALSE)</f>
        <v>五股區</v>
      </c>
      <c r="Q59" s="167"/>
      <c r="R59" s="167"/>
    </row>
    <row r="60" spans="1:18" ht="18.75" customHeight="1">
      <c r="A60" s="169">
        <v>3606</v>
      </c>
      <c r="B60" s="169" t="str">
        <f>VLOOKUP(A60,門市主檔!A:B,2,FALSE)</f>
        <v>北縣泰富店</v>
      </c>
      <c r="C60" s="212" t="str">
        <f>IF(COUNTIFS(IM!$F:$F,A60,IM!$AD:$AD,"O",IM!$X:$X,"&gt;="&amp;$M$1, IM!$X:$X,"&lt;"&amp;$M$2)&gt;0,"V","")</f>
        <v>V</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
      </c>
      <c r="G60" s="169" t="str">
        <f>IF(COUNTIFS('0919門市清單主檔'!C:C,B60,'0919門市清單主檔'!AF:AF,$H$2)=1,
    IF(COUNTIFS(IM!F:F,A60,IM!AC:AC,"*"&amp;$H$2&amp;"*") + COUNTIFS('0919門市清單主檔'!C:C,B60,'0919門市清單主檔'!AF:AF,$H$2) &gt; 1,
       "V","未完工"),"-")</f>
        <v>V</v>
      </c>
      <c r="H60" s="406"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45758</v>
      </c>
      <c r="K60" s="169" t="str">
        <f>VLOOKUP(A60,'0919門市清單主檔'!B:V,21,FALSE)</f>
        <v>泰山區</v>
      </c>
      <c r="Q60" s="167"/>
      <c r="R60" s="167"/>
    </row>
    <row r="61" spans="1:18" ht="18.75" customHeight="1">
      <c r="A61" s="169">
        <v>4656</v>
      </c>
      <c r="B61" s="169" t="str">
        <f>VLOOKUP(A61,門市主檔!A:B,2,FALSE)</f>
        <v>泰山新民店</v>
      </c>
      <c r="C61" s="212" t="str">
        <f>IF(COUNTIFS(IM!$F:$F,A61,IM!$AD:$AD,"O",IM!$X:$X,"&gt;="&amp;$M$1, IM!$X:$X,"&lt;"&amp;$M$2)&gt;0,"V","")</f>
        <v>V</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
      </c>
      <c r="G61" s="169" t="str">
        <f>IF(COUNTIFS('0919門市清單主檔'!C:C,B61,'0919門市清單主檔'!AF:AF,$H$2)=1,
    IF(COUNTIFS(IM!F:F,A61,IM!AC:AC,"*"&amp;$H$2&amp;"*") + COUNTIFS('0919門市清單主檔'!C:C,B61,'0919門市清單主檔'!AF:AF,$H$2) &gt; 1,
       "V","未完工"),"-")</f>
        <v>V</v>
      </c>
      <c r="H61" s="406"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76">
        <v>45758</v>
      </c>
      <c r="K61" s="169" t="str">
        <f>VLOOKUP(A61,'0919門市清單主檔'!B:V,21,FALSE)</f>
        <v>泰山區</v>
      </c>
      <c r="Q61" s="167"/>
      <c r="R61" s="167"/>
    </row>
    <row r="62" spans="1:18" ht="18.75" customHeight="1">
      <c r="A62" s="169" t="s">
        <v>52</v>
      </c>
      <c r="B62" s="169" t="str">
        <f>VLOOKUP(A62,門市主檔!A:B,2,FALSE)</f>
        <v>新莊福營店</v>
      </c>
      <c r="C62" s="212" t="str">
        <f>IF(COUNTIFS(IM!$F:$F,A62,IM!$AD:$AD,"O",IM!$X:$X,"&gt;="&amp;$M$1, IM!$X:$X,"&lt;"&amp;$M$2)&gt;0,"V","")</f>
        <v>V</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
      </c>
      <c r="G62" s="169" t="str">
        <f>IF(COUNTIFS('0919門市清單主檔'!C:C,B62,'0919門市清單主檔'!AF:AF,$H$2)=1,
    IF(COUNTIFS(IM!F:F,A62,IM!AC:AC,"*"&amp;$H$2&amp;"*") + COUNTIFS('0919門市清單主檔'!C:C,B62,'0919門市清單主檔'!AF:AF,$H$2) &gt; 1,
       "V","未完工"),"-")</f>
        <v>V</v>
      </c>
      <c r="H62" s="406"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45762</v>
      </c>
      <c r="K62" s="169" t="str">
        <f>VLOOKUP(A62,'0919門市清單主檔'!B:V,21,FALSE)</f>
        <v>新莊區</v>
      </c>
      <c r="Q62" s="167"/>
      <c r="R62" s="167"/>
    </row>
    <row r="63" spans="1:18" ht="19.5" customHeight="1">
      <c r="A63" s="169" t="s">
        <v>51</v>
      </c>
      <c r="B63" s="169" t="str">
        <f>VLOOKUP(A63,門市主檔!A:B,2,FALSE)</f>
        <v>新莊裕民店</v>
      </c>
      <c r="C63" s="212" t="str">
        <f>IF(COUNTIFS(IM!$F:$F,A63,IM!$AD:$AD,"O",IM!$X:$X,"&gt;="&amp;$M$1, IM!$X:$X,"&lt;"&amp;$M$2)&gt;0,"V","")</f>
        <v>V</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
      </c>
      <c r="G63" s="169" t="str">
        <f>IF(COUNTIFS('0919門市清單主檔'!C:C,B63,'0919門市清單主檔'!AF:AF,$H$2)=1,
    IF(COUNTIFS(IM!F:F,A63,IM!AC:AC,"*"&amp;$H$2&amp;"*") + COUNTIFS('0919門市清單主檔'!C:C,B63,'0919門市清單主檔'!AF:AF,$H$2) &gt; 1,
       "V","未完工"),"-")</f>
        <v>V</v>
      </c>
      <c r="H63" s="406"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45762</v>
      </c>
      <c r="K63" s="169" t="str">
        <f>VLOOKUP(A63,'0919門市清單主檔'!B:V,21,FALSE)</f>
        <v>新莊區</v>
      </c>
      <c r="Q63" s="167"/>
      <c r="R63" s="167"/>
    </row>
    <row r="64" spans="1:18" ht="19.5" customHeight="1">
      <c r="A64" s="169">
        <v>4005</v>
      </c>
      <c r="B64" s="169" t="str">
        <f>VLOOKUP(A64,門市主檔!A:B,2,FALSE)</f>
        <v>新莊雙鳳店</v>
      </c>
      <c r="C64" s="212" t="str">
        <f>IF(COUNTIFS(IM!$F:$F,A64,IM!$AD:$AD,"O",IM!$X:$X,"&gt;="&amp;$M$1, IM!$X:$X,"&lt;"&amp;$M$2)&gt;0,"V","")</f>
        <v>V</v>
      </c>
      <c r="D64" s="212" t="str">
        <f>IF(AND(C64&lt;&gt;"V", COUNTIFS(IM!$F:$F,A64, IM!$AD:$AD, "O", IM!$X:$X, "&gt;="&amp;$M$2, IM!$X:$X, "&lt;"&amp;$M$3)&gt;0), "V", "")</f>
        <v/>
      </c>
      <c r="E64" s="212" t="str">
        <f>IF(AND(C64&lt;&gt;"V",D64&lt;&gt;"V", COUNTIFS(IM!$F:$F, A64, IM!$AD:$AD, "O", IM!$X:$X, "&gt;="&amp;$M$3, IM!$X:$X, "&lt;"&amp;$M$4)&gt;0), "V", "")</f>
        <v/>
      </c>
      <c r="F64" s="169" t="str">
        <f>IF(VLOOKUP(A64,門市主檔!A:F,6,FALSE)="新開", "新開不保養",
IF(COUNTBLANK(C64:E64)=3, "未保養", "")
)</f>
        <v/>
      </c>
      <c r="G64" s="169" t="str">
        <f>IF(COUNTIFS('0919門市清單主檔'!C:C,B64,'0919門市清單主檔'!AF:AF,$H$2)=1,
    IF(COUNTIFS(IM!F:F,A64,IM!AC:AC,"*"&amp;$H$2&amp;"*") + COUNTIFS('0919門市清單主檔'!C:C,B64,'0919門市清單主檔'!AF:AF,$H$2) &gt; 1,
       "V","未完工"),"-")</f>
        <v>V</v>
      </c>
      <c r="H64" s="406"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45761</v>
      </c>
      <c r="K64" s="169" t="str">
        <f>VLOOKUP(A64,'0919門市清單主檔'!B:V,21,FALSE)</f>
        <v>新莊區</v>
      </c>
      <c r="Q64" s="167"/>
      <c r="R64" s="167"/>
    </row>
    <row r="65" spans="1:18" ht="19.5" customHeight="1">
      <c r="A65" s="169" t="s">
        <v>53</v>
      </c>
      <c r="B65" s="169" t="str">
        <f>VLOOKUP(A65,門市主檔!A:B,2,FALSE)</f>
        <v>田倉民安店</v>
      </c>
      <c r="C65" s="212" t="str">
        <f>IF(COUNTIFS(IM!$F:$F,A65,IM!$AD:$AD,"O",IM!$X:$X,"&gt;="&amp;$M$1, IM!$X:$X,"&lt;"&amp;$M$2)&gt;0,"V","")</f>
        <v>V</v>
      </c>
      <c r="D65" s="212" t="str">
        <f>IF(AND(C65&lt;&gt;"V", COUNTIFS(IM!$F:$F,A65, IM!$AD:$AD, "O", IM!$X:$X, "&gt;="&amp;$M$2, IM!$X:$X, "&lt;"&amp;$M$3)&gt;0), "V", "")</f>
        <v/>
      </c>
      <c r="E65" s="212" t="str">
        <f>IF(AND(C65&lt;&gt;"V",D65&lt;&gt;"V", COUNTIFS(IM!$F:$F, A65, IM!$AD:$AD, "O", IM!$X:$X, "&gt;="&amp;$M$3, IM!$X:$X, "&lt;"&amp;$M$4)&gt;0), "V", "")</f>
        <v/>
      </c>
      <c r="F65" s="169" t="str">
        <f>IF(VLOOKUP(A65,門市主檔!A:F,6,FALSE)="新開", "新開不保養",
IF(COUNTBLANK(C65:E65)=3, "未保養", "")
)</f>
        <v/>
      </c>
      <c r="G65" s="169" t="str">
        <f>IF(COUNTIFS('0919門市清單主檔'!C:C,B65,'0919門市清單主檔'!AF:AF,$H$2)=1,
    IF(COUNTIFS(IM!F:F,A65,IM!AC:AC,"*"&amp;$H$2&amp;"*") + COUNTIFS('0919門市清單主檔'!C:C,B65,'0919門市清單主檔'!AF:AF,$H$2) &gt; 1,
       "V","未完工"),"-")</f>
        <v>-</v>
      </c>
      <c r="H65" s="406"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v>
      </c>
      <c r="J65" s="176">
        <v>45762</v>
      </c>
      <c r="K65" s="169" t="str">
        <f>VLOOKUP(A65,'0919門市清單主檔'!B:V,21,FALSE)</f>
        <v>新莊區</v>
      </c>
      <c r="Q65" s="167"/>
      <c r="R65" s="174" t="s">
        <v>5302</v>
      </c>
    </row>
    <row r="66" spans="1:18" ht="15.75" customHeight="1">
      <c r="A66" s="167"/>
      <c r="B66" s="167"/>
      <c r="C66" s="215"/>
      <c r="D66" s="215"/>
      <c r="E66" s="215"/>
      <c r="F66" s="167"/>
      <c r="G66" s="167"/>
      <c r="H66" s="282"/>
      <c r="I66" s="284"/>
      <c r="J66" s="167"/>
      <c r="Q66" s="167"/>
      <c r="R66" s="167"/>
    </row>
    <row r="67" spans="1:18" ht="15.75" customHeight="1">
      <c r="A67" s="167"/>
      <c r="B67" s="167"/>
      <c r="C67" s="215"/>
      <c r="D67" s="215"/>
      <c r="E67" s="215"/>
      <c r="F67" s="167"/>
      <c r="G67" s="167"/>
      <c r="H67" s="282"/>
      <c r="I67" s="284"/>
      <c r="J67" s="167"/>
      <c r="Q67" s="167"/>
      <c r="R67" s="167"/>
    </row>
    <row r="68" spans="1:18" ht="15.75" customHeight="1">
      <c r="A68" s="167"/>
      <c r="B68" s="167"/>
      <c r="C68" s="215"/>
      <c r="D68" s="215"/>
      <c r="E68" s="215"/>
      <c r="F68" s="167"/>
      <c r="G68" s="167"/>
      <c r="H68" s="282"/>
      <c r="I68" s="284"/>
      <c r="J68" s="167"/>
      <c r="Q68" s="167"/>
      <c r="R68" s="167"/>
    </row>
    <row r="69" spans="1:18" ht="15.75" customHeight="1">
      <c r="A69" s="167"/>
      <c r="B69" s="167"/>
      <c r="C69" s="215"/>
      <c r="D69" s="215"/>
      <c r="E69" s="215"/>
      <c r="F69" s="167"/>
      <c r="G69" s="167"/>
      <c r="H69" s="282"/>
      <c r="I69" s="284"/>
      <c r="J69" s="167"/>
      <c r="Q69" s="167"/>
      <c r="R69" s="167"/>
    </row>
    <row r="70" spans="1:18" ht="15.75" customHeight="1">
      <c r="A70" s="167"/>
      <c r="B70" s="167"/>
      <c r="C70" s="215"/>
      <c r="D70" s="215"/>
      <c r="E70" s="215"/>
      <c r="F70" s="167"/>
      <c r="G70" s="167"/>
      <c r="H70" s="282"/>
      <c r="I70" s="284"/>
      <c r="J70" s="167"/>
      <c r="Q70" s="167"/>
      <c r="R70" s="167"/>
    </row>
    <row r="71" spans="1:18" ht="15.75" customHeight="1">
      <c r="A71" s="167"/>
      <c r="B71" s="167"/>
      <c r="C71" s="215"/>
      <c r="D71" s="215"/>
      <c r="E71" s="215"/>
      <c r="F71" s="167"/>
      <c r="G71" s="167"/>
      <c r="H71" s="282"/>
      <c r="I71" s="284"/>
      <c r="J71" s="167"/>
      <c r="Q71" s="167"/>
      <c r="R71" s="167"/>
    </row>
    <row r="72" spans="1:18" ht="15.75" customHeight="1">
      <c r="A72" s="167"/>
      <c r="B72" s="167"/>
      <c r="C72" s="215"/>
      <c r="D72" s="215"/>
      <c r="E72" s="215"/>
      <c r="F72" s="167"/>
      <c r="G72" s="167"/>
      <c r="H72" s="282"/>
      <c r="I72" s="284"/>
      <c r="J72" s="167"/>
      <c r="Q72" s="167"/>
      <c r="R72" s="167"/>
    </row>
    <row r="73" spans="1:18" ht="15.75" customHeight="1">
      <c r="A73" s="167"/>
      <c r="B73" s="167"/>
      <c r="C73" s="215"/>
      <c r="D73" s="215"/>
      <c r="E73" s="215"/>
      <c r="F73" s="167"/>
      <c r="G73" s="167"/>
      <c r="H73" s="282"/>
      <c r="I73" s="284"/>
      <c r="J73" s="167"/>
      <c r="Q73" s="167"/>
      <c r="R73" s="167"/>
    </row>
    <row r="74" spans="1:18" ht="15.75" customHeight="1">
      <c r="A74" s="167"/>
      <c r="B74" s="167"/>
      <c r="C74" s="215"/>
      <c r="D74" s="215"/>
      <c r="E74" s="215"/>
      <c r="F74" s="167"/>
      <c r="G74" s="167"/>
      <c r="H74" s="282"/>
      <c r="I74" s="284"/>
      <c r="J74" s="167"/>
      <c r="Q74" s="167"/>
      <c r="R74" s="167"/>
    </row>
    <row r="75" spans="1:18" ht="15.75" customHeight="1">
      <c r="A75" s="167"/>
      <c r="B75" s="167"/>
      <c r="C75" s="215"/>
      <c r="D75" s="215"/>
      <c r="E75" s="215"/>
      <c r="F75" s="167"/>
      <c r="G75" s="167"/>
      <c r="H75" s="282"/>
      <c r="I75" s="284"/>
      <c r="J75" s="167"/>
      <c r="Q75" s="167"/>
      <c r="R75" s="167"/>
    </row>
    <row r="76" spans="1:18" ht="15.75" customHeight="1">
      <c r="A76" s="167"/>
      <c r="B76" s="167"/>
      <c r="C76" s="215"/>
      <c r="D76" s="215"/>
      <c r="E76" s="215"/>
      <c r="F76" s="167"/>
      <c r="G76" s="167"/>
      <c r="H76" s="282"/>
      <c r="I76" s="284"/>
      <c r="J76" s="167"/>
      <c r="Q76" s="167"/>
      <c r="R76" s="167"/>
    </row>
    <row r="77" spans="1:18" ht="15.75" customHeight="1">
      <c r="A77" s="167"/>
      <c r="B77" s="167"/>
      <c r="C77" s="215"/>
      <c r="D77" s="215"/>
      <c r="E77" s="215"/>
      <c r="F77" s="167"/>
      <c r="G77" s="167"/>
      <c r="H77" s="282"/>
      <c r="I77" s="284"/>
      <c r="J77" s="167"/>
      <c r="Q77" s="167"/>
      <c r="R77" s="167"/>
    </row>
    <row r="78" spans="1:18" ht="15.75" customHeight="1">
      <c r="A78" s="167"/>
      <c r="B78" s="167"/>
      <c r="C78" s="215"/>
      <c r="D78" s="215"/>
      <c r="E78" s="215"/>
      <c r="F78" s="167"/>
      <c r="G78" s="167"/>
      <c r="H78" s="282"/>
      <c r="I78" s="284"/>
      <c r="J78" s="167"/>
      <c r="Q78" s="167"/>
      <c r="R78" s="167"/>
    </row>
    <row r="79" spans="1:18" ht="15.75" customHeight="1">
      <c r="A79" s="167"/>
      <c r="B79" s="167"/>
      <c r="C79" s="215"/>
      <c r="D79" s="215"/>
      <c r="E79" s="215"/>
      <c r="F79" s="167"/>
      <c r="G79" s="167"/>
      <c r="H79" s="282"/>
      <c r="I79" s="284"/>
      <c r="J79" s="167"/>
      <c r="Q79" s="167"/>
      <c r="R79" s="167"/>
    </row>
    <row r="80" spans="1:18" ht="15.75" customHeight="1">
      <c r="A80" s="167"/>
      <c r="B80" s="167"/>
      <c r="C80" s="215"/>
      <c r="D80" s="215"/>
      <c r="E80" s="215"/>
      <c r="F80" s="167"/>
      <c r="G80" s="167"/>
      <c r="H80" s="282"/>
      <c r="I80" s="284"/>
      <c r="J80" s="167"/>
      <c r="Q80" s="167"/>
      <c r="R80" s="167"/>
    </row>
    <row r="81" spans="1:18" ht="15.75" customHeight="1">
      <c r="A81" s="167"/>
      <c r="B81" s="167"/>
      <c r="C81" s="215"/>
      <c r="D81" s="215"/>
      <c r="E81" s="215"/>
      <c r="F81" s="167"/>
      <c r="G81" s="167"/>
      <c r="H81" s="282"/>
      <c r="I81" s="284"/>
      <c r="J81" s="167"/>
      <c r="Q81" s="167"/>
      <c r="R81" s="167"/>
    </row>
    <row r="82" spans="1:18" ht="15.75" customHeight="1">
      <c r="A82" s="167"/>
      <c r="B82" s="167"/>
      <c r="C82" s="215"/>
      <c r="D82" s="215"/>
      <c r="E82" s="215"/>
      <c r="F82" s="167"/>
      <c r="G82" s="167"/>
      <c r="H82" s="282"/>
      <c r="I82" s="284"/>
      <c r="J82" s="167"/>
      <c r="Q82" s="167"/>
      <c r="R82" s="167"/>
    </row>
    <row r="83" spans="1:18" ht="15.75" customHeight="1">
      <c r="A83" s="167"/>
      <c r="B83" s="167"/>
      <c r="C83" s="215"/>
      <c r="D83" s="215"/>
      <c r="E83" s="215"/>
      <c r="F83" s="167"/>
      <c r="G83" s="167"/>
      <c r="H83" s="282"/>
      <c r="I83" s="284"/>
      <c r="J83" s="167"/>
      <c r="Q83" s="167"/>
      <c r="R83" s="167"/>
    </row>
    <row r="84" spans="1:18" ht="15.75" customHeight="1">
      <c r="A84" s="167"/>
      <c r="B84" s="167"/>
      <c r="C84" s="215"/>
      <c r="D84" s="215"/>
      <c r="E84" s="215"/>
      <c r="F84" s="167"/>
      <c r="G84" s="167"/>
      <c r="H84" s="282"/>
      <c r="I84" s="284"/>
      <c r="J84" s="167"/>
      <c r="Q84" s="167"/>
      <c r="R84" s="167"/>
    </row>
    <row r="85" spans="1:18" ht="15.75" customHeight="1">
      <c r="A85" s="167"/>
      <c r="B85" s="167"/>
      <c r="C85" s="215"/>
      <c r="D85" s="215"/>
      <c r="E85" s="215"/>
      <c r="F85" s="167"/>
      <c r="G85" s="167"/>
      <c r="H85" s="282"/>
      <c r="I85" s="284"/>
      <c r="J85" s="167"/>
      <c r="Q85" s="167"/>
      <c r="R85" s="167"/>
    </row>
    <row r="86" spans="1:18" ht="15.75" customHeight="1">
      <c r="A86" s="167"/>
      <c r="B86" s="167"/>
      <c r="C86" s="215"/>
      <c r="D86" s="215"/>
      <c r="E86" s="215"/>
      <c r="F86" s="167"/>
      <c r="G86" s="167"/>
      <c r="H86" s="282"/>
      <c r="I86" s="284"/>
      <c r="J86" s="167"/>
      <c r="Q86" s="167"/>
      <c r="R86" s="167"/>
    </row>
    <row r="87" spans="1:18" ht="15.75" customHeight="1">
      <c r="A87" s="167"/>
      <c r="B87" s="167"/>
      <c r="C87" s="215"/>
      <c r="D87" s="215"/>
      <c r="E87" s="215"/>
      <c r="F87" s="167"/>
      <c r="G87" s="167"/>
      <c r="H87" s="282"/>
      <c r="I87" s="284"/>
      <c r="J87" s="167"/>
      <c r="Q87" s="167"/>
      <c r="R87" s="167"/>
    </row>
    <row r="88" spans="1:18" ht="15.75" customHeight="1">
      <c r="A88" s="167"/>
      <c r="B88" s="167"/>
      <c r="C88" s="215"/>
      <c r="D88" s="215"/>
      <c r="E88" s="215"/>
      <c r="F88" s="167"/>
      <c r="G88" s="167"/>
      <c r="H88" s="282"/>
      <c r="I88" s="284"/>
      <c r="J88" s="167"/>
      <c r="Q88" s="167"/>
      <c r="R88" s="167"/>
    </row>
    <row r="89" spans="1:18" ht="15.75" customHeight="1">
      <c r="A89" s="167"/>
      <c r="B89" s="167"/>
      <c r="C89" s="215"/>
      <c r="D89" s="215"/>
      <c r="E89" s="215"/>
      <c r="F89" s="167"/>
      <c r="G89" s="167"/>
      <c r="H89" s="282"/>
      <c r="I89" s="284"/>
      <c r="J89" s="167"/>
      <c r="Q89" s="167"/>
      <c r="R89" s="167"/>
    </row>
    <row r="90" spans="1:18" ht="15.75" customHeight="1">
      <c r="A90" s="167"/>
      <c r="B90" s="167"/>
      <c r="C90" s="215"/>
      <c r="D90" s="215"/>
      <c r="E90" s="215"/>
      <c r="F90" s="167"/>
      <c r="G90" s="167"/>
      <c r="H90" s="282"/>
      <c r="I90" s="284"/>
      <c r="J90" s="167"/>
      <c r="Q90" s="167"/>
      <c r="R90" s="167"/>
    </row>
    <row r="91" spans="1:18" ht="15.75" customHeight="1">
      <c r="A91" s="167"/>
      <c r="B91" s="167"/>
      <c r="C91" s="215"/>
      <c r="D91" s="215"/>
      <c r="E91" s="215"/>
      <c r="F91" s="167"/>
      <c r="G91" s="167"/>
      <c r="H91" s="282"/>
      <c r="I91" s="284"/>
      <c r="J91" s="167"/>
      <c r="Q91" s="167"/>
      <c r="R91" s="167"/>
    </row>
    <row r="92" spans="1:18" ht="15.75" customHeight="1">
      <c r="A92" s="167"/>
      <c r="B92" s="167"/>
      <c r="C92" s="215"/>
      <c r="D92" s="215"/>
      <c r="E92" s="215"/>
      <c r="F92" s="167"/>
      <c r="G92" s="167"/>
      <c r="H92" s="282"/>
      <c r="I92" s="284"/>
      <c r="J92" s="167"/>
      <c r="Q92" s="167"/>
      <c r="R92" s="167"/>
    </row>
    <row r="93" spans="1:18" ht="15.75" customHeight="1">
      <c r="A93" s="167"/>
      <c r="B93" s="167"/>
      <c r="C93" s="215"/>
      <c r="D93" s="215"/>
      <c r="E93" s="215"/>
      <c r="F93" s="167"/>
      <c r="G93" s="167"/>
      <c r="H93" s="282"/>
      <c r="I93" s="284"/>
      <c r="J93" s="167"/>
      <c r="Q93" s="167"/>
      <c r="R93" s="167"/>
    </row>
    <row r="94" spans="1:18" ht="15.75" customHeight="1">
      <c r="A94" s="167"/>
      <c r="B94" s="167"/>
      <c r="C94" s="215"/>
      <c r="D94" s="215"/>
      <c r="E94" s="215"/>
      <c r="F94" s="167"/>
      <c r="G94" s="167"/>
      <c r="H94" s="282"/>
      <c r="I94" s="284"/>
      <c r="J94" s="167"/>
      <c r="Q94" s="167"/>
      <c r="R94" s="167"/>
    </row>
    <row r="95" spans="1:18" ht="15.75" customHeight="1">
      <c r="A95" s="167"/>
      <c r="B95" s="167"/>
      <c r="C95" s="215"/>
      <c r="D95" s="215"/>
      <c r="E95" s="215"/>
      <c r="F95" s="167"/>
      <c r="G95" s="167"/>
      <c r="H95" s="282"/>
      <c r="I95" s="284"/>
      <c r="J95" s="167"/>
      <c r="Q95" s="167"/>
      <c r="R95" s="167"/>
    </row>
    <row r="96" spans="1:18" ht="15.75" customHeight="1">
      <c r="A96" s="167"/>
      <c r="B96" s="167"/>
      <c r="C96" s="215"/>
      <c r="D96" s="215"/>
      <c r="E96" s="215"/>
      <c r="F96" s="167"/>
      <c r="G96" s="167"/>
      <c r="H96" s="282"/>
      <c r="I96" s="284"/>
      <c r="J96" s="167"/>
      <c r="Q96" s="167"/>
      <c r="R96" s="167"/>
    </row>
    <row r="97" spans="1:18" ht="15.75" customHeight="1">
      <c r="A97" s="167"/>
      <c r="B97" s="167"/>
      <c r="C97" s="215"/>
      <c r="D97" s="215"/>
      <c r="E97" s="215"/>
      <c r="F97" s="167"/>
      <c r="G97" s="167"/>
      <c r="H97" s="282"/>
      <c r="I97" s="284"/>
      <c r="J97" s="167"/>
      <c r="Q97" s="167"/>
      <c r="R97" s="167"/>
    </row>
    <row r="98" spans="1:18" ht="15.75" customHeight="1">
      <c r="A98" s="167"/>
      <c r="B98" s="167"/>
      <c r="C98" s="215"/>
      <c r="D98" s="215"/>
      <c r="E98" s="215"/>
      <c r="F98" s="167"/>
      <c r="G98" s="167"/>
      <c r="H98" s="282"/>
      <c r="I98" s="284"/>
      <c r="J98" s="167"/>
      <c r="Q98" s="167"/>
      <c r="R98" s="167"/>
    </row>
    <row r="99" spans="1:18" ht="15.75" customHeight="1">
      <c r="A99" s="167"/>
      <c r="B99" s="167"/>
      <c r="C99" s="215"/>
      <c r="D99" s="215"/>
      <c r="E99" s="215"/>
      <c r="F99" s="167"/>
      <c r="G99" s="167"/>
      <c r="H99" s="282"/>
      <c r="I99" s="284"/>
      <c r="J99" s="167"/>
      <c r="Q99" s="167"/>
      <c r="R99" s="167"/>
    </row>
    <row r="100" spans="1:18" ht="15.75" customHeight="1">
      <c r="A100" s="167"/>
      <c r="B100" s="167"/>
      <c r="C100" s="215"/>
      <c r="D100" s="215"/>
      <c r="E100" s="215"/>
      <c r="F100" s="167"/>
      <c r="G100" s="167"/>
      <c r="H100" s="282"/>
      <c r="I100" s="284"/>
      <c r="J100" s="167"/>
      <c r="Q100" s="167"/>
      <c r="R100" s="167"/>
    </row>
    <row r="101" spans="1:18" ht="15.75" customHeight="1">
      <c r="A101" s="167"/>
      <c r="B101" s="167"/>
      <c r="C101" s="215"/>
      <c r="D101" s="215"/>
      <c r="E101" s="215"/>
      <c r="F101" s="167"/>
      <c r="G101" s="167"/>
      <c r="H101" s="282"/>
      <c r="I101" s="284"/>
      <c r="J101" s="167"/>
      <c r="Q101" s="167"/>
      <c r="R101" s="167"/>
    </row>
    <row r="102" spans="1:18" ht="15.75" customHeight="1">
      <c r="A102" s="167"/>
      <c r="B102" s="167"/>
      <c r="C102" s="215"/>
      <c r="D102" s="215"/>
      <c r="E102" s="215"/>
      <c r="F102" s="167"/>
      <c r="G102" s="167"/>
      <c r="H102" s="282"/>
      <c r="I102" s="284"/>
      <c r="J102" s="167"/>
      <c r="Q102" s="167"/>
      <c r="R102" s="167"/>
    </row>
    <row r="103" spans="1:18" ht="15.75" customHeight="1">
      <c r="A103" s="167"/>
      <c r="B103" s="167"/>
      <c r="C103" s="215"/>
      <c r="D103" s="215"/>
      <c r="E103" s="215"/>
      <c r="F103" s="167"/>
      <c r="G103" s="167"/>
      <c r="H103" s="282"/>
      <c r="I103" s="284"/>
      <c r="J103" s="167"/>
      <c r="Q103" s="167"/>
      <c r="R103" s="167"/>
    </row>
    <row r="104" spans="1:18" ht="15.75" customHeight="1">
      <c r="A104" s="167"/>
      <c r="B104" s="167"/>
      <c r="C104" s="215"/>
      <c r="D104" s="215"/>
      <c r="E104" s="215"/>
      <c r="F104" s="167"/>
      <c r="G104" s="167"/>
      <c r="H104" s="282"/>
      <c r="I104" s="284"/>
      <c r="J104" s="167"/>
      <c r="Q104" s="167"/>
      <c r="R104" s="167"/>
    </row>
    <row r="105" spans="1:18" ht="15.75" customHeight="1">
      <c r="A105" s="167"/>
      <c r="B105" s="167"/>
      <c r="C105" s="215"/>
      <c r="D105" s="215"/>
      <c r="E105" s="215"/>
      <c r="F105" s="167"/>
      <c r="G105" s="167"/>
      <c r="H105" s="282"/>
      <c r="I105" s="284"/>
      <c r="J105" s="167"/>
      <c r="Q105" s="167"/>
      <c r="R105" s="167"/>
    </row>
    <row r="106" spans="1:18" ht="15.75" customHeight="1">
      <c r="A106" s="167"/>
      <c r="B106" s="167"/>
      <c r="C106" s="215"/>
      <c r="D106" s="215"/>
      <c r="E106" s="215"/>
      <c r="F106" s="167"/>
      <c r="G106" s="167"/>
      <c r="H106" s="282"/>
      <c r="I106" s="284"/>
      <c r="J106" s="167"/>
      <c r="Q106" s="167"/>
      <c r="R106" s="167"/>
    </row>
    <row r="107" spans="1:18" ht="15.75" customHeight="1">
      <c r="A107" s="167"/>
      <c r="B107" s="167"/>
      <c r="C107" s="215"/>
      <c r="D107" s="215"/>
      <c r="E107" s="215"/>
      <c r="F107" s="167"/>
      <c r="G107" s="167"/>
      <c r="H107" s="282"/>
      <c r="I107" s="284"/>
      <c r="J107" s="167"/>
      <c r="Q107" s="167"/>
      <c r="R107" s="167"/>
    </row>
    <row r="108" spans="1:18" ht="15.75" customHeight="1">
      <c r="A108" s="167"/>
      <c r="B108" s="167"/>
      <c r="C108" s="215"/>
      <c r="D108" s="215"/>
      <c r="E108" s="215"/>
      <c r="F108" s="167"/>
      <c r="G108" s="167"/>
      <c r="H108" s="282"/>
      <c r="I108" s="284"/>
      <c r="J108" s="167"/>
      <c r="Q108" s="167"/>
      <c r="R108" s="167"/>
    </row>
    <row r="109" spans="1:18" ht="15.75" customHeight="1">
      <c r="A109" s="167"/>
      <c r="B109" s="167"/>
      <c r="C109" s="215"/>
      <c r="D109" s="215"/>
      <c r="E109" s="215"/>
      <c r="F109" s="167"/>
      <c r="G109" s="167"/>
      <c r="H109" s="282"/>
      <c r="I109" s="284"/>
      <c r="J109" s="167"/>
      <c r="Q109" s="167"/>
      <c r="R109" s="167"/>
    </row>
    <row r="110" spans="1:18" ht="15.75" customHeight="1">
      <c r="A110" s="167"/>
      <c r="B110" s="167"/>
      <c r="C110" s="215"/>
      <c r="D110" s="215"/>
      <c r="E110" s="215"/>
      <c r="F110" s="167"/>
      <c r="G110" s="167"/>
      <c r="H110" s="282"/>
      <c r="I110" s="284"/>
      <c r="J110" s="167"/>
      <c r="Q110" s="167"/>
      <c r="R110" s="167"/>
    </row>
    <row r="111" spans="1:18" ht="15.75" customHeight="1">
      <c r="A111" s="167"/>
      <c r="B111" s="167"/>
      <c r="C111" s="215"/>
      <c r="D111" s="215"/>
      <c r="E111" s="215"/>
      <c r="F111" s="167"/>
      <c r="G111" s="167"/>
      <c r="H111" s="282"/>
      <c r="I111" s="284"/>
      <c r="J111" s="167"/>
      <c r="Q111" s="167"/>
      <c r="R111" s="167"/>
    </row>
    <row r="112" spans="1:18" ht="15.75" customHeight="1">
      <c r="A112" s="167"/>
      <c r="B112" s="167"/>
      <c r="C112" s="215"/>
      <c r="D112" s="215"/>
      <c r="E112" s="215"/>
      <c r="F112" s="167"/>
      <c r="G112" s="167"/>
      <c r="H112" s="282"/>
      <c r="I112" s="284"/>
      <c r="J112" s="167"/>
      <c r="Q112" s="167"/>
      <c r="R112" s="167"/>
    </row>
    <row r="113" spans="1:18" ht="15.75" customHeight="1">
      <c r="A113" s="167"/>
      <c r="B113" s="167"/>
      <c r="C113" s="215"/>
      <c r="D113" s="215"/>
      <c r="E113" s="215"/>
      <c r="F113" s="167"/>
      <c r="G113" s="167"/>
      <c r="H113" s="282"/>
      <c r="I113" s="284"/>
      <c r="J113" s="167"/>
      <c r="Q113" s="167"/>
      <c r="R113" s="167"/>
    </row>
    <row r="114" spans="1:18" ht="15.75" customHeight="1">
      <c r="A114" s="167"/>
      <c r="B114" s="167"/>
      <c r="C114" s="215"/>
      <c r="D114" s="215"/>
      <c r="E114" s="215"/>
      <c r="F114" s="167"/>
      <c r="G114" s="167"/>
      <c r="H114" s="282"/>
      <c r="I114" s="284"/>
      <c r="J114" s="167"/>
      <c r="Q114" s="167"/>
      <c r="R114" s="167"/>
    </row>
    <row r="115" spans="1:18" ht="15.75" customHeight="1">
      <c r="A115" s="167"/>
      <c r="B115" s="167"/>
      <c r="C115" s="215"/>
      <c r="D115" s="215"/>
      <c r="E115" s="215"/>
      <c r="F115" s="167"/>
      <c r="G115" s="167"/>
      <c r="H115" s="282"/>
      <c r="I115" s="284"/>
      <c r="J115" s="167"/>
      <c r="Q115" s="167"/>
      <c r="R115" s="167"/>
    </row>
    <row r="116" spans="1:18" ht="15.75" customHeight="1">
      <c r="A116" s="167"/>
      <c r="B116" s="167"/>
      <c r="C116" s="215"/>
      <c r="D116" s="215"/>
      <c r="E116" s="215"/>
      <c r="F116" s="167"/>
      <c r="G116" s="167"/>
      <c r="H116" s="282"/>
      <c r="I116" s="284"/>
      <c r="J116" s="167"/>
      <c r="Q116" s="167"/>
      <c r="R116" s="167"/>
    </row>
    <row r="117" spans="1:18" ht="15.75" customHeight="1">
      <c r="A117" s="167"/>
      <c r="B117" s="167"/>
      <c r="C117" s="215"/>
      <c r="D117" s="215"/>
      <c r="E117" s="215"/>
      <c r="F117" s="167"/>
      <c r="G117" s="167"/>
      <c r="H117" s="282"/>
      <c r="I117" s="284"/>
      <c r="J117" s="167"/>
      <c r="Q117" s="167"/>
      <c r="R117" s="167"/>
    </row>
    <row r="118" spans="1:18" ht="15.75" customHeight="1">
      <c r="A118" s="167"/>
      <c r="B118" s="167"/>
      <c r="C118" s="215"/>
      <c r="D118" s="215"/>
      <c r="E118" s="215"/>
      <c r="F118" s="167"/>
      <c r="G118" s="167"/>
      <c r="H118" s="282"/>
      <c r="I118" s="284"/>
      <c r="J118" s="167"/>
      <c r="Q118" s="167"/>
      <c r="R118" s="167"/>
    </row>
    <row r="119" spans="1:18" ht="15.75" customHeight="1">
      <c r="A119" s="167"/>
      <c r="B119" s="167"/>
      <c r="C119" s="215"/>
      <c r="D119" s="215"/>
      <c r="E119" s="215"/>
      <c r="F119" s="167"/>
      <c r="G119" s="167"/>
      <c r="H119" s="282"/>
      <c r="I119" s="284"/>
      <c r="J119" s="167"/>
      <c r="Q119" s="167"/>
      <c r="R119" s="167"/>
    </row>
    <row r="120" spans="1:18" ht="15.75" customHeight="1">
      <c r="A120" s="167"/>
      <c r="B120" s="167"/>
      <c r="C120" s="215"/>
      <c r="D120" s="215"/>
      <c r="E120" s="215"/>
      <c r="F120" s="167"/>
      <c r="G120" s="167"/>
      <c r="H120" s="282"/>
      <c r="I120" s="284"/>
      <c r="J120" s="167"/>
      <c r="Q120" s="167"/>
      <c r="R120" s="167"/>
    </row>
    <row r="121" spans="1:18" ht="15.75" customHeight="1">
      <c r="A121" s="167"/>
      <c r="B121" s="167"/>
      <c r="C121" s="215"/>
      <c r="D121" s="215"/>
      <c r="E121" s="215"/>
      <c r="F121" s="167"/>
      <c r="G121" s="167"/>
      <c r="H121" s="282"/>
      <c r="I121" s="284"/>
      <c r="J121" s="167"/>
      <c r="Q121" s="167"/>
      <c r="R121" s="167"/>
    </row>
    <row r="122" spans="1:18" ht="15.75" customHeight="1">
      <c r="A122" s="167"/>
      <c r="B122" s="167"/>
      <c r="C122" s="215"/>
      <c r="D122" s="215"/>
      <c r="E122" s="215"/>
      <c r="F122" s="167"/>
      <c r="G122" s="167"/>
      <c r="H122" s="282"/>
      <c r="I122" s="284"/>
      <c r="J122" s="167"/>
      <c r="Q122" s="167"/>
      <c r="R122" s="167"/>
    </row>
    <row r="123" spans="1:18" ht="15.75" customHeight="1">
      <c r="A123" s="167"/>
      <c r="B123" s="167"/>
      <c r="C123" s="215"/>
      <c r="D123" s="215"/>
      <c r="E123" s="215"/>
      <c r="F123" s="167"/>
      <c r="G123" s="167"/>
      <c r="H123" s="282"/>
      <c r="I123" s="284"/>
      <c r="J123" s="167"/>
      <c r="Q123" s="167"/>
      <c r="R123" s="167"/>
    </row>
    <row r="124" spans="1:18" ht="15.75" customHeight="1">
      <c r="A124" s="167"/>
      <c r="B124" s="167"/>
      <c r="C124" s="215"/>
      <c r="D124" s="215"/>
      <c r="E124" s="215"/>
      <c r="F124" s="167"/>
      <c r="G124" s="167"/>
      <c r="H124" s="282"/>
      <c r="I124" s="284"/>
      <c r="J124" s="167"/>
      <c r="Q124" s="167"/>
      <c r="R124" s="167"/>
    </row>
    <row r="125" spans="1:18" ht="15.75" customHeight="1">
      <c r="A125" s="167"/>
      <c r="B125" s="167"/>
      <c r="C125" s="215"/>
      <c r="D125" s="215"/>
      <c r="E125" s="215"/>
      <c r="F125" s="167"/>
      <c r="G125" s="167"/>
      <c r="H125" s="282"/>
      <c r="I125" s="284"/>
      <c r="J125" s="167"/>
      <c r="Q125" s="167"/>
      <c r="R125" s="167"/>
    </row>
    <row r="126" spans="1:18" ht="15.75" customHeight="1">
      <c r="A126" s="167"/>
      <c r="B126" s="167"/>
      <c r="C126" s="215"/>
      <c r="D126" s="215"/>
      <c r="E126" s="215"/>
      <c r="F126" s="167"/>
      <c r="G126" s="167"/>
      <c r="H126" s="282"/>
      <c r="I126" s="284"/>
      <c r="J126" s="167"/>
      <c r="Q126" s="167"/>
      <c r="R126" s="167"/>
    </row>
    <row r="127" spans="1:18" ht="15.75" customHeight="1">
      <c r="A127" s="167"/>
      <c r="B127" s="167"/>
      <c r="C127" s="215"/>
      <c r="D127" s="215"/>
      <c r="E127" s="215"/>
      <c r="F127" s="167"/>
      <c r="G127" s="167"/>
      <c r="H127" s="282"/>
      <c r="I127" s="284"/>
      <c r="J127" s="167"/>
      <c r="Q127" s="167"/>
      <c r="R127" s="167"/>
    </row>
    <row r="128" spans="1:18" ht="15.75" customHeight="1">
      <c r="A128" s="167"/>
      <c r="B128" s="167"/>
      <c r="C128" s="215"/>
      <c r="D128" s="215"/>
      <c r="E128" s="215"/>
      <c r="F128" s="167"/>
      <c r="G128" s="167"/>
      <c r="H128" s="282"/>
      <c r="I128" s="284"/>
      <c r="J128" s="167"/>
      <c r="Q128" s="167"/>
      <c r="R128" s="167"/>
    </row>
    <row r="129" spans="1:18" ht="15.75" customHeight="1">
      <c r="A129" s="167"/>
      <c r="B129" s="167"/>
      <c r="C129" s="215"/>
      <c r="D129" s="215"/>
      <c r="E129" s="215"/>
      <c r="F129" s="167"/>
      <c r="G129" s="167"/>
      <c r="H129" s="282"/>
      <c r="I129" s="284"/>
      <c r="J129" s="167"/>
      <c r="Q129" s="167"/>
      <c r="R129" s="167"/>
    </row>
    <row r="130" spans="1:18" ht="15.75" customHeight="1">
      <c r="A130" s="167"/>
      <c r="B130" s="167"/>
      <c r="C130" s="215"/>
      <c r="D130" s="215"/>
      <c r="E130" s="215"/>
      <c r="F130" s="167"/>
      <c r="G130" s="167"/>
      <c r="H130" s="282"/>
      <c r="I130" s="284"/>
      <c r="J130" s="167"/>
      <c r="Q130" s="167"/>
      <c r="R130" s="167"/>
    </row>
    <row r="131" spans="1:18" ht="15.75" customHeight="1">
      <c r="A131" s="167"/>
      <c r="B131" s="167"/>
      <c r="C131" s="215"/>
      <c r="D131" s="215"/>
      <c r="E131" s="215"/>
      <c r="F131" s="167"/>
      <c r="G131" s="167"/>
      <c r="H131" s="282"/>
      <c r="I131" s="284"/>
      <c r="J131" s="167"/>
      <c r="Q131" s="167"/>
      <c r="R131" s="167"/>
    </row>
    <row r="132" spans="1:18" ht="15.75" customHeight="1">
      <c r="A132" s="167"/>
      <c r="B132" s="167"/>
      <c r="C132" s="215"/>
      <c r="D132" s="215"/>
      <c r="E132" s="215"/>
      <c r="F132" s="167"/>
      <c r="G132" s="167"/>
      <c r="H132" s="282"/>
      <c r="I132" s="284"/>
      <c r="J132" s="167"/>
      <c r="Q132" s="167"/>
      <c r="R132" s="167"/>
    </row>
    <row r="133" spans="1:18" ht="15.75" customHeight="1">
      <c r="A133" s="167"/>
      <c r="B133" s="167"/>
      <c r="C133" s="215"/>
      <c r="D133" s="215"/>
      <c r="E133" s="215"/>
      <c r="F133" s="167"/>
      <c r="G133" s="167"/>
      <c r="H133" s="282"/>
      <c r="I133" s="284"/>
      <c r="J133" s="167"/>
      <c r="Q133" s="167"/>
      <c r="R133" s="167"/>
    </row>
    <row r="134" spans="1:18" ht="15.75" customHeight="1">
      <c r="A134" s="167"/>
      <c r="B134" s="167"/>
      <c r="C134" s="215"/>
      <c r="D134" s="215"/>
      <c r="E134" s="215"/>
      <c r="F134" s="167"/>
      <c r="G134" s="167"/>
      <c r="H134" s="282"/>
      <c r="I134" s="284"/>
      <c r="J134" s="167"/>
      <c r="Q134" s="167"/>
      <c r="R134" s="167"/>
    </row>
    <row r="135" spans="1:18" ht="15.75" customHeight="1">
      <c r="A135" s="167"/>
      <c r="B135" s="167"/>
      <c r="C135" s="215"/>
      <c r="D135" s="215"/>
      <c r="E135" s="215"/>
      <c r="F135" s="167"/>
      <c r="G135" s="167"/>
      <c r="H135" s="282"/>
      <c r="I135" s="284"/>
      <c r="J135" s="167"/>
      <c r="Q135" s="167"/>
      <c r="R135" s="167"/>
    </row>
    <row r="136" spans="1:18" ht="15.75" customHeight="1">
      <c r="A136" s="167"/>
      <c r="B136" s="167"/>
      <c r="C136" s="215"/>
      <c r="D136" s="215"/>
      <c r="E136" s="215"/>
      <c r="F136" s="167"/>
      <c r="G136" s="167"/>
      <c r="H136" s="282"/>
      <c r="I136" s="284"/>
      <c r="J136" s="167"/>
      <c r="Q136" s="167"/>
      <c r="R136" s="167"/>
    </row>
    <row r="137" spans="1:18" ht="15.75" customHeight="1">
      <c r="A137" s="167"/>
      <c r="B137" s="167"/>
      <c r="C137" s="215"/>
      <c r="D137" s="215"/>
      <c r="E137" s="215"/>
      <c r="F137" s="167"/>
      <c r="G137" s="167"/>
      <c r="H137" s="282"/>
      <c r="I137" s="284"/>
      <c r="J137" s="167"/>
      <c r="Q137" s="167"/>
      <c r="R137" s="167"/>
    </row>
    <row r="138" spans="1:18" ht="15.75" customHeight="1">
      <c r="A138" s="167"/>
      <c r="B138" s="167"/>
      <c r="C138" s="215"/>
      <c r="D138" s="215"/>
      <c r="E138" s="215"/>
      <c r="F138" s="167"/>
      <c r="G138" s="167"/>
      <c r="H138" s="282"/>
      <c r="I138" s="284"/>
      <c r="J138" s="167"/>
      <c r="Q138" s="167"/>
      <c r="R138" s="167"/>
    </row>
    <row r="139" spans="1:18" ht="15.75" customHeight="1">
      <c r="A139" s="167"/>
      <c r="B139" s="167"/>
      <c r="C139" s="215"/>
      <c r="D139" s="215"/>
      <c r="E139" s="215"/>
      <c r="F139" s="167"/>
      <c r="G139" s="167"/>
      <c r="H139" s="282"/>
      <c r="I139" s="284"/>
      <c r="J139" s="167"/>
      <c r="Q139" s="167"/>
      <c r="R139" s="167"/>
    </row>
    <row r="140" spans="1:18" ht="15.75" customHeight="1">
      <c r="A140" s="167"/>
      <c r="B140" s="167"/>
      <c r="C140" s="215"/>
      <c r="D140" s="215"/>
      <c r="E140" s="215"/>
      <c r="F140" s="167"/>
      <c r="G140" s="167"/>
      <c r="H140" s="282"/>
      <c r="I140" s="284"/>
      <c r="J140" s="167"/>
      <c r="Q140" s="167"/>
      <c r="R140" s="167"/>
    </row>
    <row r="141" spans="1:18" ht="15.75" customHeight="1">
      <c r="A141" s="167"/>
      <c r="B141" s="167"/>
      <c r="C141" s="215"/>
      <c r="D141" s="215"/>
      <c r="E141" s="215"/>
      <c r="F141" s="167"/>
      <c r="G141" s="167"/>
      <c r="H141" s="282"/>
      <c r="I141" s="284"/>
      <c r="J141" s="167"/>
      <c r="Q141" s="167"/>
      <c r="R141" s="167"/>
    </row>
    <row r="142" spans="1:18" ht="15.75" customHeight="1">
      <c r="A142" s="167"/>
      <c r="B142" s="167"/>
      <c r="C142" s="215"/>
      <c r="D142" s="215"/>
      <c r="E142" s="215"/>
      <c r="F142" s="167"/>
      <c r="G142" s="167"/>
      <c r="H142" s="282"/>
      <c r="I142" s="284"/>
      <c r="J142" s="167"/>
      <c r="Q142" s="167"/>
      <c r="R142" s="167"/>
    </row>
    <row r="143" spans="1:18" ht="15.75" customHeight="1">
      <c r="A143" s="167"/>
      <c r="B143" s="167"/>
      <c r="C143" s="215"/>
      <c r="D143" s="215"/>
      <c r="E143" s="215"/>
      <c r="F143" s="167"/>
      <c r="G143" s="167"/>
      <c r="H143" s="282"/>
      <c r="I143" s="284"/>
      <c r="J143" s="167"/>
      <c r="Q143" s="167"/>
      <c r="R143" s="167"/>
    </row>
    <row r="144" spans="1:18" ht="15.75" customHeight="1">
      <c r="A144" s="167"/>
      <c r="B144" s="167"/>
      <c r="C144" s="215"/>
      <c r="D144" s="215"/>
      <c r="E144" s="215"/>
      <c r="F144" s="167"/>
      <c r="G144" s="167"/>
      <c r="H144" s="282"/>
      <c r="I144" s="284"/>
      <c r="J144" s="167"/>
      <c r="Q144" s="167"/>
      <c r="R144" s="167"/>
    </row>
    <row r="145" spans="1:18" ht="15.75" customHeight="1">
      <c r="A145" s="167"/>
      <c r="B145" s="167"/>
      <c r="C145" s="215"/>
      <c r="D145" s="215"/>
      <c r="E145" s="215"/>
      <c r="F145" s="167"/>
      <c r="G145" s="167"/>
      <c r="H145" s="282"/>
      <c r="I145" s="284"/>
      <c r="J145" s="167"/>
      <c r="Q145" s="167"/>
      <c r="R145" s="167"/>
    </row>
    <row r="146" spans="1:18" ht="15.75" customHeight="1">
      <c r="A146" s="167"/>
      <c r="B146" s="167"/>
      <c r="C146" s="215"/>
      <c r="D146" s="215"/>
      <c r="E146" s="215"/>
      <c r="F146" s="167"/>
      <c r="G146" s="167"/>
      <c r="H146" s="282"/>
      <c r="I146" s="284"/>
      <c r="J146" s="167"/>
      <c r="Q146" s="167"/>
      <c r="R146" s="167"/>
    </row>
    <row r="147" spans="1:18" ht="15.75" customHeight="1">
      <c r="A147" s="167"/>
      <c r="B147" s="167"/>
      <c r="C147" s="215"/>
      <c r="D147" s="215"/>
      <c r="E147" s="215"/>
      <c r="F147" s="167"/>
      <c r="G147" s="167"/>
      <c r="H147" s="282"/>
      <c r="I147" s="284"/>
      <c r="J147" s="167"/>
      <c r="Q147" s="167"/>
      <c r="R147" s="167"/>
    </row>
    <row r="148" spans="1:18" ht="15.75" customHeight="1">
      <c r="A148" s="167"/>
      <c r="B148" s="167"/>
      <c r="C148" s="215"/>
      <c r="D148" s="215"/>
      <c r="E148" s="215"/>
      <c r="F148" s="167"/>
      <c r="G148" s="167"/>
      <c r="H148" s="282"/>
      <c r="I148" s="284"/>
      <c r="J148" s="167"/>
      <c r="Q148" s="167"/>
      <c r="R148" s="167"/>
    </row>
    <row r="149" spans="1:18" ht="15.75" customHeight="1">
      <c r="A149" s="167"/>
      <c r="B149" s="167"/>
      <c r="C149" s="215"/>
      <c r="D149" s="215"/>
      <c r="E149" s="215"/>
      <c r="F149" s="167"/>
      <c r="G149" s="167"/>
      <c r="H149" s="282"/>
      <c r="I149" s="284"/>
      <c r="J149" s="167"/>
      <c r="Q149" s="167"/>
      <c r="R149" s="167"/>
    </row>
    <row r="150" spans="1:18" ht="15.75" customHeight="1">
      <c r="A150" s="167"/>
      <c r="B150" s="167"/>
      <c r="C150" s="215"/>
      <c r="D150" s="215"/>
      <c r="E150" s="215"/>
      <c r="F150" s="167"/>
      <c r="G150" s="167"/>
      <c r="H150" s="282"/>
      <c r="I150" s="284"/>
      <c r="J150" s="167"/>
      <c r="Q150" s="167"/>
      <c r="R150" s="167"/>
    </row>
    <row r="151" spans="1:18" ht="15.75" customHeight="1">
      <c r="A151" s="167"/>
      <c r="B151" s="167"/>
      <c r="C151" s="215"/>
      <c r="D151" s="215"/>
      <c r="E151" s="215"/>
      <c r="F151" s="167"/>
      <c r="G151" s="167"/>
      <c r="H151" s="282"/>
      <c r="I151" s="284"/>
      <c r="J151" s="167"/>
      <c r="Q151" s="167"/>
      <c r="R151" s="167"/>
    </row>
    <row r="152" spans="1:18" ht="15.75" customHeight="1">
      <c r="A152" s="167"/>
      <c r="B152" s="167"/>
      <c r="C152" s="215"/>
      <c r="D152" s="215"/>
      <c r="E152" s="215"/>
      <c r="F152" s="167"/>
      <c r="G152" s="167"/>
      <c r="H152" s="282"/>
      <c r="I152" s="284"/>
      <c r="J152" s="167"/>
      <c r="Q152" s="167"/>
      <c r="R152" s="167"/>
    </row>
    <row r="153" spans="1:18" ht="15.75" customHeight="1">
      <c r="A153" s="167"/>
      <c r="B153" s="167"/>
      <c r="C153" s="215"/>
      <c r="D153" s="215"/>
      <c r="E153" s="215"/>
      <c r="F153" s="167"/>
      <c r="G153" s="167"/>
      <c r="H153" s="282"/>
      <c r="I153" s="284"/>
      <c r="J153" s="167"/>
      <c r="Q153" s="167"/>
      <c r="R153" s="167"/>
    </row>
    <row r="154" spans="1:18" ht="15.75" customHeight="1">
      <c r="A154" s="167"/>
      <c r="B154" s="167"/>
      <c r="C154" s="215"/>
      <c r="D154" s="215"/>
      <c r="E154" s="215"/>
      <c r="F154" s="167"/>
      <c r="G154" s="167"/>
      <c r="H154" s="282"/>
      <c r="I154" s="284"/>
      <c r="J154" s="167"/>
      <c r="Q154" s="167"/>
      <c r="R154" s="167"/>
    </row>
    <row r="155" spans="1:18" ht="15.75" customHeight="1">
      <c r="A155" s="167"/>
      <c r="B155" s="167"/>
      <c r="C155" s="215"/>
      <c r="D155" s="215"/>
      <c r="E155" s="215"/>
      <c r="F155" s="167"/>
      <c r="G155" s="167"/>
      <c r="H155" s="282"/>
      <c r="I155" s="284"/>
      <c r="J155" s="167"/>
      <c r="Q155" s="167"/>
      <c r="R155" s="167"/>
    </row>
    <row r="156" spans="1:18" ht="15.75" customHeight="1">
      <c r="A156" s="167"/>
      <c r="B156" s="167"/>
      <c r="C156" s="215"/>
      <c r="D156" s="215"/>
      <c r="E156" s="215"/>
      <c r="F156" s="167"/>
      <c r="G156" s="167"/>
      <c r="H156" s="282"/>
      <c r="I156" s="284"/>
      <c r="J156" s="167"/>
      <c r="Q156" s="167"/>
      <c r="R156" s="167"/>
    </row>
    <row r="157" spans="1:18" ht="15.75" customHeight="1">
      <c r="A157" s="167"/>
      <c r="B157" s="167"/>
      <c r="C157" s="215"/>
      <c r="D157" s="215"/>
      <c r="E157" s="215"/>
      <c r="F157" s="167"/>
      <c r="G157" s="167"/>
      <c r="H157" s="282"/>
      <c r="I157" s="284"/>
      <c r="J157" s="167"/>
      <c r="Q157" s="167"/>
      <c r="R157" s="167"/>
    </row>
    <row r="158" spans="1:18" ht="15.75" customHeight="1">
      <c r="A158" s="167"/>
      <c r="B158" s="167"/>
      <c r="C158" s="215"/>
      <c r="D158" s="215"/>
      <c r="E158" s="215"/>
      <c r="F158" s="167"/>
      <c r="G158" s="167"/>
      <c r="H158" s="282"/>
      <c r="I158" s="284"/>
      <c r="J158" s="167"/>
      <c r="Q158" s="167"/>
      <c r="R158" s="167"/>
    </row>
    <row r="159" spans="1:18" ht="15.75" customHeight="1">
      <c r="A159" s="167"/>
      <c r="B159" s="167"/>
      <c r="C159" s="215"/>
      <c r="D159" s="215"/>
      <c r="E159" s="215"/>
      <c r="F159" s="167"/>
      <c r="G159" s="167"/>
      <c r="H159" s="282"/>
      <c r="I159" s="284"/>
      <c r="J159" s="167"/>
      <c r="Q159" s="167"/>
      <c r="R159" s="167"/>
    </row>
    <row r="160" spans="1:18" ht="15.75" customHeight="1">
      <c r="A160" s="167"/>
      <c r="B160" s="167"/>
      <c r="C160" s="215"/>
      <c r="D160" s="215"/>
      <c r="E160" s="215"/>
      <c r="F160" s="167"/>
      <c r="G160" s="167"/>
      <c r="H160" s="282"/>
      <c r="I160" s="284"/>
      <c r="J160" s="167"/>
      <c r="Q160" s="167"/>
      <c r="R160" s="167"/>
    </row>
    <row r="161" spans="1:18" ht="15.75" customHeight="1">
      <c r="A161" s="167"/>
      <c r="B161" s="167"/>
      <c r="C161" s="215"/>
      <c r="D161" s="215"/>
      <c r="E161" s="215"/>
      <c r="F161" s="167"/>
      <c r="G161" s="167"/>
      <c r="H161" s="282"/>
      <c r="I161" s="284"/>
      <c r="J161" s="167"/>
      <c r="Q161" s="167"/>
      <c r="R161" s="167"/>
    </row>
    <row r="162" spans="1:18" ht="15.75" customHeight="1">
      <c r="A162" s="167"/>
      <c r="B162" s="167"/>
      <c r="C162" s="215"/>
      <c r="D162" s="215"/>
      <c r="E162" s="215"/>
      <c r="F162" s="167"/>
      <c r="G162" s="167"/>
      <c r="H162" s="282"/>
      <c r="I162" s="284"/>
      <c r="J162" s="167"/>
      <c r="Q162" s="167"/>
      <c r="R162" s="167"/>
    </row>
    <row r="163" spans="1:18" ht="15.75" customHeight="1">
      <c r="A163" s="167"/>
      <c r="B163" s="167"/>
      <c r="C163" s="215"/>
      <c r="D163" s="215"/>
      <c r="E163" s="215"/>
      <c r="F163" s="167"/>
      <c r="G163" s="167"/>
      <c r="H163" s="282"/>
      <c r="I163" s="284"/>
      <c r="J163" s="167"/>
      <c r="Q163" s="167"/>
      <c r="R163" s="167"/>
    </row>
    <row r="164" spans="1:18" ht="15.75" customHeight="1">
      <c r="A164" s="167"/>
      <c r="B164" s="167"/>
      <c r="C164" s="215"/>
      <c r="D164" s="215"/>
      <c r="E164" s="215"/>
      <c r="F164" s="167"/>
      <c r="G164" s="167"/>
      <c r="H164" s="282"/>
      <c r="I164" s="284"/>
      <c r="J164" s="167"/>
      <c r="Q164" s="167"/>
      <c r="R164" s="167"/>
    </row>
    <row r="165" spans="1:18" ht="15.75" customHeight="1">
      <c r="A165" s="167"/>
      <c r="B165" s="167"/>
      <c r="C165" s="215"/>
      <c r="D165" s="215"/>
      <c r="E165" s="215"/>
      <c r="F165" s="167"/>
      <c r="G165" s="167"/>
      <c r="H165" s="282"/>
      <c r="I165" s="284"/>
      <c r="J165" s="167"/>
      <c r="Q165" s="167"/>
      <c r="R165" s="167"/>
    </row>
    <row r="166" spans="1:18" ht="15.75" customHeight="1">
      <c r="A166" s="167"/>
      <c r="B166" s="167"/>
      <c r="C166" s="215"/>
      <c r="D166" s="215"/>
      <c r="E166" s="215"/>
      <c r="F166" s="167"/>
      <c r="G166" s="167"/>
      <c r="H166" s="282"/>
      <c r="I166" s="284"/>
      <c r="J166" s="167"/>
      <c r="Q166" s="167"/>
      <c r="R166" s="167"/>
    </row>
    <row r="167" spans="1:18" ht="15.75" customHeight="1">
      <c r="A167" s="167"/>
      <c r="B167" s="167"/>
      <c r="C167" s="215"/>
      <c r="D167" s="215"/>
      <c r="E167" s="215"/>
      <c r="F167" s="167"/>
      <c r="G167" s="167"/>
      <c r="H167" s="282"/>
      <c r="I167" s="284"/>
      <c r="J167" s="167"/>
      <c r="Q167" s="167"/>
      <c r="R167" s="167"/>
    </row>
    <row r="168" spans="1:18" ht="15.75" customHeight="1">
      <c r="A168" s="167"/>
      <c r="B168" s="167"/>
      <c r="C168" s="215"/>
      <c r="D168" s="215"/>
      <c r="E168" s="215"/>
      <c r="F168" s="167"/>
      <c r="G168" s="167"/>
      <c r="H168" s="282"/>
      <c r="I168" s="284"/>
      <c r="J168" s="167"/>
      <c r="Q168" s="167"/>
      <c r="R168" s="167"/>
    </row>
    <row r="169" spans="1:18" ht="15.75" customHeight="1">
      <c r="A169" s="167"/>
      <c r="B169" s="167"/>
      <c r="C169" s="215"/>
      <c r="D169" s="215"/>
      <c r="E169" s="215"/>
      <c r="F169" s="167"/>
      <c r="G169" s="167"/>
      <c r="H169" s="282"/>
      <c r="I169" s="284"/>
      <c r="J169" s="167"/>
      <c r="Q169" s="167"/>
      <c r="R169" s="167"/>
    </row>
    <row r="170" spans="1:18" ht="15.75" customHeight="1">
      <c r="A170" s="167"/>
      <c r="B170" s="167"/>
      <c r="C170" s="215"/>
      <c r="D170" s="215"/>
      <c r="E170" s="215"/>
      <c r="F170" s="167"/>
      <c r="G170" s="167"/>
      <c r="H170" s="282"/>
      <c r="I170" s="284"/>
      <c r="J170" s="167"/>
      <c r="Q170" s="167"/>
      <c r="R170" s="167"/>
    </row>
    <row r="171" spans="1:18" ht="15.75" customHeight="1">
      <c r="A171" s="167"/>
      <c r="B171" s="167"/>
      <c r="C171" s="215"/>
      <c r="D171" s="215"/>
      <c r="E171" s="215"/>
      <c r="F171" s="167"/>
      <c r="G171" s="167"/>
      <c r="H171" s="282"/>
      <c r="I171" s="284"/>
      <c r="J171" s="167"/>
      <c r="Q171" s="167"/>
      <c r="R171" s="167"/>
    </row>
    <row r="172" spans="1:18" ht="15.75" customHeight="1">
      <c r="A172" s="167"/>
      <c r="B172" s="167"/>
      <c r="C172" s="215"/>
      <c r="D172" s="215"/>
      <c r="E172" s="215"/>
      <c r="F172" s="167"/>
      <c r="G172" s="167"/>
      <c r="H172" s="282"/>
      <c r="I172" s="284"/>
      <c r="J172" s="167"/>
      <c r="Q172" s="167"/>
      <c r="R172" s="167"/>
    </row>
    <row r="173" spans="1:18" ht="15.75" customHeight="1">
      <c r="A173" s="167"/>
      <c r="B173" s="167"/>
      <c r="C173" s="215"/>
      <c r="D173" s="215"/>
      <c r="E173" s="215"/>
      <c r="F173" s="167"/>
      <c r="G173" s="167"/>
      <c r="H173" s="282"/>
      <c r="I173" s="284"/>
      <c r="J173" s="167"/>
      <c r="Q173" s="167"/>
      <c r="R173" s="167"/>
    </row>
    <row r="174" spans="1:18" ht="15.75" customHeight="1">
      <c r="A174" s="167"/>
      <c r="B174" s="167"/>
      <c r="C174" s="215"/>
      <c r="D174" s="215"/>
      <c r="E174" s="215"/>
      <c r="F174" s="167"/>
      <c r="G174" s="167"/>
      <c r="H174" s="282"/>
      <c r="I174" s="284"/>
      <c r="J174" s="167"/>
      <c r="Q174" s="167"/>
      <c r="R174" s="167"/>
    </row>
    <row r="175" spans="1:18" ht="15.75" customHeight="1">
      <c r="A175" s="167"/>
      <c r="B175" s="167"/>
      <c r="C175" s="215"/>
      <c r="D175" s="215"/>
      <c r="E175" s="215"/>
      <c r="F175" s="167"/>
      <c r="G175" s="167"/>
      <c r="H175" s="282"/>
      <c r="I175" s="284"/>
      <c r="J175" s="167"/>
      <c r="Q175" s="167"/>
      <c r="R175" s="167"/>
    </row>
    <row r="176" spans="1:18" ht="15.75" customHeight="1">
      <c r="A176" s="167"/>
      <c r="B176" s="167"/>
      <c r="C176" s="215"/>
      <c r="D176" s="215"/>
      <c r="E176" s="215"/>
      <c r="F176" s="167"/>
      <c r="G176" s="167"/>
      <c r="H176" s="282"/>
      <c r="I176" s="284"/>
      <c r="J176" s="167"/>
      <c r="Q176" s="167"/>
      <c r="R176" s="167"/>
    </row>
    <row r="177" spans="1:18" ht="15.75" customHeight="1">
      <c r="A177" s="167"/>
      <c r="B177" s="167"/>
      <c r="C177" s="215"/>
      <c r="D177" s="215"/>
      <c r="E177" s="215"/>
      <c r="F177" s="167"/>
      <c r="G177" s="167"/>
      <c r="H177" s="282"/>
      <c r="I177" s="284"/>
      <c r="J177" s="167"/>
      <c r="Q177" s="167"/>
      <c r="R177" s="167"/>
    </row>
    <row r="178" spans="1:18" ht="15.75" customHeight="1">
      <c r="A178" s="167"/>
      <c r="B178" s="167"/>
      <c r="C178" s="215"/>
      <c r="D178" s="215"/>
      <c r="E178" s="215"/>
      <c r="F178" s="167"/>
      <c r="G178" s="167"/>
      <c r="H178" s="282"/>
      <c r="I178" s="284"/>
      <c r="J178" s="167"/>
      <c r="Q178" s="167"/>
      <c r="R178" s="167"/>
    </row>
    <row r="179" spans="1:18" ht="15.75" customHeight="1">
      <c r="A179" s="167"/>
      <c r="B179" s="167"/>
      <c r="C179" s="215"/>
      <c r="D179" s="215"/>
      <c r="E179" s="215"/>
      <c r="F179" s="167"/>
      <c r="G179" s="167"/>
      <c r="H179" s="282"/>
      <c r="I179" s="284"/>
      <c r="J179" s="167"/>
      <c r="Q179" s="167"/>
      <c r="R179" s="167"/>
    </row>
    <row r="180" spans="1:18" ht="15.75" customHeight="1">
      <c r="A180" s="167"/>
      <c r="B180" s="167"/>
      <c r="C180" s="215"/>
      <c r="D180" s="215"/>
      <c r="E180" s="215"/>
      <c r="F180" s="167"/>
      <c r="G180" s="167"/>
      <c r="H180" s="282"/>
      <c r="I180" s="284"/>
      <c r="J180" s="167"/>
      <c r="Q180" s="167"/>
      <c r="R180" s="167"/>
    </row>
    <row r="181" spans="1:18" ht="15.75" customHeight="1">
      <c r="A181" s="167"/>
      <c r="B181" s="167"/>
      <c r="C181" s="215"/>
      <c r="D181" s="215"/>
      <c r="E181" s="215"/>
      <c r="F181" s="167"/>
      <c r="G181" s="167"/>
      <c r="H181" s="282"/>
      <c r="I181" s="284"/>
      <c r="J181" s="167"/>
      <c r="Q181" s="167"/>
      <c r="R181" s="167"/>
    </row>
    <row r="182" spans="1:18" ht="15.75" customHeight="1">
      <c r="A182" s="167"/>
      <c r="B182" s="167"/>
      <c r="C182" s="215"/>
      <c r="D182" s="215"/>
      <c r="E182" s="215"/>
      <c r="F182" s="167"/>
      <c r="G182" s="167"/>
      <c r="H182" s="282"/>
      <c r="I182" s="284"/>
      <c r="J182" s="167"/>
      <c r="Q182" s="167"/>
      <c r="R182" s="167"/>
    </row>
    <row r="183" spans="1:18" ht="15.75" customHeight="1">
      <c r="A183" s="167"/>
      <c r="B183" s="167"/>
      <c r="C183" s="215"/>
      <c r="D183" s="215"/>
      <c r="E183" s="215"/>
      <c r="F183" s="167"/>
      <c r="G183" s="167"/>
      <c r="H183" s="282"/>
      <c r="I183" s="284"/>
      <c r="J183" s="167"/>
      <c r="Q183" s="167"/>
      <c r="R183" s="167"/>
    </row>
    <row r="184" spans="1:18" ht="15.75" customHeight="1">
      <c r="A184" s="167"/>
      <c r="B184" s="167"/>
      <c r="C184" s="215"/>
      <c r="D184" s="215"/>
      <c r="E184" s="215"/>
      <c r="F184" s="167"/>
      <c r="G184" s="167"/>
      <c r="H184" s="282"/>
      <c r="I184" s="284"/>
      <c r="J184" s="167"/>
      <c r="Q184" s="167"/>
      <c r="R184" s="167"/>
    </row>
    <row r="185" spans="1:18" ht="15.75" customHeight="1">
      <c r="A185" s="167"/>
      <c r="B185" s="167"/>
      <c r="C185" s="215"/>
      <c r="D185" s="215"/>
      <c r="E185" s="215"/>
      <c r="F185" s="167"/>
      <c r="G185" s="167"/>
      <c r="H185" s="282"/>
      <c r="I185" s="284"/>
      <c r="J185" s="167"/>
      <c r="Q185" s="167"/>
      <c r="R185" s="167"/>
    </row>
    <row r="186" spans="1:18" ht="15.75" customHeight="1">
      <c r="A186" s="167"/>
      <c r="B186" s="167"/>
      <c r="C186" s="215"/>
      <c r="D186" s="215"/>
      <c r="E186" s="215"/>
      <c r="F186" s="167"/>
      <c r="G186" s="167"/>
      <c r="H186" s="282"/>
      <c r="I186" s="284"/>
      <c r="J186" s="167"/>
      <c r="Q186" s="167"/>
      <c r="R186" s="167"/>
    </row>
    <row r="187" spans="1:18" ht="15.75" customHeight="1">
      <c r="A187" s="167"/>
      <c r="B187" s="167"/>
      <c r="C187" s="215"/>
      <c r="D187" s="215"/>
      <c r="E187" s="215"/>
      <c r="F187" s="167"/>
      <c r="G187" s="167"/>
      <c r="H187" s="282"/>
      <c r="I187" s="284"/>
      <c r="J187" s="167"/>
      <c r="Q187" s="167"/>
      <c r="R187" s="167"/>
    </row>
    <row r="188" spans="1:18" ht="15.75" customHeight="1">
      <c r="A188" s="167"/>
      <c r="B188" s="167"/>
      <c r="C188" s="215"/>
      <c r="D188" s="215"/>
      <c r="E188" s="215"/>
      <c r="F188" s="167"/>
      <c r="G188" s="167"/>
      <c r="H188" s="282"/>
      <c r="I188" s="284"/>
      <c r="J188" s="167"/>
      <c r="Q188" s="167"/>
      <c r="R188" s="167"/>
    </row>
    <row r="189" spans="1:18" ht="15.75" customHeight="1">
      <c r="A189" s="167"/>
      <c r="B189" s="167"/>
      <c r="C189" s="215"/>
      <c r="D189" s="215"/>
      <c r="E189" s="215"/>
      <c r="F189" s="167"/>
      <c r="G189" s="167"/>
      <c r="H189" s="282"/>
      <c r="I189" s="284"/>
      <c r="J189" s="167"/>
      <c r="Q189" s="167"/>
      <c r="R189" s="167"/>
    </row>
    <row r="190" spans="1:18" ht="15.75" customHeight="1">
      <c r="A190" s="167"/>
      <c r="B190" s="167"/>
      <c r="C190" s="215"/>
      <c r="D190" s="215"/>
      <c r="E190" s="215"/>
      <c r="F190" s="167"/>
      <c r="G190" s="167"/>
      <c r="H190" s="282"/>
      <c r="I190" s="284"/>
      <c r="J190" s="167"/>
      <c r="Q190" s="167"/>
      <c r="R190" s="167"/>
    </row>
    <row r="191" spans="1:18" ht="15.75" customHeight="1">
      <c r="A191" s="167"/>
      <c r="B191" s="167"/>
      <c r="C191" s="215"/>
      <c r="D191" s="215"/>
      <c r="E191" s="215"/>
      <c r="F191" s="167"/>
      <c r="G191" s="167"/>
      <c r="H191" s="282"/>
      <c r="I191" s="284"/>
      <c r="J191" s="167"/>
      <c r="Q191" s="167"/>
      <c r="R191" s="167"/>
    </row>
    <row r="192" spans="1:18" ht="15.75" customHeight="1">
      <c r="A192" s="167"/>
      <c r="B192" s="167"/>
      <c r="C192" s="215"/>
      <c r="D192" s="215"/>
      <c r="E192" s="215"/>
      <c r="F192" s="167"/>
      <c r="G192" s="167"/>
      <c r="H192" s="282"/>
      <c r="I192" s="284"/>
      <c r="J192" s="167"/>
      <c r="Q192" s="167"/>
      <c r="R192" s="167"/>
    </row>
    <row r="193" spans="1:18" ht="15.75" customHeight="1">
      <c r="A193" s="167"/>
      <c r="B193" s="167"/>
      <c r="C193" s="215"/>
      <c r="D193" s="215"/>
      <c r="E193" s="215"/>
      <c r="F193" s="167"/>
      <c r="G193" s="167"/>
      <c r="H193" s="282"/>
      <c r="I193" s="284"/>
      <c r="J193" s="167"/>
      <c r="Q193" s="167"/>
      <c r="R193" s="167"/>
    </row>
    <row r="194" spans="1:18" ht="15.75" customHeight="1">
      <c r="A194" s="167"/>
      <c r="B194" s="167"/>
      <c r="C194" s="215"/>
      <c r="D194" s="215"/>
      <c r="E194" s="215"/>
      <c r="F194" s="167"/>
      <c r="G194" s="167"/>
      <c r="H194" s="282"/>
      <c r="I194" s="284"/>
      <c r="J194" s="167"/>
      <c r="Q194" s="167"/>
      <c r="R194" s="167"/>
    </row>
    <row r="195" spans="1:18" ht="15.75" customHeight="1">
      <c r="A195" s="167"/>
      <c r="B195" s="167"/>
      <c r="C195" s="215"/>
      <c r="D195" s="215"/>
      <c r="E195" s="215"/>
      <c r="F195" s="167"/>
      <c r="G195" s="167"/>
      <c r="H195" s="282"/>
      <c r="I195" s="284"/>
      <c r="J195" s="167"/>
      <c r="Q195" s="167"/>
      <c r="R195" s="167"/>
    </row>
    <row r="196" spans="1:18" ht="15.75" customHeight="1">
      <c r="A196" s="167"/>
      <c r="B196" s="167"/>
      <c r="C196" s="215"/>
      <c r="D196" s="215"/>
      <c r="E196" s="215"/>
      <c r="F196" s="167"/>
      <c r="G196" s="167"/>
      <c r="H196" s="282"/>
      <c r="I196" s="284"/>
      <c r="J196" s="167"/>
      <c r="Q196" s="167"/>
      <c r="R196" s="167"/>
    </row>
    <row r="197" spans="1:18" ht="15.75" customHeight="1">
      <c r="A197" s="167"/>
      <c r="B197" s="167"/>
      <c r="C197" s="215"/>
      <c r="D197" s="215"/>
      <c r="E197" s="215"/>
      <c r="F197" s="167"/>
      <c r="G197" s="167"/>
      <c r="H197" s="282"/>
      <c r="I197" s="284"/>
      <c r="J197" s="167"/>
      <c r="Q197" s="167"/>
      <c r="R197" s="167"/>
    </row>
    <row r="198" spans="1:18" ht="15.75" customHeight="1">
      <c r="A198" s="167"/>
      <c r="B198" s="167"/>
      <c r="C198" s="215"/>
      <c r="D198" s="215"/>
      <c r="E198" s="215"/>
      <c r="F198" s="167"/>
      <c r="G198" s="167"/>
      <c r="H198" s="282"/>
      <c r="I198" s="284"/>
      <c r="J198" s="167"/>
      <c r="Q198" s="167"/>
      <c r="R198" s="167"/>
    </row>
    <row r="199" spans="1:18" ht="15.75" customHeight="1">
      <c r="A199" s="167"/>
      <c r="B199" s="167"/>
      <c r="C199" s="215"/>
      <c r="D199" s="215"/>
      <c r="E199" s="215"/>
      <c r="F199" s="167"/>
      <c r="G199" s="167"/>
      <c r="H199" s="282"/>
      <c r="I199" s="284"/>
      <c r="J199" s="167"/>
      <c r="Q199" s="167"/>
      <c r="R199" s="167"/>
    </row>
    <row r="200" spans="1:18" ht="15.75" customHeight="1">
      <c r="A200" s="167"/>
      <c r="B200" s="167"/>
      <c r="C200" s="215"/>
      <c r="D200" s="215"/>
      <c r="E200" s="215"/>
      <c r="F200" s="167"/>
      <c r="G200" s="167"/>
      <c r="H200" s="282"/>
      <c r="I200" s="284"/>
      <c r="J200" s="167"/>
      <c r="Q200" s="167"/>
      <c r="R200" s="167"/>
    </row>
    <row r="201" spans="1:18" ht="15.75" customHeight="1">
      <c r="A201" s="167"/>
      <c r="B201" s="167"/>
      <c r="C201" s="215"/>
      <c r="D201" s="215"/>
      <c r="E201" s="215"/>
      <c r="F201" s="167"/>
      <c r="G201" s="167"/>
      <c r="H201" s="282"/>
      <c r="I201" s="284"/>
      <c r="J201" s="167"/>
      <c r="Q201" s="167"/>
      <c r="R201" s="167"/>
    </row>
    <row r="202" spans="1:18" ht="15.75" customHeight="1">
      <c r="A202" s="167"/>
      <c r="B202" s="167"/>
      <c r="C202" s="215"/>
      <c r="D202" s="215"/>
      <c r="E202" s="215"/>
      <c r="F202" s="167"/>
      <c r="G202" s="167"/>
      <c r="H202" s="282"/>
      <c r="I202" s="284"/>
      <c r="J202" s="167"/>
      <c r="Q202" s="167"/>
      <c r="R202" s="167"/>
    </row>
    <row r="203" spans="1:18" ht="15.75" customHeight="1">
      <c r="A203" s="167"/>
      <c r="B203" s="167"/>
      <c r="C203" s="215"/>
      <c r="D203" s="215"/>
      <c r="E203" s="215"/>
      <c r="F203" s="167"/>
      <c r="G203" s="167"/>
      <c r="H203" s="282"/>
      <c r="I203" s="284"/>
      <c r="J203" s="167"/>
      <c r="Q203" s="167"/>
      <c r="R203" s="167"/>
    </row>
    <row r="204" spans="1:18" ht="15.75" customHeight="1">
      <c r="A204" s="167"/>
      <c r="B204" s="167"/>
      <c r="C204" s="215"/>
      <c r="D204" s="215"/>
      <c r="E204" s="215"/>
      <c r="F204" s="167"/>
      <c r="G204" s="167"/>
      <c r="H204" s="282"/>
      <c r="I204" s="284"/>
      <c r="J204" s="167"/>
      <c r="Q204" s="167"/>
      <c r="R204" s="167"/>
    </row>
    <row r="205" spans="1:18" ht="15.75" customHeight="1">
      <c r="A205" s="167"/>
      <c r="B205" s="167"/>
      <c r="C205" s="215"/>
      <c r="D205" s="215"/>
      <c r="E205" s="215"/>
      <c r="F205" s="167"/>
      <c r="G205" s="167"/>
      <c r="H205" s="282"/>
      <c r="I205" s="284"/>
      <c r="J205" s="167"/>
      <c r="Q205" s="167"/>
      <c r="R205" s="167"/>
    </row>
    <row r="206" spans="1:18" ht="15.75" customHeight="1">
      <c r="A206" s="167"/>
      <c r="B206" s="167"/>
      <c r="C206" s="215"/>
      <c r="D206" s="215"/>
      <c r="E206" s="215"/>
      <c r="F206" s="167"/>
      <c r="G206" s="167"/>
      <c r="H206" s="282"/>
      <c r="I206" s="284"/>
      <c r="J206" s="167"/>
      <c r="Q206" s="167"/>
      <c r="R206" s="167"/>
    </row>
    <row r="207" spans="1:18" ht="15.75" customHeight="1">
      <c r="A207" s="167"/>
      <c r="B207" s="167"/>
      <c r="C207" s="215"/>
      <c r="D207" s="215"/>
      <c r="E207" s="215"/>
      <c r="F207" s="167"/>
      <c r="G207" s="167"/>
      <c r="H207" s="282"/>
      <c r="I207" s="284"/>
      <c r="J207" s="167"/>
      <c r="Q207" s="167"/>
      <c r="R207" s="167"/>
    </row>
    <row r="208" spans="1:18" ht="15.75" customHeight="1">
      <c r="A208" s="167"/>
      <c r="B208" s="167"/>
      <c r="C208" s="215"/>
      <c r="D208" s="215"/>
      <c r="E208" s="215"/>
      <c r="F208" s="167"/>
      <c r="G208" s="167"/>
      <c r="H208" s="282"/>
      <c r="I208" s="284"/>
      <c r="J208" s="167"/>
      <c r="Q208" s="167"/>
      <c r="R208" s="167"/>
    </row>
    <row r="209" spans="1:18" ht="15.75" customHeight="1">
      <c r="A209" s="167"/>
      <c r="B209" s="167"/>
      <c r="C209" s="215"/>
      <c r="D209" s="215"/>
      <c r="E209" s="215"/>
      <c r="F209" s="167"/>
      <c r="G209" s="167"/>
      <c r="H209" s="282"/>
      <c r="I209" s="284"/>
      <c r="J209" s="167"/>
      <c r="Q209" s="167"/>
      <c r="R209" s="167"/>
    </row>
    <row r="210" spans="1:18" ht="15.75" customHeight="1">
      <c r="A210" s="167"/>
      <c r="B210" s="167"/>
      <c r="C210" s="215"/>
      <c r="D210" s="215"/>
      <c r="E210" s="215"/>
      <c r="F210" s="167"/>
      <c r="G210" s="167"/>
      <c r="H210" s="282"/>
      <c r="I210" s="284"/>
      <c r="J210" s="167"/>
      <c r="Q210" s="167"/>
      <c r="R210" s="167"/>
    </row>
    <row r="211" spans="1:18" ht="15.75" customHeight="1">
      <c r="A211" s="167"/>
      <c r="B211" s="167"/>
      <c r="C211" s="215"/>
      <c r="D211" s="215"/>
      <c r="E211" s="215"/>
      <c r="F211" s="167"/>
      <c r="G211" s="167"/>
      <c r="H211" s="282"/>
      <c r="I211" s="284"/>
      <c r="J211" s="167"/>
      <c r="Q211" s="167"/>
      <c r="R211" s="167"/>
    </row>
    <row r="212" spans="1:18" ht="15.75" customHeight="1">
      <c r="A212" s="167"/>
      <c r="B212" s="167"/>
      <c r="C212" s="215"/>
      <c r="D212" s="215"/>
      <c r="E212" s="215"/>
      <c r="F212" s="167"/>
      <c r="G212" s="167"/>
      <c r="H212" s="282"/>
      <c r="I212" s="284"/>
      <c r="J212" s="167"/>
      <c r="Q212" s="167"/>
      <c r="R212" s="167"/>
    </row>
    <row r="213" spans="1:18" ht="15.75" customHeight="1">
      <c r="A213" s="167"/>
      <c r="B213" s="167"/>
      <c r="C213" s="215"/>
      <c r="D213" s="215"/>
      <c r="E213" s="215"/>
      <c r="F213" s="167"/>
      <c r="G213" s="167"/>
      <c r="H213" s="282"/>
      <c r="I213" s="284"/>
      <c r="J213" s="167"/>
      <c r="Q213" s="167"/>
      <c r="R213" s="167"/>
    </row>
    <row r="214" spans="1:18" ht="15.75" customHeight="1">
      <c r="A214" s="167"/>
      <c r="B214" s="167"/>
      <c r="C214" s="215"/>
      <c r="D214" s="215"/>
      <c r="E214" s="215"/>
      <c r="F214" s="167"/>
      <c r="G214" s="167"/>
      <c r="H214" s="282"/>
      <c r="I214" s="284"/>
      <c r="J214" s="167"/>
      <c r="Q214" s="167"/>
      <c r="R214" s="167"/>
    </row>
    <row r="215" spans="1:18" ht="15.75" customHeight="1">
      <c r="A215" s="167"/>
      <c r="B215" s="167"/>
      <c r="C215" s="215"/>
      <c r="D215" s="215"/>
      <c r="E215" s="215"/>
      <c r="F215" s="167"/>
      <c r="G215" s="167"/>
      <c r="H215" s="282"/>
      <c r="I215" s="284"/>
      <c r="J215" s="167"/>
      <c r="Q215" s="167"/>
      <c r="R215" s="167"/>
    </row>
    <row r="216" spans="1:18" ht="15.75" customHeight="1">
      <c r="A216" s="167"/>
      <c r="B216" s="167"/>
      <c r="C216" s="215"/>
      <c r="D216" s="215"/>
      <c r="E216" s="215"/>
      <c r="F216" s="167"/>
      <c r="G216" s="167"/>
      <c r="H216" s="282"/>
      <c r="I216" s="284"/>
      <c r="J216" s="167"/>
      <c r="Q216" s="167"/>
      <c r="R216" s="167"/>
    </row>
    <row r="217" spans="1:18" ht="15.75" customHeight="1">
      <c r="A217" s="167"/>
      <c r="B217" s="167"/>
      <c r="C217" s="215"/>
      <c r="D217" s="215"/>
      <c r="E217" s="215"/>
      <c r="F217" s="167"/>
      <c r="G217" s="167"/>
      <c r="H217" s="282"/>
      <c r="I217" s="284"/>
      <c r="J217" s="167"/>
      <c r="Q217" s="167"/>
      <c r="R217" s="167"/>
    </row>
    <row r="218" spans="1:18" ht="15.75" customHeight="1">
      <c r="A218" s="167"/>
      <c r="B218" s="167"/>
      <c r="C218" s="215"/>
      <c r="D218" s="215"/>
      <c r="E218" s="215"/>
      <c r="F218" s="167"/>
      <c r="G218" s="167"/>
      <c r="H218" s="282"/>
      <c r="I218" s="284"/>
      <c r="J218" s="167"/>
      <c r="Q218" s="167"/>
      <c r="R218" s="167"/>
    </row>
    <row r="219" spans="1:18" ht="15.75" customHeight="1">
      <c r="A219" s="167"/>
      <c r="B219" s="167"/>
      <c r="C219" s="215"/>
      <c r="D219" s="215"/>
      <c r="E219" s="215"/>
      <c r="F219" s="167"/>
      <c r="G219" s="167"/>
      <c r="H219" s="282"/>
      <c r="I219" s="284"/>
      <c r="J219" s="167"/>
      <c r="Q219" s="167"/>
      <c r="R219" s="167"/>
    </row>
    <row r="220" spans="1:18" ht="15.75" customHeight="1">
      <c r="A220" s="167"/>
      <c r="B220" s="167"/>
      <c r="C220" s="215"/>
      <c r="D220" s="215"/>
      <c r="E220" s="215"/>
      <c r="F220" s="167"/>
      <c r="G220" s="167"/>
      <c r="H220" s="282"/>
      <c r="I220" s="284"/>
      <c r="J220" s="167"/>
      <c r="Q220" s="167"/>
      <c r="R220" s="167"/>
    </row>
    <row r="221" spans="1:18" ht="15.75" customHeight="1">
      <c r="A221" s="167"/>
      <c r="B221" s="167"/>
      <c r="C221" s="215"/>
      <c r="D221" s="215"/>
      <c r="E221" s="215"/>
      <c r="F221" s="167"/>
      <c r="G221" s="167"/>
      <c r="H221" s="282"/>
      <c r="I221" s="284"/>
      <c r="J221" s="167"/>
      <c r="Q221" s="167"/>
      <c r="R221" s="167"/>
    </row>
    <row r="222" spans="1:18" ht="15.75" customHeight="1">
      <c r="A222" s="167"/>
      <c r="B222" s="167"/>
      <c r="C222" s="215"/>
      <c r="D222" s="215"/>
      <c r="E222" s="215"/>
      <c r="F222" s="167"/>
      <c r="G222" s="167"/>
      <c r="H222" s="282"/>
      <c r="I222" s="284"/>
      <c r="J222" s="167"/>
      <c r="Q222" s="167"/>
      <c r="R222" s="167"/>
    </row>
    <row r="223" spans="1:18" ht="15.75" customHeight="1">
      <c r="A223" s="167"/>
      <c r="B223" s="167"/>
      <c r="C223" s="215"/>
      <c r="D223" s="215"/>
      <c r="E223" s="215"/>
      <c r="F223" s="167"/>
      <c r="G223" s="167"/>
      <c r="H223" s="282"/>
      <c r="I223" s="284"/>
      <c r="J223" s="167"/>
      <c r="Q223" s="167"/>
      <c r="R223" s="167"/>
    </row>
    <row r="224" spans="1:18" ht="15.75" customHeight="1">
      <c r="A224" s="167"/>
      <c r="B224" s="167"/>
      <c r="C224" s="215"/>
      <c r="D224" s="215"/>
      <c r="E224" s="215"/>
      <c r="F224" s="167"/>
      <c r="G224" s="167"/>
      <c r="H224" s="282"/>
      <c r="I224" s="284"/>
      <c r="J224" s="167"/>
      <c r="Q224" s="167"/>
      <c r="R224" s="167"/>
    </row>
    <row r="225" spans="1:18" ht="15.75" customHeight="1">
      <c r="A225" s="167"/>
      <c r="B225" s="167"/>
      <c r="C225" s="215"/>
      <c r="D225" s="215"/>
      <c r="E225" s="215"/>
      <c r="F225" s="167"/>
      <c r="G225" s="167"/>
      <c r="H225" s="282"/>
      <c r="I225" s="284"/>
      <c r="J225" s="167"/>
      <c r="Q225" s="167"/>
      <c r="R225" s="167"/>
    </row>
    <row r="226" spans="1:18" ht="15.75" customHeight="1">
      <c r="A226" s="167"/>
      <c r="B226" s="167"/>
      <c r="C226" s="215"/>
      <c r="D226" s="215"/>
      <c r="E226" s="215"/>
      <c r="F226" s="167"/>
      <c r="G226" s="167"/>
      <c r="H226" s="282"/>
      <c r="I226" s="284"/>
      <c r="J226" s="167"/>
      <c r="Q226" s="167"/>
      <c r="R226" s="167"/>
    </row>
    <row r="227" spans="1:18" ht="15.75" customHeight="1">
      <c r="A227" s="167"/>
      <c r="B227" s="167"/>
      <c r="C227" s="215"/>
      <c r="D227" s="215"/>
      <c r="E227" s="215"/>
      <c r="F227" s="167"/>
      <c r="G227" s="167"/>
      <c r="H227" s="282"/>
      <c r="I227" s="284"/>
      <c r="J227" s="167"/>
      <c r="Q227" s="167"/>
      <c r="R227" s="167"/>
    </row>
    <row r="228" spans="1:18" ht="15.75" customHeight="1">
      <c r="A228" s="167"/>
      <c r="B228" s="167"/>
      <c r="C228" s="215"/>
      <c r="D228" s="215"/>
      <c r="E228" s="215"/>
      <c r="F228" s="167"/>
      <c r="G228" s="167"/>
      <c r="H228" s="282"/>
      <c r="I228" s="284"/>
      <c r="J228" s="167"/>
      <c r="Q228" s="167"/>
      <c r="R228" s="167"/>
    </row>
    <row r="229" spans="1:18" ht="15.75" customHeight="1">
      <c r="A229" s="167"/>
      <c r="B229" s="167"/>
      <c r="C229" s="215"/>
      <c r="D229" s="215"/>
      <c r="E229" s="215"/>
      <c r="F229" s="167"/>
      <c r="G229" s="167"/>
      <c r="H229" s="282"/>
      <c r="I229" s="284"/>
      <c r="J229" s="167"/>
      <c r="Q229" s="167"/>
      <c r="R229" s="167"/>
    </row>
    <row r="230" spans="1:18" ht="15.75" customHeight="1">
      <c r="A230" s="167"/>
      <c r="B230" s="167"/>
      <c r="C230" s="215"/>
      <c r="D230" s="215"/>
      <c r="E230" s="215"/>
      <c r="F230" s="167"/>
      <c r="G230" s="167"/>
      <c r="H230" s="282"/>
      <c r="I230" s="284"/>
      <c r="J230" s="167"/>
      <c r="Q230" s="167"/>
      <c r="R230" s="167"/>
    </row>
    <row r="231" spans="1:18" ht="15.75" customHeight="1">
      <c r="A231" s="167"/>
      <c r="B231" s="167"/>
      <c r="C231" s="215"/>
      <c r="D231" s="215"/>
      <c r="E231" s="215"/>
      <c r="F231" s="167"/>
      <c r="G231" s="167"/>
      <c r="H231" s="282"/>
      <c r="I231" s="284"/>
      <c r="J231" s="167"/>
      <c r="Q231" s="167"/>
      <c r="R231" s="167"/>
    </row>
    <row r="232" spans="1:18" ht="15.75" customHeight="1">
      <c r="A232" s="167"/>
      <c r="B232" s="167"/>
      <c r="C232" s="215"/>
      <c r="D232" s="215"/>
      <c r="E232" s="215"/>
      <c r="F232" s="167"/>
      <c r="G232" s="167"/>
      <c r="H232" s="282"/>
      <c r="I232" s="284"/>
      <c r="J232" s="167"/>
      <c r="Q232" s="167"/>
      <c r="R232" s="167"/>
    </row>
    <row r="233" spans="1:18" ht="15.75" customHeight="1">
      <c r="A233" s="167"/>
      <c r="B233" s="167"/>
      <c r="C233" s="215"/>
      <c r="D233" s="215"/>
      <c r="E233" s="215"/>
      <c r="F233" s="167"/>
      <c r="G233" s="167"/>
      <c r="H233" s="282"/>
      <c r="I233" s="284"/>
      <c r="J233" s="167"/>
      <c r="Q233" s="167"/>
      <c r="R233" s="167"/>
    </row>
    <row r="234" spans="1:18" ht="15.75" customHeight="1">
      <c r="A234" s="167"/>
      <c r="B234" s="167"/>
      <c r="C234" s="215"/>
      <c r="D234" s="215"/>
      <c r="E234" s="215"/>
      <c r="F234" s="167"/>
      <c r="G234" s="167"/>
      <c r="H234" s="282"/>
      <c r="I234" s="284"/>
      <c r="J234" s="167"/>
      <c r="Q234" s="167"/>
      <c r="R234" s="167"/>
    </row>
    <row r="235" spans="1:18" ht="15.75" customHeight="1">
      <c r="A235" s="167"/>
      <c r="B235" s="167"/>
      <c r="C235" s="215"/>
      <c r="D235" s="215"/>
      <c r="E235" s="215"/>
      <c r="F235" s="167"/>
      <c r="G235" s="167"/>
      <c r="H235" s="282"/>
      <c r="I235" s="284"/>
      <c r="J235" s="167"/>
      <c r="Q235" s="167"/>
      <c r="R235" s="167"/>
    </row>
    <row r="236" spans="1:18" ht="15.75" customHeight="1">
      <c r="A236" s="167"/>
      <c r="B236" s="167"/>
      <c r="C236" s="215"/>
      <c r="D236" s="215"/>
      <c r="E236" s="215"/>
      <c r="F236" s="167"/>
      <c r="G236" s="167"/>
      <c r="H236" s="282"/>
      <c r="I236" s="284"/>
      <c r="J236" s="167"/>
      <c r="Q236" s="167"/>
      <c r="R236" s="167"/>
    </row>
    <row r="237" spans="1:18" ht="15.75" customHeight="1">
      <c r="A237" s="167"/>
      <c r="B237" s="167"/>
      <c r="C237" s="215"/>
      <c r="D237" s="215"/>
      <c r="E237" s="215"/>
      <c r="F237" s="167"/>
      <c r="G237" s="167"/>
      <c r="H237" s="282"/>
      <c r="I237" s="284"/>
      <c r="J237" s="167"/>
      <c r="Q237" s="167"/>
      <c r="R237" s="167"/>
    </row>
    <row r="238" spans="1:18" ht="15.75" customHeight="1">
      <c r="A238" s="167"/>
      <c r="B238" s="167"/>
      <c r="C238" s="215"/>
      <c r="D238" s="215"/>
      <c r="E238" s="215"/>
      <c r="F238" s="167"/>
      <c r="G238" s="167"/>
      <c r="H238" s="282"/>
      <c r="I238" s="284"/>
      <c r="J238" s="167"/>
      <c r="Q238" s="167"/>
      <c r="R238" s="167"/>
    </row>
    <row r="239" spans="1:18" ht="15.75" customHeight="1">
      <c r="A239" s="167"/>
      <c r="B239" s="167"/>
      <c r="C239" s="215"/>
      <c r="D239" s="215"/>
      <c r="E239" s="215"/>
      <c r="F239" s="167"/>
      <c r="G239" s="167"/>
      <c r="H239" s="282"/>
      <c r="I239" s="284"/>
      <c r="J239" s="167"/>
      <c r="Q239" s="167"/>
      <c r="R239" s="167"/>
    </row>
    <row r="240" spans="1:18" ht="15.75" customHeight="1">
      <c r="A240" s="167"/>
      <c r="B240" s="167"/>
      <c r="C240" s="215"/>
      <c r="D240" s="215"/>
      <c r="E240" s="215"/>
      <c r="F240" s="167"/>
      <c r="G240" s="167"/>
      <c r="H240" s="282"/>
      <c r="I240" s="284"/>
      <c r="J240" s="167"/>
      <c r="Q240" s="167"/>
      <c r="R240" s="167"/>
    </row>
    <row r="241" spans="1:18" ht="15.75" customHeight="1">
      <c r="A241" s="167"/>
      <c r="B241" s="167"/>
      <c r="C241" s="215"/>
      <c r="D241" s="215"/>
      <c r="E241" s="215"/>
      <c r="F241" s="167"/>
      <c r="G241" s="167"/>
      <c r="H241" s="282"/>
      <c r="I241" s="284"/>
      <c r="J241" s="167"/>
      <c r="Q241" s="167"/>
      <c r="R241" s="167"/>
    </row>
    <row r="242" spans="1:18" ht="15.75" customHeight="1">
      <c r="A242" s="167"/>
      <c r="B242" s="167"/>
      <c r="C242" s="215"/>
      <c r="D242" s="215"/>
      <c r="E242" s="215"/>
      <c r="F242" s="167"/>
      <c r="G242" s="167"/>
      <c r="H242" s="282"/>
      <c r="I242" s="284"/>
      <c r="J242" s="167"/>
      <c r="Q242" s="167"/>
      <c r="R242" s="167"/>
    </row>
    <row r="243" spans="1:18" ht="15.75" customHeight="1">
      <c r="A243" s="167"/>
      <c r="B243" s="167"/>
      <c r="C243" s="215"/>
      <c r="D243" s="215"/>
      <c r="E243" s="215"/>
      <c r="F243" s="167"/>
      <c r="G243" s="167"/>
      <c r="H243" s="282"/>
      <c r="I243" s="284"/>
      <c r="J243" s="167"/>
      <c r="Q243" s="167"/>
      <c r="R243" s="167"/>
    </row>
    <row r="244" spans="1:18" ht="15.75" customHeight="1">
      <c r="A244" s="167"/>
      <c r="B244" s="167"/>
      <c r="C244" s="172"/>
      <c r="D244" s="172"/>
      <c r="E244" s="172"/>
      <c r="F244" s="167"/>
      <c r="G244" s="167"/>
      <c r="H244" s="282"/>
      <c r="I244" s="284"/>
      <c r="J244" s="167"/>
      <c r="Q244" s="167"/>
      <c r="R244" s="167"/>
    </row>
    <row r="245" spans="1:18" ht="15.75" customHeight="1">
      <c r="A245" s="167"/>
      <c r="B245" s="167"/>
      <c r="C245" s="172"/>
      <c r="D245" s="172"/>
      <c r="E245" s="172"/>
      <c r="F245" s="167"/>
      <c r="G245" s="167"/>
      <c r="H245" s="282"/>
      <c r="I245" s="284"/>
      <c r="J245" s="167"/>
      <c r="Q245" s="167"/>
      <c r="R245" s="167"/>
    </row>
    <row r="246" spans="1:18" ht="15.75" customHeight="1">
      <c r="A246" s="167"/>
      <c r="B246" s="167"/>
      <c r="C246" s="172"/>
      <c r="D246" s="172"/>
      <c r="E246" s="172"/>
      <c r="F246" s="167"/>
      <c r="G246" s="167"/>
      <c r="H246" s="282"/>
      <c r="I246" s="284"/>
      <c r="J246" s="167"/>
      <c r="Q246" s="167"/>
      <c r="R246" s="167"/>
    </row>
    <row r="247" spans="1:18" ht="15.75" customHeight="1">
      <c r="A247" s="167"/>
      <c r="B247" s="167"/>
      <c r="C247" s="172"/>
      <c r="D247" s="172"/>
      <c r="E247" s="172"/>
      <c r="F247" s="167"/>
      <c r="G247" s="167"/>
      <c r="H247" s="282"/>
      <c r="I247" s="284"/>
      <c r="J247" s="167"/>
      <c r="Q247" s="167"/>
      <c r="R247" s="167"/>
    </row>
    <row r="248" spans="1:18" ht="15.75" customHeight="1">
      <c r="A248" s="167"/>
      <c r="B248" s="167"/>
      <c r="C248" s="172"/>
      <c r="D248" s="172"/>
      <c r="E248" s="172"/>
      <c r="F248" s="167"/>
      <c r="G248" s="167"/>
      <c r="H248" s="282"/>
      <c r="I248" s="284"/>
      <c r="J248" s="167"/>
      <c r="Q248" s="167"/>
      <c r="R248" s="167"/>
    </row>
    <row r="249" spans="1:18" ht="15.75" customHeight="1">
      <c r="A249" s="167"/>
      <c r="B249" s="167"/>
      <c r="C249" s="172"/>
      <c r="D249" s="172"/>
      <c r="E249" s="172"/>
      <c r="F249" s="167"/>
      <c r="G249" s="167"/>
      <c r="H249" s="282"/>
      <c r="I249" s="284"/>
      <c r="J249" s="167"/>
      <c r="Q249" s="167"/>
      <c r="R249" s="167"/>
    </row>
    <row r="250" spans="1:18" ht="15.75" customHeight="1">
      <c r="A250" s="167"/>
      <c r="B250" s="167"/>
      <c r="C250" s="172"/>
      <c r="D250" s="172"/>
      <c r="E250" s="172"/>
      <c r="F250" s="167"/>
      <c r="G250" s="167"/>
      <c r="H250" s="282"/>
      <c r="I250" s="284"/>
      <c r="J250" s="167"/>
      <c r="Q250" s="167"/>
      <c r="R250" s="167"/>
    </row>
    <row r="251" spans="1:18" ht="15.75" customHeight="1">
      <c r="A251" s="167"/>
      <c r="B251" s="167"/>
      <c r="C251" s="172"/>
      <c r="D251" s="172"/>
      <c r="E251" s="172"/>
      <c r="F251" s="167"/>
      <c r="G251" s="167"/>
      <c r="H251" s="282"/>
      <c r="I251" s="284"/>
      <c r="J251" s="167"/>
      <c r="Q251" s="167"/>
      <c r="R251" s="167"/>
    </row>
    <row r="252" spans="1:18" ht="15.75" customHeight="1">
      <c r="A252" s="167"/>
      <c r="B252" s="167"/>
      <c r="C252" s="172"/>
      <c r="D252" s="172"/>
      <c r="E252" s="172"/>
      <c r="F252" s="167"/>
      <c r="G252" s="167"/>
      <c r="H252" s="282"/>
      <c r="I252" s="284"/>
      <c r="J252" s="167"/>
      <c r="Q252" s="167"/>
      <c r="R252" s="167"/>
    </row>
    <row r="253" spans="1:18" ht="15.75" customHeight="1">
      <c r="A253" s="167"/>
      <c r="B253" s="167"/>
      <c r="C253" s="172"/>
      <c r="D253" s="172"/>
      <c r="E253" s="172"/>
      <c r="F253" s="167"/>
      <c r="G253" s="167"/>
      <c r="H253" s="282"/>
      <c r="I253" s="284"/>
      <c r="J253" s="167"/>
      <c r="Q253" s="167"/>
      <c r="R253" s="167"/>
    </row>
    <row r="254" spans="1:18" ht="15.75" customHeight="1">
      <c r="A254" s="167"/>
      <c r="B254" s="167"/>
      <c r="C254" s="172"/>
      <c r="D254" s="172"/>
      <c r="E254" s="172"/>
      <c r="F254" s="167"/>
      <c r="G254" s="167"/>
      <c r="H254" s="282"/>
      <c r="I254" s="284"/>
      <c r="J254" s="167"/>
      <c r="Q254" s="167"/>
      <c r="R254" s="167"/>
    </row>
    <row r="255" spans="1:18" ht="15.75" customHeight="1">
      <c r="A255" s="167"/>
      <c r="B255" s="167"/>
      <c r="C255" s="172"/>
      <c r="D255" s="172"/>
      <c r="E255" s="172"/>
      <c r="F255" s="167"/>
      <c r="G255" s="167"/>
      <c r="H255" s="282"/>
      <c r="I255" s="284"/>
      <c r="J255" s="167"/>
      <c r="Q255" s="167"/>
      <c r="R255" s="167"/>
    </row>
    <row r="256" spans="1:18" ht="15.75" customHeight="1">
      <c r="A256" s="167"/>
      <c r="B256" s="167"/>
      <c r="C256" s="172"/>
      <c r="D256" s="172"/>
      <c r="E256" s="172"/>
      <c r="F256" s="167"/>
      <c r="G256" s="167"/>
      <c r="H256" s="282"/>
      <c r="I256" s="284"/>
      <c r="J256" s="167"/>
      <c r="Q256" s="167"/>
      <c r="R256" s="167"/>
    </row>
    <row r="257" spans="1:18" ht="15.75" customHeight="1">
      <c r="A257" s="167"/>
      <c r="B257" s="167"/>
      <c r="C257" s="172"/>
      <c r="D257" s="172"/>
      <c r="E257" s="172"/>
      <c r="F257" s="167"/>
      <c r="G257" s="167"/>
      <c r="H257" s="282"/>
      <c r="I257" s="284"/>
      <c r="J257" s="167"/>
      <c r="Q257" s="167"/>
      <c r="R257" s="167"/>
    </row>
    <row r="258" spans="1:18" ht="15.75" customHeight="1">
      <c r="A258" s="167"/>
      <c r="B258" s="167"/>
      <c r="C258" s="172"/>
      <c r="D258" s="172"/>
      <c r="E258" s="172"/>
      <c r="F258" s="167"/>
      <c r="G258" s="167"/>
      <c r="H258" s="282"/>
      <c r="I258" s="284"/>
      <c r="J258" s="167"/>
      <c r="Q258" s="167"/>
      <c r="R258" s="167"/>
    </row>
    <row r="259" spans="1:18" ht="15.75" customHeight="1">
      <c r="A259" s="167"/>
      <c r="B259" s="167"/>
      <c r="C259" s="172"/>
      <c r="D259" s="172"/>
      <c r="E259" s="172"/>
      <c r="F259" s="167"/>
      <c r="G259" s="167"/>
      <c r="H259" s="282"/>
      <c r="I259" s="284"/>
      <c r="J259" s="167"/>
      <c r="Q259" s="167"/>
      <c r="R259" s="167"/>
    </row>
    <row r="260" spans="1:18" ht="15.75" customHeight="1">
      <c r="A260" s="167"/>
      <c r="B260" s="167"/>
      <c r="C260" s="172"/>
      <c r="D260" s="172"/>
      <c r="E260" s="172"/>
      <c r="F260" s="167"/>
      <c r="G260" s="167"/>
      <c r="H260" s="282"/>
      <c r="I260" s="284"/>
      <c r="J260" s="167"/>
      <c r="Q260" s="167"/>
      <c r="R260" s="167"/>
    </row>
    <row r="261" spans="1:18" ht="15.75" customHeight="1">
      <c r="A261" s="167"/>
      <c r="B261" s="167"/>
      <c r="C261" s="172"/>
      <c r="D261" s="172"/>
      <c r="E261" s="172"/>
      <c r="F261" s="167"/>
      <c r="G261" s="167"/>
      <c r="H261" s="282"/>
      <c r="I261" s="284"/>
      <c r="J261" s="167"/>
      <c r="Q261" s="167"/>
      <c r="R261" s="167"/>
    </row>
    <row r="262" spans="1:18" ht="15.75" customHeight="1">
      <c r="A262" s="167"/>
      <c r="B262" s="167"/>
      <c r="C262" s="172"/>
      <c r="D262" s="172"/>
      <c r="E262" s="172"/>
      <c r="F262" s="167"/>
      <c r="G262" s="167"/>
      <c r="H262" s="282"/>
      <c r="I262" s="284"/>
      <c r="J262" s="167"/>
      <c r="Q262" s="167"/>
      <c r="R262" s="167"/>
    </row>
    <row r="263" spans="1:18" ht="15.75" customHeight="1">
      <c r="A263" s="167"/>
      <c r="B263" s="167"/>
      <c r="C263" s="172"/>
      <c r="D263" s="172"/>
      <c r="E263" s="172"/>
      <c r="F263" s="167"/>
      <c r="G263" s="167"/>
      <c r="H263" s="282"/>
      <c r="I263" s="284"/>
      <c r="J263" s="167"/>
      <c r="Q263" s="167"/>
      <c r="R263" s="167"/>
    </row>
    <row r="264" spans="1:18" ht="15.75" customHeight="1">
      <c r="A264" s="167"/>
      <c r="B264" s="167"/>
      <c r="C264" s="172"/>
      <c r="D264" s="172"/>
      <c r="E264" s="172"/>
      <c r="F264" s="167"/>
      <c r="G264" s="167"/>
      <c r="H264" s="282"/>
      <c r="I264" s="284"/>
      <c r="J264" s="167"/>
      <c r="Q264" s="167"/>
      <c r="R264" s="167"/>
    </row>
    <row r="265" spans="1:18" ht="15.75" customHeight="1">
      <c r="A265" s="167"/>
      <c r="B265" s="167"/>
      <c r="C265" s="172"/>
      <c r="D265" s="172"/>
      <c r="E265" s="172"/>
      <c r="F265" s="167"/>
      <c r="G265" s="167"/>
      <c r="H265" s="282"/>
      <c r="I265" s="284"/>
      <c r="J265" s="167"/>
      <c r="Q265" s="167"/>
      <c r="R265" s="167"/>
    </row>
    <row r="266" spans="1:18" ht="15.75" customHeight="1">
      <c r="A266" s="167"/>
      <c r="B266" s="167"/>
      <c r="C266" s="172"/>
      <c r="D266" s="172"/>
      <c r="E266" s="172"/>
      <c r="F266" s="167"/>
      <c r="G266" s="167"/>
      <c r="H266" s="282"/>
      <c r="I266" s="284"/>
      <c r="J266" s="167"/>
      <c r="Q266" s="167"/>
      <c r="R266" s="167"/>
    </row>
    <row r="267" spans="1:18" ht="15.75" customHeight="1">
      <c r="A267" s="167"/>
      <c r="B267" s="167"/>
      <c r="C267" s="172"/>
      <c r="D267" s="172"/>
      <c r="E267" s="172"/>
      <c r="F267" s="167"/>
      <c r="G267" s="167"/>
      <c r="H267" s="282"/>
      <c r="I267" s="284"/>
      <c r="J267" s="167"/>
      <c r="Q267" s="167"/>
      <c r="R267" s="167"/>
    </row>
    <row r="268" spans="1:18" ht="15.75" customHeight="1">
      <c r="A268" s="167"/>
      <c r="B268" s="167"/>
      <c r="C268" s="172"/>
      <c r="D268" s="172"/>
      <c r="E268" s="172"/>
      <c r="F268" s="167"/>
      <c r="G268" s="167"/>
      <c r="H268" s="282"/>
      <c r="I268" s="284"/>
      <c r="J268" s="167"/>
      <c r="Q268" s="167"/>
      <c r="R268" s="167"/>
    </row>
    <row r="269" spans="1:18" ht="15.75" customHeight="1">
      <c r="A269" s="167"/>
      <c r="B269" s="167"/>
      <c r="C269" s="172"/>
      <c r="D269" s="172"/>
      <c r="E269" s="172"/>
      <c r="F269" s="167"/>
      <c r="G269" s="167"/>
      <c r="H269" s="282"/>
      <c r="I269" s="284"/>
      <c r="J269" s="167"/>
      <c r="Q269" s="167"/>
      <c r="R269" s="167"/>
    </row>
    <row r="270" spans="1:18" ht="15.75" customHeight="1">
      <c r="A270" s="167"/>
      <c r="B270" s="167"/>
      <c r="C270" s="172"/>
      <c r="D270" s="172"/>
      <c r="E270" s="172"/>
      <c r="F270" s="167"/>
      <c r="G270" s="167"/>
      <c r="H270" s="282"/>
      <c r="I270" s="284"/>
      <c r="J270" s="167"/>
      <c r="Q270" s="167"/>
      <c r="R270" s="167"/>
    </row>
    <row r="271" spans="1:18" ht="15.75" customHeight="1">
      <c r="A271" s="167"/>
      <c r="B271" s="167"/>
      <c r="C271" s="172"/>
      <c r="D271" s="172"/>
      <c r="E271" s="172"/>
      <c r="F271" s="167"/>
      <c r="G271" s="167"/>
      <c r="H271" s="282"/>
      <c r="I271" s="284"/>
      <c r="J271" s="167"/>
      <c r="Q271" s="167"/>
      <c r="R271" s="167"/>
    </row>
    <row r="272" spans="1:18" ht="15.75" customHeight="1">
      <c r="A272" s="167"/>
      <c r="B272" s="167"/>
      <c r="C272" s="172"/>
      <c r="D272" s="172"/>
      <c r="E272" s="172"/>
      <c r="F272" s="167"/>
      <c r="G272" s="167"/>
      <c r="H272" s="282"/>
      <c r="I272" s="284"/>
      <c r="J272" s="167"/>
      <c r="Q272" s="167"/>
      <c r="R272" s="167"/>
    </row>
    <row r="273" spans="1:18" ht="15.75" customHeight="1">
      <c r="A273" s="167"/>
      <c r="B273" s="167"/>
      <c r="C273" s="172"/>
      <c r="D273" s="172"/>
      <c r="E273" s="172"/>
      <c r="F273" s="167"/>
      <c r="G273" s="167"/>
      <c r="H273" s="282"/>
      <c r="I273" s="284"/>
      <c r="J273" s="167"/>
      <c r="Q273" s="167"/>
      <c r="R273" s="167"/>
    </row>
    <row r="274" spans="1:18" ht="15.75" customHeight="1">
      <c r="A274" s="167"/>
      <c r="B274" s="167"/>
      <c r="C274" s="172"/>
      <c r="D274" s="172"/>
      <c r="E274" s="172"/>
      <c r="F274" s="167"/>
      <c r="G274" s="167"/>
      <c r="H274" s="282"/>
      <c r="I274" s="284"/>
      <c r="J274" s="167"/>
      <c r="Q274" s="167"/>
      <c r="R274" s="167"/>
    </row>
    <row r="275" spans="1:18" ht="15.75" customHeight="1">
      <c r="A275" s="167"/>
      <c r="B275" s="167"/>
      <c r="C275" s="172"/>
      <c r="D275" s="172"/>
      <c r="E275" s="172"/>
      <c r="F275" s="167"/>
      <c r="G275" s="167"/>
      <c r="H275" s="282"/>
      <c r="I275" s="284"/>
      <c r="J275" s="167"/>
      <c r="Q275" s="167"/>
      <c r="R275" s="167"/>
    </row>
    <row r="276" spans="1:18" ht="15.75" customHeight="1">
      <c r="A276" s="167"/>
      <c r="B276" s="167"/>
      <c r="C276" s="172"/>
      <c r="D276" s="172"/>
      <c r="E276" s="172"/>
      <c r="F276" s="167"/>
      <c r="G276" s="167"/>
      <c r="H276" s="282"/>
      <c r="I276" s="284"/>
      <c r="J276" s="167"/>
      <c r="Q276" s="167"/>
      <c r="R276" s="167"/>
    </row>
    <row r="277" spans="1:18" ht="15.75" customHeight="1">
      <c r="A277" s="167"/>
      <c r="B277" s="167"/>
      <c r="C277" s="172"/>
      <c r="D277" s="172"/>
      <c r="E277" s="172"/>
      <c r="F277" s="167"/>
      <c r="G277" s="167"/>
      <c r="H277" s="282"/>
      <c r="I277" s="284"/>
      <c r="J277" s="167"/>
      <c r="Q277" s="167"/>
      <c r="R277" s="167"/>
    </row>
    <row r="278" spans="1:18" ht="15.75" customHeight="1">
      <c r="A278" s="167"/>
      <c r="B278" s="167"/>
      <c r="C278" s="172"/>
      <c r="D278" s="172"/>
      <c r="E278" s="172"/>
      <c r="F278" s="167"/>
      <c r="G278" s="167"/>
      <c r="H278" s="282"/>
      <c r="I278" s="284"/>
      <c r="J278" s="167"/>
      <c r="Q278" s="167"/>
      <c r="R278" s="167"/>
    </row>
    <row r="279" spans="1:18" ht="15.75" customHeight="1">
      <c r="A279" s="167"/>
      <c r="B279" s="167"/>
      <c r="C279" s="172"/>
      <c r="D279" s="172"/>
      <c r="E279" s="172"/>
      <c r="F279" s="167"/>
      <c r="G279" s="167"/>
      <c r="H279" s="282"/>
      <c r="I279" s="284"/>
      <c r="J279" s="167"/>
      <c r="Q279" s="167"/>
      <c r="R279" s="167"/>
    </row>
    <row r="280" spans="1:18" ht="15.75" customHeight="1">
      <c r="A280" s="167"/>
      <c r="B280" s="167"/>
      <c r="C280" s="172"/>
      <c r="D280" s="172"/>
      <c r="E280" s="172"/>
      <c r="F280" s="167"/>
      <c r="G280" s="167"/>
      <c r="H280" s="282"/>
      <c r="I280" s="284"/>
      <c r="J280" s="167"/>
      <c r="Q280" s="167"/>
      <c r="R280" s="167"/>
    </row>
    <row r="281" spans="1:18" ht="15.75" customHeight="1">
      <c r="A281" s="167"/>
      <c r="B281" s="167"/>
      <c r="C281" s="172"/>
      <c r="D281" s="172"/>
      <c r="E281" s="172"/>
      <c r="F281" s="167"/>
      <c r="G281" s="167"/>
      <c r="H281" s="282"/>
      <c r="I281" s="284"/>
      <c r="J281" s="167"/>
      <c r="Q281" s="167"/>
      <c r="R281" s="167"/>
    </row>
    <row r="282" spans="1:18" ht="15.75" customHeight="1">
      <c r="A282" s="167"/>
      <c r="B282" s="167"/>
      <c r="C282" s="172"/>
      <c r="D282" s="172"/>
      <c r="E282" s="172"/>
      <c r="F282" s="167"/>
      <c r="G282" s="167"/>
      <c r="H282" s="282"/>
      <c r="I282" s="284"/>
      <c r="J282" s="167"/>
      <c r="Q282" s="167"/>
      <c r="R282" s="167"/>
    </row>
    <row r="283" spans="1:18" ht="15.75" customHeight="1">
      <c r="A283" s="167"/>
      <c r="B283" s="167"/>
      <c r="C283" s="172"/>
      <c r="D283" s="172"/>
      <c r="E283" s="172"/>
      <c r="F283" s="167"/>
      <c r="G283" s="167"/>
      <c r="H283" s="282"/>
      <c r="I283" s="284"/>
      <c r="J283" s="167"/>
      <c r="Q283" s="167"/>
      <c r="R283" s="167"/>
    </row>
    <row r="284" spans="1:18" ht="15.75" customHeight="1">
      <c r="A284" s="167"/>
      <c r="B284" s="167"/>
      <c r="C284" s="172"/>
      <c r="D284" s="172"/>
      <c r="E284" s="172"/>
      <c r="F284" s="167"/>
      <c r="G284" s="167"/>
      <c r="H284" s="282"/>
      <c r="I284" s="284"/>
      <c r="J284" s="167"/>
      <c r="Q284" s="167"/>
      <c r="R284" s="167"/>
    </row>
    <row r="285" spans="1:18" ht="15.75" customHeight="1">
      <c r="A285" s="167"/>
      <c r="B285" s="167"/>
      <c r="C285" s="172"/>
      <c r="D285" s="172"/>
      <c r="E285" s="172"/>
      <c r="F285" s="167"/>
      <c r="G285" s="167"/>
      <c r="H285" s="282"/>
      <c r="I285" s="284"/>
      <c r="J285" s="167"/>
      <c r="Q285" s="167"/>
      <c r="R285" s="167"/>
    </row>
    <row r="286" spans="1:18" ht="15.75" customHeight="1">
      <c r="A286" s="167"/>
      <c r="B286" s="167"/>
      <c r="C286" s="172"/>
      <c r="D286" s="172"/>
      <c r="E286" s="172"/>
      <c r="F286" s="167"/>
      <c r="G286" s="167"/>
      <c r="H286" s="282"/>
      <c r="I286" s="284"/>
      <c r="J286" s="167"/>
      <c r="Q286" s="167"/>
      <c r="R286" s="167"/>
    </row>
    <row r="287" spans="1:18" ht="15.75" customHeight="1">
      <c r="A287" s="167"/>
      <c r="B287" s="167"/>
      <c r="C287" s="172"/>
      <c r="D287" s="172"/>
      <c r="E287" s="172"/>
      <c r="F287" s="167"/>
      <c r="G287" s="167"/>
      <c r="H287" s="282"/>
      <c r="I287" s="284"/>
      <c r="J287" s="167"/>
      <c r="Q287" s="167"/>
      <c r="R287" s="167"/>
    </row>
    <row r="288" spans="1:18" ht="15.75" customHeight="1">
      <c r="A288" s="167"/>
      <c r="B288" s="167"/>
      <c r="C288" s="172"/>
      <c r="D288" s="172"/>
      <c r="E288" s="172"/>
      <c r="F288" s="167"/>
      <c r="G288" s="167"/>
      <c r="H288" s="282"/>
      <c r="I288" s="284"/>
      <c r="J288" s="167"/>
      <c r="Q288" s="167"/>
      <c r="R288" s="167"/>
    </row>
    <row r="289" spans="1:18" ht="15.75" customHeight="1">
      <c r="A289" s="167"/>
      <c r="B289" s="167"/>
      <c r="C289" s="172"/>
      <c r="D289" s="172"/>
      <c r="E289" s="172"/>
      <c r="F289" s="167"/>
      <c r="G289" s="167"/>
      <c r="H289" s="282"/>
      <c r="I289" s="284"/>
      <c r="J289" s="167"/>
      <c r="Q289" s="167"/>
      <c r="R289" s="167"/>
    </row>
    <row r="290" spans="1:18" ht="15.75" customHeight="1">
      <c r="A290" s="167"/>
      <c r="B290" s="167"/>
      <c r="C290" s="172"/>
      <c r="D290" s="172"/>
      <c r="E290" s="172"/>
      <c r="F290" s="167"/>
      <c r="G290" s="167"/>
      <c r="H290" s="282"/>
      <c r="I290" s="284"/>
      <c r="J290" s="167"/>
      <c r="Q290" s="167"/>
      <c r="R290" s="167"/>
    </row>
    <row r="291" spans="1:18" ht="15.75" customHeight="1">
      <c r="A291" s="167"/>
      <c r="B291" s="167"/>
      <c r="C291" s="172"/>
      <c r="D291" s="172"/>
      <c r="E291" s="172"/>
      <c r="F291" s="167"/>
      <c r="G291" s="167"/>
      <c r="H291" s="282"/>
      <c r="I291" s="284"/>
      <c r="J291" s="167"/>
      <c r="Q291" s="167"/>
      <c r="R291" s="167"/>
    </row>
    <row r="292" spans="1:18" ht="15.75" customHeight="1">
      <c r="A292" s="167"/>
      <c r="B292" s="167"/>
      <c r="C292" s="172"/>
      <c r="D292" s="172"/>
      <c r="E292" s="172"/>
      <c r="F292" s="167"/>
      <c r="G292" s="167"/>
      <c r="H292" s="282"/>
      <c r="I292" s="284"/>
      <c r="J292" s="167"/>
      <c r="Q292" s="167"/>
      <c r="R292" s="167"/>
    </row>
    <row r="293" spans="1:18" ht="15.75" customHeight="1">
      <c r="A293" s="167"/>
      <c r="B293" s="167"/>
      <c r="C293" s="172"/>
      <c r="D293" s="172"/>
      <c r="E293" s="172"/>
      <c r="F293" s="167"/>
      <c r="G293" s="167"/>
      <c r="H293" s="282"/>
      <c r="I293" s="284"/>
      <c r="J293" s="167"/>
      <c r="Q293" s="167"/>
      <c r="R293" s="167"/>
    </row>
    <row r="294" spans="1:18" ht="15.75" customHeight="1">
      <c r="A294" s="167"/>
      <c r="B294" s="167"/>
      <c r="C294" s="172"/>
      <c r="D294" s="172"/>
      <c r="E294" s="172"/>
      <c r="F294" s="167"/>
      <c r="G294" s="167"/>
      <c r="H294" s="282"/>
      <c r="I294" s="284"/>
      <c r="J294" s="167"/>
      <c r="Q294" s="167"/>
      <c r="R294" s="167"/>
    </row>
    <row r="295" spans="1:18" ht="15.75" customHeight="1">
      <c r="A295" s="167"/>
      <c r="B295" s="167"/>
      <c r="C295" s="172"/>
      <c r="D295" s="172"/>
      <c r="E295" s="172"/>
      <c r="F295" s="167"/>
      <c r="G295" s="167"/>
      <c r="H295" s="282"/>
      <c r="I295" s="284"/>
      <c r="J295" s="167"/>
      <c r="Q295" s="167"/>
      <c r="R295" s="167"/>
    </row>
    <row r="296" spans="1:18" ht="15.75" customHeight="1">
      <c r="A296" s="167"/>
      <c r="B296" s="167"/>
      <c r="C296" s="172"/>
      <c r="D296" s="172"/>
      <c r="E296" s="172"/>
      <c r="F296" s="167"/>
      <c r="G296" s="167"/>
      <c r="H296" s="282"/>
      <c r="I296" s="284"/>
      <c r="J296" s="167"/>
      <c r="Q296" s="167"/>
      <c r="R296" s="167"/>
    </row>
    <row r="297" spans="1:18" ht="15.75" customHeight="1">
      <c r="A297" s="167"/>
      <c r="B297" s="167"/>
      <c r="C297" s="172"/>
      <c r="D297" s="172"/>
      <c r="E297" s="172"/>
      <c r="F297" s="167"/>
      <c r="G297" s="167"/>
      <c r="H297" s="282"/>
      <c r="I297" s="284"/>
      <c r="J297" s="167"/>
      <c r="Q297" s="167"/>
      <c r="R297" s="167"/>
    </row>
    <row r="298" spans="1:18" ht="15.75" customHeight="1">
      <c r="A298" s="167"/>
      <c r="B298" s="167"/>
      <c r="C298" s="172"/>
      <c r="D298" s="172"/>
      <c r="E298" s="172"/>
      <c r="F298" s="167"/>
      <c r="G298" s="167"/>
      <c r="H298" s="282"/>
      <c r="I298" s="284"/>
      <c r="J298" s="167"/>
      <c r="Q298" s="167"/>
      <c r="R298" s="167"/>
    </row>
    <row r="299" spans="1:18" ht="15.75" customHeight="1">
      <c r="A299" s="167"/>
      <c r="B299" s="167"/>
      <c r="C299" s="172"/>
      <c r="D299" s="172"/>
      <c r="E299" s="172"/>
      <c r="F299" s="167"/>
      <c r="G299" s="167"/>
      <c r="H299" s="282"/>
      <c r="I299" s="284"/>
      <c r="J299" s="167"/>
      <c r="Q299" s="167"/>
      <c r="R299" s="167"/>
    </row>
    <row r="300" spans="1:18" ht="15.75" customHeight="1">
      <c r="A300" s="167"/>
      <c r="B300" s="167"/>
      <c r="C300" s="172"/>
      <c r="D300" s="172"/>
      <c r="E300" s="172"/>
      <c r="F300" s="167"/>
      <c r="G300" s="167"/>
      <c r="H300" s="282"/>
      <c r="I300" s="284"/>
      <c r="J300" s="167"/>
      <c r="Q300" s="167"/>
      <c r="R300" s="167"/>
    </row>
    <row r="301" spans="1:18" ht="15.75" customHeight="1">
      <c r="A301" s="167"/>
      <c r="B301" s="167"/>
      <c r="C301" s="172"/>
      <c r="D301" s="172"/>
      <c r="E301" s="172"/>
      <c r="F301" s="167"/>
      <c r="G301" s="167"/>
      <c r="H301" s="282"/>
      <c r="I301" s="284"/>
      <c r="J301" s="167"/>
      <c r="Q301" s="167"/>
      <c r="R301" s="167"/>
    </row>
    <row r="302" spans="1:18" ht="15.75" customHeight="1">
      <c r="A302" s="167"/>
      <c r="B302" s="167"/>
      <c r="C302" s="172"/>
      <c r="D302" s="172"/>
      <c r="E302" s="172"/>
      <c r="F302" s="167"/>
      <c r="G302" s="167"/>
      <c r="H302" s="282"/>
      <c r="I302" s="284"/>
      <c r="J302" s="167"/>
      <c r="Q302" s="167"/>
      <c r="R302" s="167"/>
    </row>
    <row r="303" spans="1:18" ht="15.75" customHeight="1">
      <c r="A303" s="167"/>
      <c r="B303" s="167"/>
      <c r="C303" s="172"/>
      <c r="D303" s="172"/>
      <c r="E303" s="172"/>
      <c r="F303" s="167"/>
      <c r="G303" s="167"/>
      <c r="H303" s="282"/>
      <c r="I303" s="284"/>
      <c r="J303" s="167"/>
      <c r="Q303" s="167"/>
      <c r="R303" s="167"/>
    </row>
    <row r="304" spans="1:18" ht="15.75" customHeight="1">
      <c r="A304" s="167"/>
      <c r="B304" s="167"/>
      <c r="C304" s="172"/>
      <c r="D304" s="172"/>
      <c r="E304" s="172"/>
      <c r="F304" s="167"/>
      <c r="G304" s="167"/>
      <c r="H304" s="282"/>
      <c r="I304" s="284"/>
      <c r="J304" s="167"/>
      <c r="Q304" s="167"/>
      <c r="R304" s="167"/>
    </row>
    <row r="305" spans="1:18" ht="15.75" customHeight="1">
      <c r="A305" s="167"/>
      <c r="B305" s="167"/>
      <c r="C305" s="172"/>
      <c r="D305" s="172"/>
      <c r="E305" s="172"/>
      <c r="F305" s="167"/>
      <c r="G305" s="167"/>
      <c r="H305" s="282"/>
      <c r="I305" s="284"/>
      <c r="J305" s="167"/>
      <c r="Q305" s="167"/>
      <c r="R305" s="167"/>
    </row>
    <row r="306" spans="1:18" ht="15.75" customHeight="1">
      <c r="A306" s="167"/>
      <c r="B306" s="167"/>
      <c r="C306" s="172"/>
      <c r="D306" s="172"/>
      <c r="E306" s="172"/>
      <c r="F306" s="167"/>
      <c r="G306" s="167"/>
      <c r="H306" s="282"/>
      <c r="I306" s="284"/>
      <c r="J306" s="167"/>
      <c r="Q306" s="167"/>
      <c r="R306" s="167"/>
    </row>
    <row r="307" spans="1:18" ht="15.75" customHeight="1">
      <c r="A307" s="167"/>
      <c r="B307" s="167"/>
      <c r="C307" s="172"/>
      <c r="D307" s="172"/>
      <c r="E307" s="172"/>
      <c r="F307" s="167"/>
      <c r="G307" s="167"/>
      <c r="H307" s="282"/>
      <c r="I307" s="284"/>
      <c r="J307" s="167"/>
      <c r="Q307" s="167"/>
      <c r="R307" s="167"/>
    </row>
    <row r="308" spans="1:18" ht="15.75" customHeight="1">
      <c r="A308" s="167"/>
      <c r="B308" s="167"/>
      <c r="C308" s="172"/>
      <c r="D308" s="172"/>
      <c r="E308" s="172"/>
      <c r="F308" s="167"/>
      <c r="G308" s="167"/>
      <c r="H308" s="282"/>
      <c r="I308" s="284"/>
      <c r="J308" s="167"/>
      <c r="Q308" s="167"/>
      <c r="R308" s="167"/>
    </row>
    <row r="309" spans="1:18" ht="15.75" customHeight="1">
      <c r="A309" s="167"/>
      <c r="B309" s="167"/>
      <c r="C309" s="172"/>
      <c r="D309" s="172"/>
      <c r="E309" s="172"/>
      <c r="F309" s="167"/>
      <c r="G309" s="167"/>
      <c r="H309" s="282"/>
      <c r="I309" s="284"/>
      <c r="J309" s="167"/>
      <c r="Q309" s="167"/>
      <c r="R309" s="167"/>
    </row>
    <row r="310" spans="1:18" ht="15.75" customHeight="1">
      <c r="A310" s="167"/>
      <c r="B310" s="167"/>
      <c r="C310" s="172"/>
      <c r="D310" s="172"/>
      <c r="E310" s="172"/>
      <c r="F310" s="167"/>
      <c r="G310" s="167"/>
      <c r="H310" s="282"/>
      <c r="I310" s="284"/>
      <c r="J310" s="167"/>
      <c r="Q310" s="167"/>
      <c r="R310" s="167"/>
    </row>
    <row r="311" spans="1:18" ht="15.75" customHeight="1">
      <c r="A311" s="167"/>
      <c r="B311" s="167"/>
      <c r="C311" s="172"/>
      <c r="D311" s="172"/>
      <c r="E311" s="172"/>
      <c r="F311" s="167"/>
      <c r="G311" s="167"/>
      <c r="H311" s="282"/>
      <c r="I311" s="284"/>
      <c r="J311" s="167"/>
      <c r="Q311" s="167"/>
      <c r="R311" s="167"/>
    </row>
    <row r="312" spans="1:18" ht="15.75" customHeight="1">
      <c r="A312" s="167"/>
      <c r="B312" s="167"/>
      <c r="C312" s="172"/>
      <c r="D312" s="172"/>
      <c r="E312" s="172"/>
      <c r="F312" s="167"/>
      <c r="G312" s="167"/>
      <c r="H312" s="282"/>
      <c r="I312" s="284"/>
      <c r="J312" s="167"/>
      <c r="Q312" s="167"/>
      <c r="R312" s="167"/>
    </row>
    <row r="313" spans="1:18" ht="15.75" customHeight="1">
      <c r="A313" s="167"/>
      <c r="B313" s="167"/>
      <c r="C313" s="172"/>
      <c r="D313" s="172"/>
      <c r="E313" s="172"/>
      <c r="F313" s="167"/>
      <c r="G313" s="167"/>
      <c r="H313" s="282"/>
      <c r="I313" s="284"/>
      <c r="J313" s="167"/>
      <c r="Q313" s="167"/>
      <c r="R313" s="167"/>
    </row>
    <row r="314" spans="1:18" ht="15.75" customHeight="1">
      <c r="A314" s="167"/>
      <c r="B314" s="167"/>
      <c r="C314" s="172"/>
      <c r="D314" s="172"/>
      <c r="E314" s="172"/>
      <c r="F314" s="167"/>
      <c r="G314" s="167"/>
      <c r="H314" s="282"/>
      <c r="I314" s="284"/>
      <c r="J314" s="167"/>
      <c r="Q314" s="167"/>
      <c r="R314" s="167"/>
    </row>
    <row r="315" spans="1:18" ht="15.75" customHeight="1">
      <c r="A315" s="167"/>
      <c r="B315" s="167"/>
      <c r="C315" s="172"/>
      <c r="D315" s="172"/>
      <c r="E315" s="172"/>
      <c r="F315" s="167"/>
      <c r="G315" s="167"/>
      <c r="H315" s="282"/>
      <c r="I315" s="284"/>
      <c r="J315" s="167"/>
      <c r="Q315" s="167"/>
      <c r="R315" s="167"/>
    </row>
    <row r="316" spans="1:18" ht="15.75" customHeight="1">
      <c r="A316" s="167"/>
      <c r="B316" s="167"/>
      <c r="C316" s="172"/>
      <c r="D316" s="172"/>
      <c r="E316" s="172"/>
      <c r="F316" s="167"/>
      <c r="G316" s="167"/>
      <c r="H316" s="282"/>
      <c r="I316" s="284"/>
      <c r="J316" s="167"/>
      <c r="Q316" s="167"/>
      <c r="R316" s="167"/>
    </row>
    <row r="317" spans="1:18" ht="15.75" customHeight="1">
      <c r="A317" s="167"/>
      <c r="B317" s="167"/>
      <c r="C317" s="172"/>
      <c r="D317" s="172"/>
      <c r="E317" s="172"/>
      <c r="F317" s="167"/>
      <c r="G317" s="167"/>
      <c r="H317" s="282"/>
      <c r="I317" s="284"/>
      <c r="J317" s="167"/>
      <c r="Q317" s="167"/>
      <c r="R317" s="167"/>
    </row>
    <row r="318" spans="1:18" ht="15.75" customHeight="1">
      <c r="A318" s="167"/>
      <c r="B318" s="167"/>
      <c r="C318" s="172"/>
      <c r="D318" s="172"/>
      <c r="E318" s="172"/>
      <c r="F318" s="167"/>
      <c r="G318" s="167"/>
      <c r="H318" s="282"/>
      <c r="I318" s="284"/>
      <c r="J318" s="167"/>
      <c r="Q318" s="167"/>
      <c r="R318" s="167"/>
    </row>
    <row r="319" spans="1:18" ht="15.75" customHeight="1">
      <c r="A319" s="167"/>
      <c r="B319" s="167"/>
      <c r="C319" s="172"/>
      <c r="D319" s="172"/>
      <c r="E319" s="172"/>
      <c r="F319" s="167"/>
      <c r="G319" s="167"/>
      <c r="H319" s="282"/>
      <c r="I319" s="284"/>
      <c r="J319" s="167"/>
      <c r="Q319" s="167"/>
      <c r="R319" s="167"/>
    </row>
    <row r="320" spans="1:18" ht="15.75" customHeight="1">
      <c r="A320" s="167"/>
      <c r="B320" s="167"/>
      <c r="C320" s="172"/>
      <c r="D320" s="172"/>
      <c r="E320" s="172"/>
      <c r="F320" s="167"/>
      <c r="G320" s="167"/>
      <c r="H320" s="282"/>
      <c r="I320" s="284"/>
      <c r="J320" s="167"/>
      <c r="Q320" s="167"/>
      <c r="R320" s="167"/>
    </row>
    <row r="321" spans="1:18" ht="15.75" customHeight="1">
      <c r="A321" s="167"/>
      <c r="B321" s="167"/>
      <c r="C321" s="172"/>
      <c r="D321" s="172"/>
      <c r="E321" s="172"/>
      <c r="F321" s="167"/>
      <c r="G321" s="167"/>
      <c r="H321" s="282"/>
      <c r="I321" s="284"/>
      <c r="J321" s="167"/>
      <c r="Q321" s="167"/>
      <c r="R321" s="167"/>
    </row>
    <row r="322" spans="1:18" ht="15.75" customHeight="1">
      <c r="A322" s="167"/>
      <c r="B322" s="167"/>
      <c r="C322" s="172"/>
      <c r="D322" s="172"/>
      <c r="E322" s="172"/>
      <c r="F322" s="167"/>
      <c r="G322" s="167"/>
      <c r="H322" s="282"/>
      <c r="I322" s="284"/>
      <c r="J322" s="167"/>
      <c r="Q322" s="167"/>
      <c r="R322" s="167"/>
    </row>
    <row r="323" spans="1:18" ht="15.75" customHeight="1">
      <c r="A323" s="167"/>
      <c r="B323" s="167"/>
      <c r="C323" s="172"/>
      <c r="D323" s="172"/>
      <c r="E323" s="172"/>
      <c r="F323" s="167"/>
      <c r="G323" s="167"/>
      <c r="H323" s="282"/>
      <c r="I323" s="284"/>
      <c r="J323" s="167"/>
      <c r="Q323" s="167"/>
      <c r="R323" s="167"/>
    </row>
    <row r="324" spans="1:18" ht="15.75" customHeight="1">
      <c r="A324" s="167"/>
      <c r="B324" s="167"/>
      <c r="C324" s="172"/>
      <c r="D324" s="172"/>
      <c r="E324" s="172"/>
      <c r="F324" s="167"/>
      <c r="G324" s="167"/>
      <c r="H324" s="282"/>
      <c r="I324" s="284"/>
      <c r="J324" s="167"/>
      <c r="Q324" s="167"/>
      <c r="R324" s="167"/>
    </row>
    <row r="325" spans="1:18" ht="15.75" customHeight="1">
      <c r="A325" s="167"/>
      <c r="B325" s="167"/>
      <c r="C325" s="172"/>
      <c r="D325" s="172"/>
      <c r="E325" s="172"/>
      <c r="F325" s="167"/>
      <c r="G325" s="167"/>
      <c r="H325" s="282"/>
      <c r="I325" s="284"/>
      <c r="J325" s="167"/>
      <c r="Q325" s="167"/>
      <c r="R325" s="167"/>
    </row>
    <row r="326" spans="1:18" ht="15.75" customHeight="1">
      <c r="A326" s="167"/>
      <c r="B326" s="167"/>
      <c r="C326" s="172"/>
      <c r="D326" s="172"/>
      <c r="E326" s="172"/>
      <c r="F326" s="167"/>
      <c r="G326" s="167"/>
      <c r="H326" s="282"/>
      <c r="I326" s="284"/>
      <c r="J326" s="167"/>
      <c r="Q326" s="167"/>
      <c r="R326" s="167"/>
    </row>
    <row r="327" spans="1:18" ht="15.75" customHeight="1">
      <c r="A327" s="167"/>
      <c r="B327" s="167"/>
      <c r="C327" s="172"/>
      <c r="D327" s="172"/>
      <c r="E327" s="172"/>
      <c r="F327" s="167"/>
      <c r="G327" s="167"/>
      <c r="H327" s="282"/>
      <c r="I327" s="284"/>
      <c r="J327" s="167"/>
      <c r="Q327" s="167"/>
      <c r="R327" s="167"/>
    </row>
    <row r="328" spans="1:18" ht="15.75" customHeight="1">
      <c r="A328" s="167"/>
      <c r="B328" s="167"/>
      <c r="C328" s="172"/>
      <c r="D328" s="172"/>
      <c r="E328" s="172"/>
      <c r="F328" s="167"/>
      <c r="G328" s="167"/>
      <c r="H328" s="282"/>
      <c r="I328" s="284"/>
      <c r="J328" s="167"/>
      <c r="Q328" s="167"/>
      <c r="R328" s="167"/>
    </row>
    <row r="329" spans="1:18" ht="15.75" customHeight="1">
      <c r="A329" s="167"/>
      <c r="B329" s="167"/>
      <c r="C329" s="172"/>
      <c r="D329" s="172"/>
      <c r="E329" s="172"/>
      <c r="F329" s="167"/>
      <c r="G329" s="167"/>
      <c r="H329" s="282"/>
      <c r="I329" s="284"/>
      <c r="J329" s="167"/>
      <c r="Q329" s="167"/>
      <c r="R329" s="167"/>
    </row>
    <row r="330" spans="1:18" ht="15.75" customHeight="1">
      <c r="A330" s="167"/>
      <c r="B330" s="167"/>
      <c r="C330" s="172"/>
      <c r="D330" s="172"/>
      <c r="E330" s="172"/>
      <c r="F330" s="167"/>
      <c r="G330" s="167"/>
      <c r="H330" s="282"/>
      <c r="I330" s="284"/>
      <c r="J330" s="167"/>
      <c r="Q330" s="167"/>
      <c r="R330" s="167"/>
    </row>
    <row r="331" spans="1:18" ht="15.75" customHeight="1">
      <c r="A331" s="167"/>
      <c r="B331" s="167"/>
      <c r="C331" s="172"/>
      <c r="D331" s="172"/>
      <c r="E331" s="172"/>
      <c r="F331" s="167"/>
      <c r="G331" s="167"/>
      <c r="H331" s="282"/>
      <c r="I331" s="284"/>
      <c r="J331" s="167"/>
      <c r="Q331" s="167"/>
      <c r="R331" s="167"/>
    </row>
    <row r="332" spans="1:18" ht="15.75" customHeight="1">
      <c r="A332" s="167"/>
      <c r="B332" s="167"/>
      <c r="C332" s="172"/>
      <c r="D332" s="172"/>
      <c r="E332" s="172"/>
      <c r="F332" s="167"/>
      <c r="G332" s="167"/>
      <c r="H332" s="282"/>
      <c r="I332" s="284"/>
      <c r="J332" s="167"/>
      <c r="Q332" s="167"/>
      <c r="R332" s="167"/>
    </row>
    <row r="333" spans="1:18" ht="15.75" customHeight="1">
      <c r="A333" s="167"/>
      <c r="B333" s="167"/>
      <c r="C333" s="172"/>
      <c r="D333" s="172"/>
      <c r="E333" s="172"/>
      <c r="F333" s="167"/>
      <c r="G333" s="167"/>
      <c r="H333" s="282"/>
      <c r="I333" s="284"/>
      <c r="J333" s="167"/>
      <c r="Q333" s="167"/>
      <c r="R333" s="167"/>
    </row>
    <row r="334" spans="1:18" ht="15.75" customHeight="1">
      <c r="A334" s="167"/>
      <c r="B334" s="167"/>
      <c r="C334" s="172"/>
      <c r="D334" s="172"/>
      <c r="E334" s="172"/>
      <c r="F334" s="167"/>
      <c r="G334" s="167"/>
      <c r="H334" s="282"/>
      <c r="I334" s="284"/>
      <c r="J334" s="167"/>
      <c r="Q334" s="167"/>
      <c r="R334" s="167"/>
    </row>
    <row r="335" spans="1:18" ht="15.75" customHeight="1">
      <c r="A335" s="167"/>
      <c r="B335" s="167"/>
      <c r="C335" s="172"/>
      <c r="D335" s="172"/>
      <c r="E335" s="172"/>
      <c r="F335" s="167"/>
      <c r="G335" s="167"/>
      <c r="H335" s="282"/>
      <c r="I335" s="284"/>
      <c r="J335" s="167"/>
      <c r="Q335" s="167"/>
      <c r="R335" s="167"/>
    </row>
    <row r="336" spans="1:18" ht="15.75" customHeight="1">
      <c r="A336" s="167"/>
      <c r="B336" s="167"/>
      <c r="C336" s="172"/>
      <c r="D336" s="172"/>
      <c r="E336" s="172"/>
      <c r="F336" s="167"/>
      <c r="G336" s="167"/>
      <c r="H336" s="282"/>
      <c r="I336" s="284"/>
      <c r="J336" s="167"/>
      <c r="Q336" s="167"/>
      <c r="R336" s="167"/>
    </row>
    <row r="337" spans="1:18" ht="15.75" customHeight="1">
      <c r="A337" s="167"/>
      <c r="B337" s="167"/>
      <c r="C337" s="172"/>
      <c r="D337" s="172"/>
      <c r="E337" s="172"/>
      <c r="F337" s="167"/>
      <c r="G337" s="167"/>
      <c r="H337" s="282"/>
      <c r="I337" s="284"/>
      <c r="J337" s="167"/>
      <c r="Q337" s="167"/>
      <c r="R337" s="167"/>
    </row>
    <row r="338" spans="1:18" ht="15.75" customHeight="1">
      <c r="A338" s="167"/>
      <c r="B338" s="167"/>
      <c r="C338" s="172"/>
      <c r="D338" s="172"/>
      <c r="E338" s="172"/>
      <c r="F338" s="167"/>
      <c r="G338" s="167"/>
      <c r="H338" s="282"/>
      <c r="I338" s="284"/>
      <c r="J338" s="167"/>
      <c r="Q338" s="167"/>
      <c r="R338" s="167"/>
    </row>
    <row r="339" spans="1:18" ht="15.75" customHeight="1">
      <c r="A339" s="167"/>
      <c r="B339" s="167"/>
      <c r="C339" s="172"/>
      <c r="D339" s="172"/>
      <c r="E339" s="172"/>
      <c r="F339" s="167"/>
      <c r="G339" s="167"/>
      <c r="H339" s="282"/>
      <c r="I339" s="284"/>
      <c r="J339" s="167"/>
      <c r="Q339" s="167"/>
      <c r="R339" s="167"/>
    </row>
    <row r="340" spans="1:18" ht="15.75" customHeight="1">
      <c r="A340" s="167"/>
      <c r="B340" s="167"/>
      <c r="C340" s="172"/>
      <c r="D340" s="172"/>
      <c r="E340" s="172"/>
      <c r="F340" s="167"/>
      <c r="G340" s="167"/>
      <c r="H340" s="282"/>
      <c r="I340" s="284"/>
      <c r="J340" s="167"/>
      <c r="Q340" s="167"/>
      <c r="R340" s="167"/>
    </row>
    <row r="341" spans="1:18" ht="15.75" customHeight="1">
      <c r="A341" s="167"/>
      <c r="B341" s="167"/>
      <c r="C341" s="172"/>
      <c r="D341" s="172"/>
      <c r="E341" s="172"/>
      <c r="F341" s="167"/>
      <c r="G341" s="167"/>
      <c r="H341" s="282"/>
      <c r="I341" s="284"/>
      <c r="J341" s="167"/>
      <c r="Q341" s="167"/>
      <c r="R341" s="167"/>
    </row>
    <row r="342" spans="1:18" ht="15.75" customHeight="1">
      <c r="A342" s="167"/>
      <c r="B342" s="167"/>
      <c r="C342" s="172"/>
      <c r="D342" s="172"/>
      <c r="E342" s="172"/>
      <c r="F342" s="167"/>
      <c r="G342" s="167"/>
      <c r="H342" s="282"/>
      <c r="I342" s="284"/>
      <c r="J342" s="167"/>
      <c r="Q342" s="167"/>
      <c r="R342" s="167"/>
    </row>
    <row r="343" spans="1:18" ht="15.75" customHeight="1">
      <c r="A343" s="167"/>
      <c r="B343" s="167"/>
      <c r="C343" s="172"/>
      <c r="D343" s="172"/>
      <c r="E343" s="172"/>
      <c r="F343" s="167"/>
      <c r="G343" s="167"/>
      <c r="H343" s="282"/>
      <c r="I343" s="284"/>
      <c r="J343" s="167"/>
      <c r="Q343" s="167"/>
      <c r="R343" s="167"/>
    </row>
    <row r="344" spans="1:18" ht="15.75" customHeight="1">
      <c r="A344" s="167"/>
      <c r="B344" s="167"/>
      <c r="C344" s="172"/>
      <c r="D344" s="172"/>
      <c r="E344" s="172"/>
      <c r="F344" s="167"/>
      <c r="G344" s="167"/>
      <c r="H344" s="282"/>
      <c r="I344" s="284"/>
      <c r="J344" s="167"/>
      <c r="Q344" s="167"/>
      <c r="R344" s="167"/>
    </row>
    <row r="345" spans="1:18" ht="15.75" customHeight="1">
      <c r="A345" s="167"/>
      <c r="B345" s="167"/>
      <c r="C345" s="172"/>
      <c r="D345" s="172"/>
      <c r="E345" s="172"/>
      <c r="F345" s="167"/>
      <c r="G345" s="167"/>
      <c r="H345" s="282"/>
      <c r="I345" s="284"/>
      <c r="J345" s="167"/>
      <c r="Q345" s="167"/>
      <c r="R345" s="167"/>
    </row>
    <row r="346" spans="1:18" ht="15.75" customHeight="1">
      <c r="A346" s="167"/>
      <c r="B346" s="167"/>
      <c r="C346" s="172"/>
      <c r="D346" s="172"/>
      <c r="E346" s="172"/>
      <c r="F346" s="167"/>
      <c r="G346" s="167"/>
      <c r="H346" s="282"/>
      <c r="I346" s="284"/>
      <c r="J346" s="167"/>
      <c r="Q346" s="167"/>
      <c r="R346" s="167"/>
    </row>
    <row r="347" spans="1:18" ht="15.75" customHeight="1">
      <c r="A347" s="167"/>
      <c r="B347" s="167"/>
      <c r="C347" s="172"/>
      <c r="D347" s="172"/>
      <c r="E347" s="172"/>
      <c r="F347" s="167"/>
      <c r="G347" s="167"/>
      <c r="H347" s="282"/>
      <c r="I347" s="284"/>
      <c r="J347" s="167"/>
      <c r="Q347" s="167"/>
      <c r="R347" s="167"/>
    </row>
    <row r="348" spans="1:18" ht="15.75" customHeight="1">
      <c r="A348" s="167"/>
      <c r="B348" s="167"/>
      <c r="C348" s="172"/>
      <c r="D348" s="172"/>
      <c r="E348" s="172"/>
      <c r="F348" s="167"/>
      <c r="G348" s="167"/>
      <c r="H348" s="282"/>
      <c r="I348" s="284"/>
      <c r="J348" s="167"/>
      <c r="Q348" s="167"/>
      <c r="R348" s="167"/>
    </row>
    <row r="349" spans="1:18" ht="15.75" customHeight="1">
      <c r="A349" s="167"/>
      <c r="B349" s="167"/>
      <c r="C349" s="172"/>
      <c r="D349" s="172"/>
      <c r="E349" s="172"/>
      <c r="F349" s="167"/>
      <c r="G349" s="167"/>
      <c r="H349" s="282"/>
      <c r="I349" s="284"/>
      <c r="J349" s="167"/>
      <c r="Q349" s="167"/>
      <c r="R349" s="167"/>
    </row>
    <row r="350" spans="1:18" ht="15.75" customHeight="1">
      <c r="A350" s="167"/>
      <c r="B350" s="167"/>
      <c r="C350" s="172"/>
      <c r="D350" s="172"/>
      <c r="E350" s="172"/>
      <c r="F350" s="167"/>
      <c r="G350" s="167"/>
      <c r="H350" s="282"/>
      <c r="I350" s="284"/>
      <c r="J350" s="167"/>
      <c r="Q350" s="167"/>
      <c r="R350" s="167"/>
    </row>
    <row r="351" spans="1:18" ht="15.75" customHeight="1">
      <c r="A351" s="167"/>
      <c r="B351" s="167"/>
      <c r="C351" s="172"/>
      <c r="D351" s="172"/>
      <c r="E351" s="172"/>
      <c r="F351" s="167"/>
      <c r="G351" s="167"/>
      <c r="H351" s="282"/>
      <c r="I351" s="284"/>
      <c r="J351" s="167"/>
      <c r="Q351" s="167"/>
      <c r="R351" s="167"/>
    </row>
    <row r="352" spans="1:18" ht="15.75" customHeight="1">
      <c r="A352" s="167"/>
      <c r="B352" s="167"/>
      <c r="C352" s="172"/>
      <c r="D352" s="172"/>
      <c r="E352" s="172"/>
      <c r="F352" s="167"/>
      <c r="G352" s="167"/>
      <c r="H352" s="282"/>
      <c r="I352" s="284"/>
      <c r="J352" s="167"/>
      <c r="Q352" s="167"/>
      <c r="R352" s="167"/>
    </row>
    <row r="353" spans="1:18" ht="15.75" customHeight="1">
      <c r="A353" s="167"/>
      <c r="B353" s="167"/>
      <c r="C353" s="172"/>
      <c r="D353" s="172"/>
      <c r="E353" s="172"/>
      <c r="F353" s="167"/>
      <c r="G353" s="167"/>
      <c r="H353" s="282"/>
      <c r="I353" s="284"/>
      <c r="J353" s="167"/>
      <c r="Q353" s="167"/>
      <c r="R353" s="167"/>
    </row>
    <row r="354" spans="1:18" ht="15.75" customHeight="1">
      <c r="A354" s="167"/>
      <c r="B354" s="167"/>
      <c r="C354" s="172"/>
      <c r="D354" s="172"/>
      <c r="E354" s="172"/>
      <c r="F354" s="167"/>
      <c r="G354" s="167"/>
      <c r="H354" s="282"/>
      <c r="I354" s="284"/>
      <c r="J354" s="167"/>
      <c r="Q354" s="167"/>
      <c r="R354" s="167"/>
    </row>
    <row r="355" spans="1:18" ht="15.75" customHeight="1">
      <c r="A355" s="167"/>
      <c r="B355" s="167"/>
      <c r="C355" s="172"/>
      <c r="D355" s="172"/>
      <c r="E355" s="172"/>
      <c r="F355" s="167"/>
      <c r="G355" s="167"/>
      <c r="H355" s="282"/>
      <c r="I355" s="284"/>
      <c r="J355" s="167"/>
      <c r="Q355" s="167"/>
      <c r="R355" s="167"/>
    </row>
    <row r="356" spans="1:18" ht="15.75" customHeight="1">
      <c r="A356" s="167"/>
      <c r="B356" s="167"/>
      <c r="C356" s="172"/>
      <c r="D356" s="172"/>
      <c r="E356" s="172"/>
      <c r="F356" s="167"/>
      <c r="G356" s="167"/>
      <c r="H356" s="282"/>
      <c r="I356" s="284"/>
      <c r="J356" s="167"/>
      <c r="Q356" s="167"/>
      <c r="R356" s="167"/>
    </row>
    <row r="357" spans="1:18" ht="15.75" customHeight="1">
      <c r="A357" s="167"/>
      <c r="B357" s="167"/>
      <c r="C357" s="172"/>
      <c r="D357" s="172"/>
      <c r="E357" s="172"/>
      <c r="F357" s="167"/>
      <c r="G357" s="167"/>
      <c r="H357" s="282"/>
      <c r="I357" s="284"/>
      <c r="J357" s="167"/>
      <c r="Q357" s="167"/>
      <c r="R357" s="167"/>
    </row>
    <row r="358" spans="1:18" ht="15.75" customHeight="1">
      <c r="A358" s="167"/>
      <c r="B358" s="167"/>
      <c r="C358" s="172"/>
      <c r="D358" s="172"/>
      <c r="E358" s="172"/>
      <c r="F358" s="167"/>
      <c r="G358" s="167"/>
      <c r="H358" s="282"/>
      <c r="I358" s="284"/>
      <c r="J358" s="167"/>
      <c r="Q358" s="167"/>
      <c r="R358" s="167"/>
    </row>
    <row r="359" spans="1:18" ht="15.75" customHeight="1">
      <c r="A359" s="167"/>
      <c r="B359" s="167"/>
      <c r="C359" s="172"/>
      <c r="D359" s="172"/>
      <c r="E359" s="172"/>
      <c r="F359" s="167"/>
      <c r="G359" s="167"/>
      <c r="H359" s="282"/>
      <c r="I359" s="284"/>
      <c r="J359" s="167"/>
      <c r="Q359" s="167"/>
      <c r="R359" s="167"/>
    </row>
    <row r="360" spans="1:18" ht="15.75" customHeight="1">
      <c r="A360" s="167"/>
      <c r="B360" s="167"/>
      <c r="C360" s="172"/>
      <c r="D360" s="172"/>
      <c r="E360" s="172"/>
      <c r="F360" s="167"/>
      <c r="G360" s="167"/>
      <c r="H360" s="282"/>
      <c r="I360" s="284"/>
      <c r="J360" s="167"/>
      <c r="Q360" s="167"/>
      <c r="R360" s="167"/>
    </row>
    <row r="361" spans="1:18" ht="15.75" customHeight="1">
      <c r="A361" s="167"/>
      <c r="B361" s="167"/>
      <c r="C361" s="172"/>
      <c r="D361" s="172"/>
      <c r="E361" s="172"/>
      <c r="F361" s="167"/>
      <c r="G361" s="167"/>
      <c r="H361" s="282"/>
      <c r="I361" s="284"/>
      <c r="J361" s="167"/>
      <c r="Q361" s="167"/>
      <c r="R361" s="167"/>
    </row>
    <row r="362" spans="1:18" ht="15.75" customHeight="1">
      <c r="A362" s="167"/>
      <c r="B362" s="167"/>
      <c r="C362" s="172"/>
      <c r="D362" s="172"/>
      <c r="E362" s="172"/>
      <c r="F362" s="167"/>
      <c r="G362" s="167"/>
      <c r="H362" s="282"/>
      <c r="I362" s="284"/>
      <c r="J362" s="167"/>
      <c r="Q362" s="167"/>
      <c r="R362" s="167"/>
    </row>
    <row r="363" spans="1:18" ht="15.75" customHeight="1">
      <c r="A363" s="167"/>
      <c r="B363" s="167"/>
      <c r="C363" s="172"/>
      <c r="D363" s="172"/>
      <c r="E363" s="172"/>
      <c r="F363" s="167"/>
      <c r="G363" s="167"/>
      <c r="H363" s="282"/>
      <c r="I363" s="284"/>
      <c r="J363" s="167"/>
      <c r="Q363" s="167"/>
      <c r="R363" s="167"/>
    </row>
    <row r="364" spans="1:18" ht="15.75" customHeight="1">
      <c r="A364" s="167"/>
      <c r="B364" s="167"/>
      <c r="C364" s="172"/>
      <c r="D364" s="172"/>
      <c r="E364" s="172"/>
      <c r="F364" s="167"/>
      <c r="G364" s="167"/>
      <c r="H364" s="282"/>
      <c r="I364" s="284"/>
      <c r="J364" s="167"/>
      <c r="Q364" s="167"/>
      <c r="R364" s="167"/>
    </row>
    <row r="365" spans="1:18" ht="15.75" customHeight="1">
      <c r="A365" s="167"/>
      <c r="B365" s="167"/>
      <c r="C365" s="172"/>
      <c r="D365" s="172"/>
      <c r="E365" s="172"/>
      <c r="F365" s="167"/>
      <c r="G365" s="167"/>
      <c r="H365" s="282"/>
      <c r="I365" s="284"/>
      <c r="J365" s="167"/>
      <c r="Q365" s="167"/>
      <c r="R365" s="167"/>
    </row>
    <row r="366" spans="1:18" ht="15.75" customHeight="1">
      <c r="A366" s="167"/>
      <c r="B366" s="167"/>
      <c r="C366" s="172"/>
      <c r="D366" s="172"/>
      <c r="E366" s="172"/>
      <c r="F366" s="167"/>
      <c r="G366" s="167"/>
      <c r="H366" s="282"/>
      <c r="I366" s="284"/>
      <c r="J366" s="167"/>
      <c r="Q366" s="167"/>
      <c r="R366" s="167"/>
    </row>
    <row r="367" spans="1:18" ht="15.75" customHeight="1">
      <c r="A367" s="167"/>
      <c r="B367" s="167"/>
      <c r="C367" s="172"/>
      <c r="D367" s="172"/>
      <c r="E367" s="172"/>
      <c r="F367" s="167"/>
      <c r="G367" s="167"/>
      <c r="H367" s="282"/>
      <c r="I367" s="284"/>
      <c r="J367" s="167"/>
      <c r="Q367" s="167"/>
      <c r="R367" s="167"/>
    </row>
    <row r="368" spans="1:18" ht="15.75" customHeight="1">
      <c r="A368" s="167"/>
      <c r="B368" s="167"/>
      <c r="C368" s="172"/>
      <c r="D368" s="172"/>
      <c r="E368" s="172"/>
      <c r="F368" s="167"/>
      <c r="G368" s="167"/>
      <c r="H368" s="282"/>
      <c r="I368" s="284"/>
      <c r="J368" s="167"/>
      <c r="Q368" s="167"/>
      <c r="R368" s="167"/>
    </row>
    <row r="369" spans="1:18" ht="15.75" customHeight="1">
      <c r="A369" s="167"/>
      <c r="B369" s="167"/>
      <c r="C369" s="172"/>
      <c r="D369" s="172"/>
      <c r="E369" s="172"/>
      <c r="F369" s="167"/>
      <c r="G369" s="167"/>
      <c r="H369" s="282"/>
      <c r="I369" s="284"/>
      <c r="J369" s="167"/>
      <c r="Q369" s="167"/>
      <c r="R369" s="167"/>
    </row>
    <row r="370" spans="1:18" ht="15.75" customHeight="1">
      <c r="A370" s="167"/>
      <c r="B370" s="167"/>
      <c r="C370" s="172"/>
      <c r="D370" s="172"/>
      <c r="E370" s="172"/>
      <c r="F370" s="167"/>
      <c r="G370" s="167"/>
      <c r="H370" s="282"/>
      <c r="I370" s="284"/>
      <c r="J370" s="167"/>
      <c r="Q370" s="167"/>
      <c r="R370" s="167"/>
    </row>
    <row r="371" spans="1:18" ht="15.75" customHeight="1">
      <c r="A371" s="167"/>
      <c r="B371" s="167"/>
      <c r="C371" s="172"/>
      <c r="D371" s="172"/>
      <c r="E371" s="172"/>
      <c r="F371" s="167"/>
      <c r="G371" s="167"/>
      <c r="H371" s="282"/>
      <c r="I371" s="284"/>
      <c r="J371" s="167"/>
      <c r="Q371" s="167"/>
      <c r="R371" s="167"/>
    </row>
    <row r="372" spans="1:18" ht="15.75" customHeight="1">
      <c r="A372" s="167"/>
      <c r="B372" s="167"/>
      <c r="C372" s="172"/>
      <c r="D372" s="172"/>
      <c r="E372" s="172"/>
      <c r="F372" s="167"/>
      <c r="G372" s="167"/>
      <c r="H372" s="282"/>
      <c r="I372" s="284"/>
      <c r="J372" s="167"/>
      <c r="Q372" s="167"/>
      <c r="R372" s="167"/>
    </row>
    <row r="373" spans="1:18" ht="15.75" customHeight="1">
      <c r="A373" s="167"/>
      <c r="B373" s="167"/>
      <c r="C373" s="172"/>
      <c r="D373" s="172"/>
      <c r="E373" s="172"/>
      <c r="F373" s="167"/>
      <c r="G373" s="167"/>
      <c r="H373" s="282"/>
      <c r="I373" s="284"/>
      <c r="J373" s="167"/>
      <c r="Q373" s="167"/>
      <c r="R373" s="167"/>
    </row>
    <row r="374" spans="1:18" ht="15.75" customHeight="1">
      <c r="A374" s="167"/>
      <c r="B374" s="167"/>
      <c r="C374" s="172"/>
      <c r="D374" s="172"/>
      <c r="E374" s="172"/>
      <c r="F374" s="167"/>
      <c r="G374" s="167"/>
      <c r="H374" s="282"/>
      <c r="I374" s="284"/>
      <c r="J374" s="167"/>
      <c r="Q374" s="167"/>
      <c r="R374" s="167"/>
    </row>
    <row r="375" spans="1:18" ht="15.75" customHeight="1">
      <c r="A375" s="167"/>
      <c r="B375" s="167"/>
      <c r="C375" s="172"/>
      <c r="D375" s="172"/>
      <c r="E375" s="172"/>
      <c r="F375" s="167"/>
      <c r="G375" s="167"/>
      <c r="H375" s="282"/>
      <c r="I375" s="284"/>
      <c r="J375" s="167"/>
      <c r="Q375" s="167"/>
      <c r="R375" s="167"/>
    </row>
    <row r="376" spans="1:18" ht="15.75" customHeight="1">
      <c r="A376" s="167"/>
      <c r="B376" s="167"/>
      <c r="C376" s="172"/>
      <c r="D376" s="172"/>
      <c r="E376" s="172"/>
      <c r="F376" s="167"/>
      <c r="G376" s="167"/>
      <c r="H376" s="282"/>
      <c r="I376" s="284"/>
      <c r="J376" s="167"/>
      <c r="Q376" s="167"/>
      <c r="R376" s="167"/>
    </row>
    <row r="377" spans="1:18" ht="15.75" customHeight="1">
      <c r="A377" s="167"/>
      <c r="B377" s="167"/>
      <c r="C377" s="172"/>
      <c r="D377" s="172"/>
      <c r="E377" s="172"/>
      <c r="F377" s="167"/>
      <c r="G377" s="167"/>
      <c r="H377" s="282"/>
      <c r="I377" s="284"/>
      <c r="J377" s="167"/>
      <c r="Q377" s="167"/>
      <c r="R377" s="167"/>
    </row>
    <row r="378" spans="1:18" ht="15.75" customHeight="1">
      <c r="A378" s="167"/>
      <c r="B378" s="167"/>
      <c r="C378" s="172"/>
      <c r="D378" s="172"/>
      <c r="E378" s="172"/>
      <c r="F378" s="167"/>
      <c r="G378" s="167"/>
      <c r="H378" s="282"/>
      <c r="I378" s="284"/>
      <c r="J378" s="167"/>
      <c r="Q378" s="167"/>
      <c r="R378" s="167"/>
    </row>
    <row r="379" spans="1:18" ht="15.75" customHeight="1">
      <c r="A379" s="167"/>
      <c r="B379" s="167"/>
      <c r="C379" s="172"/>
      <c r="D379" s="172"/>
      <c r="E379" s="172"/>
      <c r="F379" s="167"/>
      <c r="G379" s="167"/>
      <c r="H379" s="282"/>
      <c r="I379" s="284"/>
      <c r="J379" s="167"/>
      <c r="Q379" s="167"/>
      <c r="R379" s="167"/>
    </row>
    <row r="380" spans="1:18" ht="15.75" customHeight="1">
      <c r="A380" s="167"/>
      <c r="B380" s="167"/>
      <c r="C380" s="172"/>
      <c r="D380" s="172"/>
      <c r="E380" s="172"/>
      <c r="F380" s="167"/>
      <c r="G380" s="167"/>
      <c r="H380" s="282"/>
      <c r="I380" s="284"/>
      <c r="J380" s="167"/>
      <c r="Q380" s="167"/>
      <c r="R380" s="167"/>
    </row>
    <row r="381" spans="1:18" ht="15.75" customHeight="1">
      <c r="A381" s="167"/>
      <c r="B381" s="167"/>
      <c r="C381" s="172"/>
      <c r="D381" s="172"/>
      <c r="E381" s="172"/>
      <c r="F381" s="167"/>
      <c r="G381" s="167"/>
      <c r="H381" s="282"/>
      <c r="I381" s="284"/>
      <c r="J381" s="167"/>
      <c r="Q381" s="167"/>
      <c r="R381" s="167"/>
    </row>
    <row r="382" spans="1:18" ht="15.75" customHeight="1">
      <c r="A382" s="167"/>
      <c r="B382" s="167"/>
      <c r="C382" s="172"/>
      <c r="D382" s="172"/>
      <c r="E382" s="172"/>
      <c r="F382" s="167"/>
      <c r="G382" s="167"/>
      <c r="H382" s="282"/>
      <c r="I382" s="284"/>
      <c r="J382" s="167"/>
      <c r="Q382" s="167"/>
      <c r="R382" s="167"/>
    </row>
    <row r="383" spans="1:18" ht="15.75" customHeight="1">
      <c r="A383" s="167"/>
      <c r="B383" s="167"/>
      <c r="C383" s="172"/>
      <c r="D383" s="172"/>
      <c r="E383" s="172"/>
      <c r="F383" s="167"/>
      <c r="G383" s="167"/>
      <c r="H383" s="282"/>
      <c r="I383" s="284"/>
      <c r="J383" s="167"/>
      <c r="Q383" s="167"/>
      <c r="R383" s="167"/>
    </row>
    <row r="384" spans="1:18" ht="15.75" customHeight="1">
      <c r="A384" s="167"/>
      <c r="B384" s="167"/>
      <c r="C384" s="172"/>
      <c r="D384" s="172"/>
      <c r="E384" s="172"/>
      <c r="F384" s="167"/>
      <c r="G384" s="167"/>
      <c r="H384" s="282"/>
      <c r="I384" s="284"/>
      <c r="J384" s="167"/>
      <c r="Q384" s="167"/>
      <c r="R384" s="167"/>
    </row>
    <row r="385" spans="1:18" ht="15.75" customHeight="1">
      <c r="A385" s="167"/>
      <c r="B385" s="167"/>
      <c r="C385" s="172"/>
      <c r="D385" s="172"/>
      <c r="E385" s="172"/>
      <c r="F385" s="167"/>
      <c r="G385" s="167"/>
      <c r="H385" s="282"/>
      <c r="I385" s="284"/>
      <c r="J385" s="167"/>
      <c r="Q385" s="167"/>
      <c r="R385" s="167"/>
    </row>
    <row r="386" spans="1:18" ht="15.75" customHeight="1">
      <c r="A386" s="167"/>
      <c r="B386" s="167"/>
      <c r="C386" s="172"/>
      <c r="D386" s="172"/>
      <c r="E386" s="172"/>
      <c r="F386" s="167"/>
      <c r="G386" s="167"/>
      <c r="H386" s="282"/>
      <c r="I386" s="284"/>
      <c r="J386" s="167"/>
      <c r="Q386" s="167"/>
      <c r="R386" s="167"/>
    </row>
    <row r="387" spans="1:18" ht="15.75" customHeight="1">
      <c r="A387" s="167"/>
      <c r="B387" s="167"/>
      <c r="C387" s="172"/>
      <c r="D387" s="172"/>
      <c r="E387" s="172"/>
      <c r="F387" s="167"/>
      <c r="G387" s="167"/>
      <c r="H387" s="282"/>
      <c r="I387" s="284"/>
      <c r="J387" s="167"/>
      <c r="Q387" s="167"/>
      <c r="R387" s="167"/>
    </row>
    <row r="388" spans="1:18" ht="15.75" customHeight="1">
      <c r="A388" s="167"/>
      <c r="B388" s="167"/>
      <c r="C388" s="172"/>
      <c r="D388" s="172"/>
      <c r="E388" s="172"/>
      <c r="F388" s="167"/>
      <c r="G388" s="167"/>
      <c r="H388" s="282"/>
      <c r="I388" s="284"/>
      <c r="J388" s="167"/>
      <c r="Q388" s="167"/>
      <c r="R388" s="167"/>
    </row>
    <row r="389" spans="1:18" ht="15.75" customHeight="1">
      <c r="A389" s="167"/>
      <c r="B389" s="167"/>
      <c r="C389" s="172"/>
      <c r="D389" s="172"/>
      <c r="E389" s="172"/>
      <c r="F389" s="167"/>
      <c r="G389" s="167"/>
      <c r="H389" s="282"/>
      <c r="I389" s="284"/>
      <c r="J389" s="167"/>
      <c r="Q389" s="167"/>
      <c r="R389" s="167"/>
    </row>
    <row r="390" spans="1:18" ht="15.75" customHeight="1">
      <c r="A390" s="167"/>
      <c r="B390" s="167"/>
      <c r="C390" s="172"/>
      <c r="D390" s="172"/>
      <c r="E390" s="172"/>
      <c r="F390" s="167"/>
      <c r="G390" s="167"/>
      <c r="H390" s="282"/>
      <c r="I390" s="284"/>
      <c r="J390" s="167"/>
      <c r="Q390" s="167"/>
      <c r="R390" s="167"/>
    </row>
    <row r="391" spans="1:18" ht="15.75" customHeight="1">
      <c r="A391" s="167"/>
      <c r="B391" s="167"/>
      <c r="C391" s="172"/>
      <c r="D391" s="172"/>
      <c r="E391" s="172"/>
      <c r="F391" s="167"/>
      <c r="G391" s="167"/>
      <c r="H391" s="282"/>
      <c r="I391" s="284"/>
      <c r="J391" s="167"/>
      <c r="Q391" s="167"/>
      <c r="R391" s="167"/>
    </row>
    <row r="392" spans="1:18" ht="15.75" customHeight="1">
      <c r="A392" s="167"/>
      <c r="B392" s="167"/>
      <c r="C392" s="172"/>
      <c r="D392" s="172"/>
      <c r="E392" s="172"/>
      <c r="F392" s="167"/>
      <c r="G392" s="167"/>
      <c r="H392" s="282"/>
      <c r="I392" s="284"/>
      <c r="J392" s="167"/>
      <c r="Q392" s="167"/>
      <c r="R392" s="167"/>
    </row>
    <row r="393" spans="1:18" ht="15.75" customHeight="1">
      <c r="A393" s="167"/>
      <c r="B393" s="167"/>
      <c r="C393" s="172"/>
      <c r="D393" s="172"/>
      <c r="E393" s="172"/>
      <c r="F393" s="167"/>
      <c r="G393" s="167"/>
      <c r="H393" s="282"/>
      <c r="I393" s="284"/>
      <c r="J393" s="167"/>
      <c r="Q393" s="167"/>
      <c r="R393" s="167"/>
    </row>
    <row r="394" spans="1:18" ht="15.75" customHeight="1">
      <c r="A394" s="167"/>
      <c r="B394" s="167"/>
      <c r="C394" s="172"/>
      <c r="D394" s="172"/>
      <c r="E394" s="172"/>
      <c r="F394" s="167"/>
      <c r="G394" s="167"/>
      <c r="H394" s="282"/>
      <c r="I394" s="284"/>
      <c r="J394" s="167"/>
      <c r="Q394" s="167"/>
      <c r="R394" s="167"/>
    </row>
    <row r="395" spans="1:18" ht="15.75" customHeight="1">
      <c r="A395" s="167"/>
      <c r="B395" s="167"/>
      <c r="C395" s="172"/>
      <c r="D395" s="172"/>
      <c r="E395" s="172"/>
      <c r="F395" s="167"/>
      <c r="G395" s="167"/>
      <c r="H395" s="282"/>
      <c r="I395" s="284"/>
      <c r="J395" s="167"/>
      <c r="Q395" s="167"/>
      <c r="R395" s="167"/>
    </row>
    <row r="396" spans="1:18" ht="15.75" customHeight="1">
      <c r="A396" s="167"/>
      <c r="B396" s="167"/>
      <c r="C396" s="172"/>
      <c r="D396" s="172"/>
      <c r="E396" s="172"/>
      <c r="F396" s="167"/>
      <c r="G396" s="167"/>
      <c r="H396" s="282"/>
      <c r="I396" s="284"/>
      <c r="J396" s="167"/>
      <c r="Q396" s="167"/>
      <c r="R396" s="167"/>
    </row>
    <row r="397" spans="1:18" ht="15.75" customHeight="1">
      <c r="A397" s="167"/>
      <c r="B397" s="167"/>
      <c r="C397" s="172"/>
      <c r="D397" s="172"/>
      <c r="E397" s="172"/>
      <c r="F397" s="167"/>
      <c r="G397" s="167"/>
      <c r="H397" s="282"/>
      <c r="I397" s="284"/>
      <c r="J397" s="167"/>
      <c r="Q397" s="167"/>
      <c r="R397" s="167"/>
    </row>
    <row r="398" spans="1:18" ht="15.75" customHeight="1">
      <c r="A398" s="167"/>
      <c r="B398" s="167"/>
      <c r="C398" s="172"/>
      <c r="D398" s="172"/>
      <c r="E398" s="172"/>
      <c r="F398" s="167"/>
      <c r="G398" s="167"/>
      <c r="H398" s="282"/>
      <c r="I398" s="284"/>
      <c r="J398" s="167"/>
      <c r="Q398" s="167"/>
      <c r="R398" s="167"/>
    </row>
    <row r="399" spans="1:18" ht="15.75" customHeight="1">
      <c r="A399" s="167"/>
      <c r="B399" s="167"/>
      <c r="C399" s="172"/>
      <c r="D399" s="172"/>
      <c r="E399" s="172"/>
      <c r="F399" s="167"/>
      <c r="G399" s="167"/>
      <c r="H399" s="282"/>
      <c r="I399" s="284"/>
      <c r="J399" s="167"/>
      <c r="Q399" s="167"/>
      <c r="R399" s="167"/>
    </row>
    <row r="400" spans="1:18" ht="15.75" customHeight="1">
      <c r="A400" s="167"/>
      <c r="B400" s="167"/>
      <c r="C400" s="172"/>
      <c r="D400" s="172"/>
      <c r="E400" s="172"/>
      <c r="F400" s="167"/>
      <c r="G400" s="167"/>
      <c r="H400" s="282"/>
      <c r="I400" s="284"/>
      <c r="J400" s="167"/>
      <c r="Q400" s="167"/>
      <c r="R400" s="167"/>
    </row>
    <row r="401" spans="1:18" ht="15.75" customHeight="1">
      <c r="A401" s="167"/>
      <c r="B401" s="167"/>
      <c r="C401" s="172"/>
      <c r="D401" s="172"/>
      <c r="E401" s="172"/>
      <c r="F401" s="167"/>
      <c r="G401" s="167"/>
      <c r="H401" s="282"/>
      <c r="I401" s="284"/>
      <c r="J401" s="167"/>
      <c r="Q401" s="167"/>
      <c r="R401" s="167"/>
    </row>
    <row r="402" spans="1:18" ht="15.75" customHeight="1">
      <c r="A402" s="167"/>
      <c r="B402" s="167"/>
      <c r="C402" s="172"/>
      <c r="D402" s="172"/>
      <c r="E402" s="172"/>
      <c r="F402" s="167"/>
      <c r="G402" s="167"/>
      <c r="H402" s="282"/>
      <c r="I402" s="284"/>
      <c r="J402" s="167"/>
      <c r="Q402" s="167"/>
      <c r="R402" s="167"/>
    </row>
    <row r="403" spans="1:18" ht="15.75" customHeight="1">
      <c r="A403" s="167"/>
      <c r="B403" s="167"/>
      <c r="C403" s="172"/>
      <c r="D403" s="172"/>
      <c r="E403" s="172"/>
      <c r="F403" s="167"/>
      <c r="G403" s="167"/>
      <c r="H403" s="282"/>
      <c r="I403" s="284"/>
      <c r="J403" s="167"/>
      <c r="Q403" s="167"/>
      <c r="R403" s="167"/>
    </row>
    <row r="404" spans="1:18" ht="15.75" customHeight="1">
      <c r="A404" s="167"/>
      <c r="B404" s="167"/>
      <c r="C404" s="172"/>
      <c r="D404" s="172"/>
      <c r="E404" s="172"/>
      <c r="F404" s="167"/>
      <c r="G404" s="167"/>
      <c r="H404" s="282"/>
      <c r="I404" s="284"/>
      <c r="J404" s="167"/>
      <c r="Q404" s="167"/>
      <c r="R404" s="167"/>
    </row>
    <row r="405" spans="1:18" ht="15.75" customHeight="1">
      <c r="A405" s="167"/>
      <c r="B405" s="167"/>
      <c r="C405" s="172"/>
      <c r="D405" s="172"/>
      <c r="E405" s="172"/>
      <c r="F405" s="167"/>
      <c r="G405" s="167"/>
      <c r="H405" s="282"/>
      <c r="I405" s="284"/>
      <c r="J405" s="167"/>
      <c r="Q405" s="167"/>
      <c r="R405" s="167"/>
    </row>
    <row r="406" spans="1:18" ht="15.75" customHeight="1">
      <c r="A406" s="167"/>
      <c r="B406" s="167"/>
      <c r="C406" s="172"/>
      <c r="D406" s="172"/>
      <c r="E406" s="172"/>
      <c r="F406" s="167"/>
      <c r="G406" s="167"/>
      <c r="H406" s="282"/>
      <c r="I406" s="284"/>
      <c r="J406" s="167"/>
      <c r="Q406" s="167"/>
      <c r="R406" s="167"/>
    </row>
    <row r="407" spans="1:18" ht="15.75" customHeight="1">
      <c r="A407" s="167"/>
      <c r="B407" s="167"/>
      <c r="C407" s="172"/>
      <c r="D407" s="172"/>
      <c r="E407" s="172"/>
      <c r="F407" s="167"/>
      <c r="G407" s="167"/>
      <c r="H407" s="282"/>
      <c r="I407" s="284"/>
      <c r="J407" s="167"/>
      <c r="Q407" s="167"/>
      <c r="R407" s="167"/>
    </row>
    <row r="408" spans="1:18" ht="15.75" customHeight="1">
      <c r="A408" s="167"/>
      <c r="B408" s="167"/>
      <c r="C408" s="172"/>
      <c r="D408" s="172"/>
      <c r="E408" s="172"/>
      <c r="F408" s="167"/>
      <c r="G408" s="167"/>
      <c r="H408" s="282"/>
      <c r="I408" s="284"/>
      <c r="J408" s="167"/>
      <c r="Q408" s="167"/>
      <c r="R408" s="167"/>
    </row>
    <row r="409" spans="1:18" ht="15.75" customHeight="1">
      <c r="A409" s="167"/>
      <c r="B409" s="167"/>
      <c r="C409" s="172"/>
      <c r="D409" s="172"/>
      <c r="E409" s="172"/>
      <c r="F409" s="167"/>
      <c r="G409" s="167"/>
      <c r="H409" s="282"/>
      <c r="I409" s="284"/>
      <c r="J409" s="167"/>
      <c r="Q409" s="167"/>
      <c r="R409" s="167"/>
    </row>
    <row r="410" spans="1:18" ht="15.75" customHeight="1">
      <c r="A410" s="167"/>
      <c r="B410" s="167"/>
      <c r="C410" s="172"/>
      <c r="D410" s="172"/>
      <c r="E410" s="172"/>
      <c r="F410" s="167"/>
      <c r="G410" s="167"/>
      <c r="H410" s="282"/>
      <c r="I410" s="284"/>
      <c r="J410" s="167"/>
      <c r="Q410" s="167"/>
      <c r="R410" s="167"/>
    </row>
    <row r="411" spans="1:18" ht="15.75" customHeight="1">
      <c r="A411" s="167"/>
      <c r="B411" s="167"/>
      <c r="C411" s="172"/>
      <c r="D411" s="172"/>
      <c r="E411" s="172"/>
      <c r="F411" s="167"/>
      <c r="G411" s="167"/>
      <c r="H411" s="282"/>
      <c r="I411" s="284"/>
      <c r="J411" s="167"/>
      <c r="Q411" s="167"/>
      <c r="R411" s="167"/>
    </row>
    <row r="412" spans="1:18" ht="15.75" customHeight="1">
      <c r="A412" s="167"/>
      <c r="B412" s="167"/>
      <c r="C412" s="172"/>
      <c r="D412" s="172"/>
      <c r="E412" s="172"/>
      <c r="F412" s="167"/>
      <c r="G412" s="167"/>
      <c r="H412" s="282"/>
      <c r="I412" s="284"/>
      <c r="J412" s="167"/>
      <c r="Q412" s="167"/>
      <c r="R412" s="167"/>
    </row>
    <row r="413" spans="1:18" ht="15.75" customHeight="1">
      <c r="A413" s="167"/>
      <c r="B413" s="167"/>
      <c r="C413" s="172"/>
      <c r="D413" s="172"/>
      <c r="E413" s="172"/>
      <c r="F413" s="167"/>
      <c r="G413" s="167"/>
      <c r="H413" s="282"/>
      <c r="I413" s="284"/>
      <c r="J413" s="167"/>
      <c r="Q413" s="167"/>
      <c r="R413" s="167"/>
    </row>
    <row r="414" spans="1:18" ht="15.75" customHeight="1">
      <c r="A414" s="167"/>
      <c r="B414" s="167"/>
      <c r="C414" s="172"/>
      <c r="D414" s="172"/>
      <c r="E414" s="172"/>
      <c r="F414" s="167"/>
      <c r="G414" s="167"/>
      <c r="H414" s="282"/>
      <c r="I414" s="284"/>
      <c r="J414" s="167"/>
      <c r="Q414" s="167"/>
      <c r="R414" s="167"/>
    </row>
    <row r="415" spans="1:18" ht="15.75" customHeight="1">
      <c r="A415" s="167"/>
      <c r="B415" s="167"/>
      <c r="C415" s="172"/>
      <c r="D415" s="172"/>
      <c r="E415" s="172"/>
      <c r="F415" s="167"/>
      <c r="G415" s="167"/>
      <c r="H415" s="282"/>
      <c r="I415" s="284"/>
      <c r="J415" s="167"/>
      <c r="Q415" s="167"/>
      <c r="R415" s="167"/>
    </row>
    <row r="416" spans="1:18" ht="15.75" customHeight="1">
      <c r="A416" s="167"/>
      <c r="B416" s="167"/>
      <c r="C416" s="172"/>
      <c r="D416" s="172"/>
      <c r="E416" s="172"/>
      <c r="F416" s="167"/>
      <c r="G416" s="167"/>
      <c r="H416" s="282"/>
      <c r="I416" s="284"/>
      <c r="J416" s="167"/>
      <c r="Q416" s="167"/>
      <c r="R416" s="167"/>
    </row>
    <row r="417" spans="1:18" ht="15.75" customHeight="1">
      <c r="A417" s="167"/>
      <c r="B417" s="167"/>
      <c r="C417" s="172"/>
      <c r="D417" s="172"/>
      <c r="E417" s="172"/>
      <c r="F417" s="167"/>
      <c r="G417" s="167"/>
      <c r="H417" s="282"/>
      <c r="I417" s="284"/>
      <c r="J417" s="167"/>
      <c r="Q417" s="167"/>
      <c r="R417" s="167"/>
    </row>
    <row r="418" spans="1:18" ht="15.75" customHeight="1">
      <c r="A418" s="167"/>
      <c r="B418" s="167"/>
      <c r="C418" s="172"/>
      <c r="D418" s="172"/>
      <c r="E418" s="172"/>
      <c r="F418" s="167"/>
      <c r="G418" s="167"/>
      <c r="H418" s="282"/>
      <c r="I418" s="284"/>
      <c r="J418" s="167"/>
      <c r="Q418" s="167"/>
      <c r="R418" s="167"/>
    </row>
    <row r="419" spans="1:18" ht="15.75" customHeight="1">
      <c r="A419" s="167"/>
      <c r="B419" s="167"/>
      <c r="C419" s="172"/>
      <c r="D419" s="172"/>
      <c r="E419" s="172"/>
      <c r="F419" s="167"/>
      <c r="G419" s="167"/>
      <c r="H419" s="282"/>
      <c r="I419" s="284"/>
      <c r="J419" s="167"/>
      <c r="Q419" s="167"/>
      <c r="R419" s="167"/>
    </row>
    <row r="420" spans="1:18" ht="15.75" customHeight="1">
      <c r="A420" s="167"/>
      <c r="B420" s="167"/>
      <c r="C420" s="172"/>
      <c r="D420" s="172"/>
      <c r="E420" s="172"/>
      <c r="F420" s="167"/>
      <c r="G420" s="167"/>
      <c r="H420" s="282"/>
      <c r="I420" s="284"/>
      <c r="J420" s="167"/>
      <c r="Q420" s="167"/>
      <c r="R420" s="167"/>
    </row>
    <row r="421" spans="1:18" ht="15.75" customHeight="1">
      <c r="A421" s="167"/>
      <c r="B421" s="167"/>
      <c r="C421" s="172"/>
      <c r="D421" s="172"/>
      <c r="E421" s="172"/>
      <c r="F421" s="167"/>
      <c r="G421" s="167"/>
      <c r="H421" s="282"/>
      <c r="I421" s="284"/>
      <c r="J421" s="167"/>
      <c r="Q421" s="167"/>
      <c r="R421" s="167"/>
    </row>
    <row r="422" spans="1:18" ht="15.75" customHeight="1">
      <c r="A422" s="167"/>
      <c r="B422" s="167"/>
      <c r="C422" s="172"/>
      <c r="D422" s="172"/>
      <c r="E422" s="172"/>
      <c r="F422" s="167"/>
      <c r="G422" s="167"/>
      <c r="H422" s="282"/>
      <c r="I422" s="284"/>
      <c r="J422" s="167"/>
      <c r="Q422" s="167"/>
      <c r="R422" s="167"/>
    </row>
    <row r="423" spans="1:18" ht="15.75" customHeight="1">
      <c r="A423" s="167"/>
      <c r="B423" s="167"/>
      <c r="C423" s="172"/>
      <c r="D423" s="172"/>
      <c r="E423" s="172"/>
      <c r="F423" s="167"/>
      <c r="G423" s="167"/>
      <c r="H423" s="282"/>
      <c r="I423" s="284"/>
      <c r="J423" s="167"/>
      <c r="Q423" s="167"/>
      <c r="R423" s="167"/>
    </row>
    <row r="424" spans="1:18" ht="15.75" customHeight="1">
      <c r="A424" s="167"/>
      <c r="B424" s="167"/>
      <c r="C424" s="172"/>
      <c r="D424" s="172"/>
      <c r="E424" s="172"/>
      <c r="F424" s="167"/>
      <c r="G424" s="167"/>
      <c r="H424" s="282"/>
      <c r="I424" s="284"/>
      <c r="J424" s="167"/>
      <c r="Q424" s="167"/>
      <c r="R424" s="167"/>
    </row>
    <row r="425" spans="1:18" ht="15.75" customHeight="1">
      <c r="A425" s="167"/>
      <c r="B425" s="167"/>
      <c r="C425" s="172"/>
      <c r="D425" s="172"/>
      <c r="E425" s="172"/>
      <c r="F425" s="167"/>
      <c r="G425" s="167"/>
      <c r="H425" s="282"/>
      <c r="I425" s="284"/>
      <c r="J425" s="167"/>
      <c r="Q425" s="167"/>
      <c r="R425" s="167"/>
    </row>
    <row r="426" spans="1:18" ht="15.75" customHeight="1">
      <c r="A426" s="167"/>
      <c r="B426" s="167"/>
      <c r="C426" s="172"/>
      <c r="D426" s="172"/>
      <c r="E426" s="172"/>
      <c r="F426" s="167"/>
      <c r="G426" s="167"/>
      <c r="H426" s="282"/>
      <c r="I426" s="284"/>
      <c r="J426" s="167"/>
      <c r="Q426" s="167"/>
      <c r="R426" s="167"/>
    </row>
    <row r="427" spans="1:18" ht="15.75" customHeight="1">
      <c r="A427" s="167"/>
      <c r="B427" s="167"/>
      <c r="C427" s="172"/>
      <c r="D427" s="172"/>
      <c r="E427" s="172"/>
      <c r="F427" s="167"/>
      <c r="G427" s="167"/>
      <c r="H427" s="282"/>
      <c r="I427" s="284"/>
      <c r="J427" s="167"/>
      <c r="Q427" s="167"/>
      <c r="R427" s="167"/>
    </row>
    <row r="428" spans="1:18" ht="15.75" customHeight="1">
      <c r="A428" s="167"/>
      <c r="B428" s="167"/>
      <c r="C428" s="172"/>
      <c r="D428" s="172"/>
      <c r="E428" s="172"/>
      <c r="F428" s="167"/>
      <c r="G428" s="167"/>
      <c r="H428" s="282"/>
      <c r="I428" s="284"/>
      <c r="J428" s="167"/>
      <c r="Q428" s="167"/>
      <c r="R428" s="167"/>
    </row>
    <row r="429" spans="1:18" ht="15.75" customHeight="1">
      <c r="A429" s="167"/>
      <c r="B429" s="167"/>
      <c r="C429" s="172"/>
      <c r="D429" s="172"/>
      <c r="E429" s="172"/>
      <c r="F429" s="167"/>
      <c r="G429" s="167"/>
      <c r="H429" s="282"/>
      <c r="I429" s="284"/>
      <c r="J429" s="167"/>
      <c r="Q429" s="167"/>
      <c r="R429" s="167"/>
    </row>
    <row r="430" spans="1:18" ht="15.75" customHeight="1">
      <c r="A430" s="167"/>
      <c r="B430" s="167"/>
      <c r="C430" s="172"/>
      <c r="D430" s="172"/>
      <c r="E430" s="172"/>
      <c r="F430" s="167"/>
      <c r="G430" s="167"/>
      <c r="H430" s="282"/>
      <c r="I430" s="284"/>
      <c r="J430" s="167"/>
      <c r="Q430" s="167"/>
      <c r="R430" s="167"/>
    </row>
    <row r="431" spans="1:18" ht="15.75" customHeight="1">
      <c r="A431" s="167"/>
      <c r="B431" s="167"/>
      <c r="C431" s="172"/>
      <c r="D431" s="172"/>
      <c r="E431" s="172"/>
      <c r="F431" s="167"/>
      <c r="G431" s="167"/>
      <c r="H431" s="282"/>
      <c r="I431" s="284"/>
      <c r="J431" s="167"/>
      <c r="Q431" s="167"/>
      <c r="R431" s="167"/>
    </row>
    <row r="432" spans="1:18" ht="15.75" customHeight="1">
      <c r="A432" s="167"/>
      <c r="B432" s="167"/>
      <c r="C432" s="172"/>
      <c r="D432" s="172"/>
      <c r="E432" s="172"/>
      <c r="F432" s="167"/>
      <c r="G432" s="167"/>
      <c r="H432" s="282"/>
      <c r="I432" s="284"/>
      <c r="J432" s="167"/>
      <c r="Q432" s="167"/>
      <c r="R432" s="167"/>
    </row>
    <row r="433" spans="1:18" ht="15.75" customHeight="1">
      <c r="A433" s="167"/>
      <c r="B433" s="167"/>
      <c r="C433" s="172"/>
      <c r="D433" s="172"/>
      <c r="E433" s="172"/>
      <c r="F433" s="167"/>
      <c r="G433" s="167"/>
      <c r="H433" s="282"/>
      <c r="I433" s="284"/>
      <c r="J433" s="167"/>
      <c r="Q433" s="167"/>
      <c r="R433" s="167"/>
    </row>
    <row r="434" spans="1:18" ht="15.75" customHeight="1">
      <c r="A434" s="167"/>
      <c r="B434" s="167"/>
      <c r="C434" s="172"/>
      <c r="D434" s="172"/>
      <c r="E434" s="172"/>
      <c r="F434" s="167"/>
      <c r="G434" s="167"/>
      <c r="H434" s="282"/>
      <c r="I434" s="284"/>
      <c r="J434" s="167"/>
      <c r="Q434" s="167"/>
      <c r="R434" s="167"/>
    </row>
    <row r="435" spans="1:18" ht="15.75" customHeight="1">
      <c r="A435" s="167"/>
      <c r="B435" s="167"/>
      <c r="C435" s="172"/>
      <c r="D435" s="172"/>
      <c r="E435" s="172"/>
      <c r="F435" s="167"/>
      <c r="G435" s="167"/>
      <c r="H435" s="282"/>
      <c r="I435" s="284"/>
      <c r="J435" s="167"/>
      <c r="Q435" s="167"/>
      <c r="R435" s="167"/>
    </row>
    <row r="436" spans="1:18" ht="15.75" customHeight="1">
      <c r="A436" s="167"/>
      <c r="B436" s="167"/>
      <c r="C436" s="172"/>
      <c r="D436" s="172"/>
      <c r="E436" s="172"/>
      <c r="F436" s="167"/>
      <c r="G436" s="167"/>
      <c r="H436" s="282"/>
      <c r="I436" s="284"/>
      <c r="J436" s="167"/>
      <c r="Q436" s="167"/>
      <c r="R436" s="167"/>
    </row>
    <row r="437" spans="1:18" ht="15.75" customHeight="1">
      <c r="A437" s="167"/>
      <c r="B437" s="167"/>
      <c r="C437" s="172"/>
      <c r="D437" s="172"/>
      <c r="E437" s="172"/>
      <c r="F437" s="167"/>
      <c r="G437" s="167"/>
      <c r="H437" s="282"/>
      <c r="I437" s="284"/>
      <c r="J437" s="167"/>
      <c r="Q437" s="167"/>
      <c r="R437" s="167"/>
    </row>
    <row r="438" spans="1:18" ht="15.75" customHeight="1">
      <c r="A438" s="167"/>
      <c r="B438" s="167"/>
      <c r="C438" s="172"/>
      <c r="D438" s="172"/>
      <c r="E438" s="172"/>
      <c r="F438" s="167"/>
      <c r="G438" s="167"/>
      <c r="H438" s="282"/>
      <c r="I438" s="284"/>
      <c r="J438" s="167"/>
      <c r="Q438" s="167"/>
      <c r="R438" s="167"/>
    </row>
    <row r="439" spans="1:18" ht="15.75" customHeight="1">
      <c r="A439" s="167"/>
      <c r="B439" s="167"/>
      <c r="C439" s="172"/>
      <c r="D439" s="172"/>
      <c r="E439" s="172"/>
      <c r="F439" s="167"/>
      <c r="G439" s="167"/>
      <c r="H439" s="282"/>
      <c r="I439" s="284"/>
      <c r="J439" s="167"/>
      <c r="Q439" s="167"/>
      <c r="R439" s="167"/>
    </row>
    <row r="440" spans="1:18" ht="15.75" customHeight="1">
      <c r="A440" s="167"/>
      <c r="B440" s="167"/>
      <c r="C440" s="172"/>
      <c r="D440" s="172"/>
      <c r="E440" s="172"/>
      <c r="F440" s="167"/>
      <c r="G440" s="167"/>
      <c r="H440" s="282"/>
      <c r="I440" s="284"/>
      <c r="J440" s="167"/>
      <c r="Q440" s="167"/>
      <c r="R440" s="167"/>
    </row>
    <row r="441" spans="1:18" ht="15.75" customHeight="1">
      <c r="A441" s="167"/>
      <c r="B441" s="167"/>
      <c r="C441" s="172"/>
      <c r="D441" s="172"/>
      <c r="E441" s="172"/>
      <c r="F441" s="167"/>
      <c r="G441" s="167"/>
      <c r="H441" s="282"/>
      <c r="I441" s="284"/>
      <c r="J441" s="167"/>
      <c r="Q441" s="167"/>
      <c r="R441" s="167"/>
    </row>
    <row r="442" spans="1:18" ht="15.75" customHeight="1">
      <c r="A442" s="167"/>
      <c r="B442" s="167"/>
      <c r="C442" s="172"/>
      <c r="D442" s="172"/>
      <c r="E442" s="172"/>
      <c r="F442" s="167"/>
      <c r="G442" s="167"/>
      <c r="H442" s="282"/>
      <c r="I442" s="284"/>
      <c r="J442" s="167"/>
      <c r="Q442" s="167"/>
      <c r="R442" s="167"/>
    </row>
    <row r="443" spans="1:18" ht="15.75" customHeight="1">
      <c r="A443" s="167"/>
      <c r="B443" s="167"/>
      <c r="C443" s="172"/>
      <c r="D443" s="172"/>
      <c r="E443" s="172"/>
      <c r="F443" s="167"/>
      <c r="G443" s="167"/>
      <c r="H443" s="282"/>
      <c r="I443" s="284"/>
      <c r="J443" s="167"/>
      <c r="Q443" s="167"/>
      <c r="R443" s="167"/>
    </row>
    <row r="444" spans="1:18" ht="15.75" customHeight="1">
      <c r="A444" s="167"/>
      <c r="B444" s="167"/>
      <c r="C444" s="172"/>
      <c r="D444" s="172"/>
      <c r="E444" s="172"/>
      <c r="F444" s="167"/>
      <c r="G444" s="167"/>
      <c r="H444" s="282"/>
      <c r="I444" s="284"/>
      <c r="J444" s="167"/>
      <c r="Q444" s="167"/>
      <c r="R444" s="167"/>
    </row>
    <row r="445" spans="1:18" ht="15.75" customHeight="1">
      <c r="A445" s="167"/>
      <c r="B445" s="167"/>
      <c r="C445" s="172"/>
      <c r="D445" s="172"/>
      <c r="E445" s="172"/>
      <c r="F445" s="167"/>
      <c r="G445" s="167"/>
      <c r="H445" s="282"/>
      <c r="I445" s="284"/>
      <c r="J445" s="167"/>
      <c r="Q445" s="167"/>
      <c r="R445" s="167"/>
    </row>
    <row r="446" spans="1:18" ht="15.75" customHeight="1">
      <c r="A446" s="167"/>
      <c r="B446" s="167"/>
      <c r="C446" s="172"/>
      <c r="D446" s="172"/>
      <c r="E446" s="172"/>
      <c r="F446" s="167"/>
      <c r="G446" s="167"/>
      <c r="H446" s="282"/>
      <c r="I446" s="284"/>
      <c r="J446" s="167"/>
      <c r="Q446" s="167"/>
      <c r="R446" s="167"/>
    </row>
    <row r="447" spans="1:18" ht="15.75" customHeight="1">
      <c r="A447" s="167"/>
      <c r="B447" s="167"/>
      <c r="C447" s="172"/>
      <c r="D447" s="172"/>
      <c r="E447" s="172"/>
      <c r="F447" s="167"/>
      <c r="G447" s="167"/>
      <c r="H447" s="282"/>
      <c r="I447" s="284"/>
      <c r="J447" s="167"/>
      <c r="Q447" s="167"/>
      <c r="R447" s="167"/>
    </row>
    <row r="448" spans="1:18" ht="15.75" customHeight="1">
      <c r="A448" s="167"/>
      <c r="B448" s="167"/>
      <c r="C448" s="172"/>
      <c r="D448" s="172"/>
      <c r="E448" s="172"/>
      <c r="F448" s="167"/>
      <c r="G448" s="167"/>
      <c r="H448" s="282"/>
      <c r="I448" s="284"/>
      <c r="J448" s="167"/>
      <c r="Q448" s="167"/>
      <c r="R448" s="167"/>
    </row>
    <row r="449" spans="1:18" ht="15.75" customHeight="1">
      <c r="A449" s="167"/>
      <c r="B449" s="167"/>
      <c r="C449" s="172"/>
      <c r="D449" s="172"/>
      <c r="E449" s="172"/>
      <c r="F449" s="167"/>
      <c r="G449" s="167"/>
      <c r="H449" s="282"/>
      <c r="I449" s="284"/>
      <c r="J449" s="167"/>
      <c r="Q449" s="167"/>
      <c r="R449" s="167"/>
    </row>
    <row r="450" spans="1:18" ht="15.75" customHeight="1">
      <c r="A450" s="167"/>
      <c r="B450" s="167"/>
      <c r="C450" s="172"/>
      <c r="D450" s="172"/>
      <c r="E450" s="172"/>
      <c r="F450" s="167"/>
      <c r="G450" s="167"/>
      <c r="H450" s="282"/>
      <c r="I450" s="284"/>
      <c r="J450" s="167"/>
      <c r="Q450" s="167"/>
      <c r="R450" s="167"/>
    </row>
    <row r="451" spans="1:18" ht="15.75" customHeight="1">
      <c r="A451" s="167"/>
      <c r="B451" s="167"/>
      <c r="C451" s="172"/>
      <c r="D451" s="172"/>
      <c r="E451" s="172"/>
      <c r="F451" s="167"/>
      <c r="G451" s="167"/>
      <c r="H451" s="282"/>
      <c r="I451" s="284"/>
      <c r="J451" s="167"/>
      <c r="Q451" s="167"/>
      <c r="R451" s="167"/>
    </row>
    <row r="452" spans="1:18" ht="15.75" customHeight="1">
      <c r="A452" s="167"/>
      <c r="B452" s="167"/>
      <c r="C452" s="172"/>
      <c r="D452" s="172"/>
      <c r="E452" s="172"/>
      <c r="F452" s="167"/>
      <c r="G452" s="167"/>
      <c r="H452" s="282"/>
      <c r="I452" s="284"/>
      <c r="J452" s="167"/>
      <c r="Q452" s="167"/>
      <c r="R452" s="167"/>
    </row>
    <row r="453" spans="1:18" ht="15.75" customHeight="1">
      <c r="A453" s="167"/>
      <c r="B453" s="167"/>
      <c r="C453" s="172"/>
      <c r="D453" s="172"/>
      <c r="E453" s="172"/>
      <c r="F453" s="167"/>
      <c r="G453" s="167"/>
      <c r="H453" s="282"/>
      <c r="I453" s="284"/>
      <c r="J453" s="167"/>
      <c r="Q453" s="167"/>
      <c r="R453" s="167"/>
    </row>
    <row r="454" spans="1:18" ht="15.75" customHeight="1">
      <c r="A454" s="167"/>
      <c r="B454" s="167"/>
      <c r="C454" s="172"/>
      <c r="D454" s="172"/>
      <c r="E454" s="172"/>
      <c r="F454" s="167"/>
      <c r="G454" s="167"/>
      <c r="H454" s="282"/>
      <c r="I454" s="284"/>
      <c r="J454" s="167"/>
      <c r="Q454" s="167"/>
      <c r="R454" s="167"/>
    </row>
    <row r="455" spans="1:18" ht="15.75" customHeight="1">
      <c r="A455" s="167"/>
      <c r="B455" s="167"/>
      <c r="C455" s="172"/>
      <c r="D455" s="172"/>
      <c r="E455" s="172"/>
      <c r="F455" s="167"/>
      <c r="G455" s="167"/>
      <c r="H455" s="282"/>
      <c r="I455" s="284"/>
      <c r="J455" s="167"/>
      <c r="Q455" s="167"/>
      <c r="R455" s="167"/>
    </row>
    <row r="456" spans="1:18" ht="15.75" customHeight="1">
      <c r="A456" s="167"/>
      <c r="B456" s="167"/>
      <c r="C456" s="172"/>
      <c r="D456" s="172"/>
      <c r="E456" s="172"/>
      <c r="F456" s="167"/>
      <c r="G456" s="167"/>
      <c r="H456" s="282"/>
      <c r="I456" s="284"/>
      <c r="J456" s="167"/>
      <c r="Q456" s="167"/>
      <c r="R456" s="167"/>
    </row>
    <row r="457" spans="1:18" ht="15.75" customHeight="1">
      <c r="A457" s="167"/>
      <c r="B457" s="167"/>
      <c r="C457" s="172"/>
      <c r="D457" s="172"/>
      <c r="E457" s="172"/>
      <c r="F457" s="167"/>
      <c r="G457" s="167"/>
      <c r="H457" s="282"/>
      <c r="I457" s="284"/>
      <c r="J457" s="167"/>
      <c r="Q457" s="167"/>
      <c r="R457" s="167"/>
    </row>
    <row r="458" spans="1:18" ht="15.75" customHeight="1">
      <c r="A458" s="167"/>
      <c r="B458" s="167"/>
      <c r="C458" s="172"/>
      <c r="D458" s="172"/>
      <c r="E458" s="172"/>
      <c r="F458" s="167"/>
      <c r="G458" s="167"/>
      <c r="H458" s="282"/>
      <c r="I458" s="284"/>
      <c r="J458" s="167"/>
      <c r="Q458" s="167"/>
      <c r="R458" s="167"/>
    </row>
    <row r="459" spans="1:18" ht="15.75" customHeight="1">
      <c r="A459" s="167"/>
      <c r="B459" s="167"/>
      <c r="C459" s="172"/>
      <c r="D459" s="172"/>
      <c r="E459" s="172"/>
      <c r="F459" s="167"/>
      <c r="G459" s="167"/>
      <c r="H459" s="282"/>
      <c r="I459" s="284"/>
      <c r="J459" s="167"/>
      <c r="Q459" s="167"/>
      <c r="R459" s="167"/>
    </row>
    <row r="460" spans="1:18" ht="15.75" customHeight="1">
      <c r="A460" s="167"/>
      <c r="B460" s="167"/>
      <c r="C460" s="172"/>
      <c r="D460" s="172"/>
      <c r="E460" s="172"/>
      <c r="F460" s="167"/>
      <c r="G460" s="167"/>
      <c r="H460" s="282"/>
      <c r="I460" s="284"/>
      <c r="J460" s="167"/>
      <c r="Q460" s="167"/>
      <c r="R460" s="167"/>
    </row>
    <row r="461" spans="1:18" ht="15.75" customHeight="1">
      <c r="A461" s="167"/>
      <c r="B461" s="167"/>
      <c r="C461" s="172"/>
      <c r="D461" s="172"/>
      <c r="E461" s="172"/>
      <c r="F461" s="167"/>
      <c r="G461" s="167"/>
      <c r="H461" s="282"/>
      <c r="I461" s="284"/>
      <c r="J461" s="167"/>
      <c r="Q461" s="167"/>
      <c r="R461" s="167"/>
    </row>
    <row r="462" spans="1:18" ht="15.75" customHeight="1">
      <c r="A462" s="167"/>
      <c r="B462" s="167"/>
      <c r="C462" s="172"/>
      <c r="D462" s="172"/>
      <c r="E462" s="172"/>
      <c r="F462" s="167"/>
      <c r="G462" s="167"/>
      <c r="H462" s="282"/>
      <c r="I462" s="284"/>
      <c r="J462" s="167"/>
      <c r="Q462" s="167"/>
      <c r="R462" s="167"/>
    </row>
    <row r="463" spans="1:18" ht="15.75" customHeight="1">
      <c r="A463" s="167"/>
      <c r="B463" s="167"/>
      <c r="C463" s="172"/>
      <c r="D463" s="172"/>
      <c r="E463" s="172"/>
      <c r="F463" s="167"/>
      <c r="G463" s="167"/>
      <c r="H463" s="282"/>
      <c r="I463" s="284"/>
      <c r="J463" s="167"/>
      <c r="Q463" s="167"/>
      <c r="R463" s="167"/>
    </row>
    <row r="464" spans="1:18" ht="15.75" customHeight="1">
      <c r="A464" s="167"/>
      <c r="B464" s="167"/>
      <c r="C464" s="172"/>
      <c r="D464" s="172"/>
      <c r="E464" s="172"/>
      <c r="F464" s="167"/>
      <c r="G464" s="167"/>
      <c r="H464" s="282"/>
      <c r="I464" s="284"/>
      <c r="J464" s="167"/>
      <c r="Q464" s="167"/>
      <c r="R464" s="167"/>
    </row>
    <row r="465" spans="1:18" ht="15.75" customHeight="1">
      <c r="A465" s="167"/>
      <c r="B465" s="167"/>
      <c r="C465" s="172"/>
      <c r="D465" s="172"/>
      <c r="E465" s="172"/>
      <c r="F465" s="167"/>
      <c r="G465" s="167"/>
      <c r="H465" s="282"/>
      <c r="I465" s="284"/>
      <c r="J465" s="167"/>
      <c r="Q465" s="167"/>
      <c r="R465" s="167"/>
    </row>
    <row r="466" spans="1:18" ht="15.75" customHeight="1">
      <c r="A466" s="167"/>
      <c r="B466" s="167"/>
      <c r="C466" s="172"/>
      <c r="D466" s="172"/>
      <c r="E466" s="172"/>
      <c r="F466" s="167"/>
      <c r="G466" s="167"/>
      <c r="H466" s="282"/>
      <c r="I466" s="284"/>
      <c r="J466" s="167"/>
      <c r="Q466" s="167"/>
      <c r="R466" s="167"/>
    </row>
    <row r="467" spans="1:18" ht="15.75" customHeight="1">
      <c r="A467" s="167"/>
      <c r="B467" s="167"/>
      <c r="C467" s="172"/>
      <c r="D467" s="172"/>
      <c r="E467" s="172"/>
      <c r="F467" s="167"/>
      <c r="G467" s="167"/>
      <c r="H467" s="282"/>
      <c r="I467" s="284"/>
      <c r="J467" s="167"/>
      <c r="Q467" s="167"/>
      <c r="R467" s="167"/>
    </row>
    <row r="468" spans="1:18" ht="15.75" customHeight="1">
      <c r="A468" s="167"/>
      <c r="B468" s="167"/>
      <c r="C468" s="172"/>
      <c r="D468" s="172"/>
      <c r="E468" s="172"/>
      <c r="F468" s="167"/>
      <c r="G468" s="167"/>
      <c r="H468" s="282"/>
      <c r="I468" s="284"/>
      <c r="J468" s="167"/>
      <c r="Q468" s="167"/>
      <c r="R468" s="167"/>
    </row>
    <row r="469" spans="1:18" ht="15.75" customHeight="1">
      <c r="A469" s="167"/>
      <c r="B469" s="167"/>
      <c r="C469" s="172"/>
      <c r="D469" s="172"/>
      <c r="E469" s="172"/>
      <c r="F469" s="167"/>
      <c r="G469" s="167"/>
      <c r="H469" s="282"/>
      <c r="I469" s="284"/>
      <c r="J469" s="167"/>
      <c r="Q469" s="167"/>
      <c r="R469" s="167"/>
    </row>
    <row r="470" spans="1:18" ht="15.75" customHeight="1">
      <c r="A470" s="167"/>
      <c r="B470" s="167"/>
      <c r="C470" s="172"/>
      <c r="D470" s="172"/>
      <c r="E470" s="172"/>
      <c r="F470" s="167"/>
      <c r="G470" s="167"/>
      <c r="H470" s="282"/>
      <c r="I470" s="284"/>
      <c r="J470" s="167"/>
      <c r="Q470" s="167"/>
      <c r="R470" s="167"/>
    </row>
    <row r="471" spans="1:18" ht="15.75" customHeight="1">
      <c r="A471" s="167"/>
      <c r="B471" s="167"/>
      <c r="C471" s="172"/>
      <c r="D471" s="172"/>
      <c r="E471" s="172"/>
      <c r="F471" s="167"/>
      <c r="G471" s="167"/>
      <c r="H471" s="282"/>
      <c r="I471" s="284"/>
      <c r="J471" s="167"/>
      <c r="Q471" s="167"/>
      <c r="R471" s="167"/>
    </row>
    <row r="472" spans="1:18" ht="15.75" customHeight="1">
      <c r="A472" s="167"/>
      <c r="B472" s="167"/>
      <c r="C472" s="172"/>
      <c r="D472" s="172"/>
      <c r="E472" s="172"/>
      <c r="F472" s="167"/>
      <c r="G472" s="167"/>
      <c r="H472" s="282"/>
      <c r="I472" s="284"/>
      <c r="J472" s="167"/>
      <c r="Q472" s="167"/>
      <c r="R472" s="167"/>
    </row>
    <row r="473" spans="1:18" ht="15.75" customHeight="1">
      <c r="A473" s="167"/>
      <c r="B473" s="167"/>
      <c r="C473" s="172"/>
      <c r="D473" s="172"/>
      <c r="E473" s="172"/>
      <c r="F473" s="167"/>
      <c r="G473" s="167"/>
      <c r="H473" s="282"/>
      <c r="I473" s="284"/>
      <c r="J473" s="167"/>
      <c r="Q473" s="167"/>
      <c r="R473" s="167"/>
    </row>
    <row r="474" spans="1:18" ht="15.75" customHeight="1">
      <c r="A474" s="167"/>
      <c r="B474" s="167"/>
      <c r="C474" s="172"/>
      <c r="D474" s="172"/>
      <c r="E474" s="172"/>
      <c r="F474" s="167"/>
      <c r="G474" s="167"/>
      <c r="H474" s="282"/>
      <c r="I474" s="284"/>
      <c r="J474" s="167"/>
      <c r="Q474" s="167"/>
      <c r="R474" s="167"/>
    </row>
    <row r="475" spans="1:18" ht="15.75" customHeight="1">
      <c r="A475" s="167"/>
      <c r="B475" s="167"/>
      <c r="C475" s="172"/>
      <c r="D475" s="172"/>
      <c r="E475" s="172"/>
      <c r="F475" s="167"/>
      <c r="G475" s="167"/>
      <c r="H475" s="282"/>
      <c r="I475" s="284"/>
      <c r="J475" s="167"/>
      <c r="Q475" s="167"/>
      <c r="R475" s="167"/>
    </row>
    <row r="476" spans="1:18" ht="15.75" customHeight="1">
      <c r="A476" s="167"/>
      <c r="B476" s="167"/>
      <c r="C476" s="172"/>
      <c r="D476" s="172"/>
      <c r="E476" s="172"/>
      <c r="F476" s="167"/>
      <c r="G476" s="167"/>
      <c r="H476" s="282"/>
      <c r="I476" s="284"/>
      <c r="J476" s="167"/>
      <c r="Q476" s="167"/>
      <c r="R476" s="167"/>
    </row>
    <row r="477" spans="1:18" ht="15.75" customHeight="1">
      <c r="A477" s="167"/>
      <c r="B477" s="167"/>
      <c r="C477" s="172"/>
      <c r="D477" s="172"/>
      <c r="E477" s="172"/>
      <c r="F477" s="167"/>
      <c r="G477" s="167"/>
      <c r="H477" s="282"/>
      <c r="I477" s="284"/>
      <c r="J477" s="167"/>
      <c r="Q477" s="167"/>
      <c r="R477" s="167"/>
    </row>
    <row r="478" spans="1:18" ht="15.75" customHeight="1">
      <c r="A478" s="167"/>
      <c r="B478" s="167"/>
      <c r="C478" s="172"/>
      <c r="D478" s="172"/>
      <c r="E478" s="172"/>
      <c r="F478" s="167"/>
      <c r="G478" s="167"/>
      <c r="H478" s="282"/>
      <c r="I478" s="284"/>
      <c r="J478" s="167"/>
      <c r="Q478" s="167"/>
      <c r="R478" s="167"/>
    </row>
    <row r="479" spans="1:18" ht="15.75" customHeight="1">
      <c r="A479" s="167"/>
      <c r="B479" s="167"/>
      <c r="C479" s="172"/>
      <c r="D479" s="172"/>
      <c r="E479" s="172"/>
      <c r="F479" s="167"/>
      <c r="G479" s="167"/>
      <c r="H479" s="282"/>
      <c r="I479" s="284"/>
      <c r="J479" s="167"/>
      <c r="Q479" s="167"/>
      <c r="R479" s="167"/>
    </row>
    <row r="480" spans="1:18" ht="15.75" customHeight="1">
      <c r="A480" s="167"/>
      <c r="B480" s="167"/>
      <c r="C480" s="172"/>
      <c r="D480" s="172"/>
      <c r="E480" s="172"/>
      <c r="F480" s="167"/>
      <c r="G480" s="167"/>
      <c r="H480" s="282"/>
      <c r="I480" s="284"/>
      <c r="J480" s="167"/>
      <c r="Q480" s="167"/>
      <c r="R480" s="167"/>
    </row>
    <row r="481" spans="1:18" ht="15.75" customHeight="1">
      <c r="A481" s="167"/>
      <c r="B481" s="167"/>
      <c r="C481" s="172"/>
      <c r="D481" s="172"/>
      <c r="E481" s="172"/>
      <c r="F481" s="167"/>
      <c r="G481" s="167"/>
      <c r="H481" s="282"/>
      <c r="I481" s="284"/>
      <c r="J481" s="167"/>
      <c r="Q481" s="167"/>
      <c r="R481" s="167"/>
    </row>
    <row r="482" spans="1:18" ht="15.75" customHeight="1">
      <c r="A482" s="167"/>
      <c r="B482" s="167"/>
      <c r="C482" s="172"/>
      <c r="D482" s="172"/>
      <c r="E482" s="172"/>
      <c r="F482" s="167"/>
      <c r="G482" s="167"/>
      <c r="H482" s="282"/>
      <c r="I482" s="284"/>
      <c r="J482" s="167"/>
      <c r="Q482" s="167"/>
      <c r="R482" s="167"/>
    </row>
    <row r="483" spans="1:18" ht="15.75" customHeight="1">
      <c r="A483" s="167"/>
      <c r="B483" s="167"/>
      <c r="C483" s="172"/>
      <c r="D483" s="172"/>
      <c r="E483" s="172"/>
      <c r="F483" s="167"/>
      <c r="G483" s="167"/>
      <c r="H483" s="282"/>
      <c r="I483" s="284"/>
      <c r="J483" s="167"/>
      <c r="Q483" s="167"/>
      <c r="R483" s="167"/>
    </row>
    <row r="484" spans="1:18" ht="15.75" customHeight="1">
      <c r="A484" s="167"/>
      <c r="B484" s="167"/>
      <c r="C484" s="172"/>
      <c r="D484" s="172"/>
      <c r="E484" s="172"/>
      <c r="F484" s="167"/>
      <c r="G484" s="167"/>
      <c r="H484" s="282"/>
      <c r="I484" s="284"/>
      <c r="J484" s="167"/>
      <c r="Q484" s="167"/>
      <c r="R484" s="167"/>
    </row>
    <row r="485" spans="1:18" ht="15.75" customHeight="1">
      <c r="A485" s="167"/>
      <c r="B485" s="167"/>
      <c r="C485" s="172"/>
      <c r="D485" s="172"/>
      <c r="E485" s="172"/>
      <c r="F485" s="167"/>
      <c r="G485" s="167"/>
      <c r="H485" s="282"/>
      <c r="I485" s="284"/>
      <c r="J485" s="167"/>
      <c r="Q485" s="167"/>
      <c r="R485" s="167"/>
    </row>
    <row r="486" spans="1:18" ht="15.75" customHeight="1">
      <c r="A486" s="167"/>
      <c r="B486" s="167"/>
      <c r="C486" s="172"/>
      <c r="D486" s="172"/>
      <c r="E486" s="172"/>
      <c r="F486" s="167"/>
      <c r="G486" s="167"/>
      <c r="H486" s="282"/>
      <c r="I486" s="284"/>
      <c r="J486" s="167"/>
      <c r="Q486" s="167"/>
      <c r="R486" s="167"/>
    </row>
    <row r="487" spans="1:18" ht="15.75" customHeight="1">
      <c r="A487" s="167"/>
      <c r="B487" s="167"/>
      <c r="C487" s="172"/>
      <c r="D487" s="172"/>
      <c r="E487" s="172"/>
      <c r="F487" s="167"/>
      <c r="G487" s="167"/>
      <c r="H487" s="282"/>
      <c r="I487" s="284"/>
      <c r="J487" s="167"/>
      <c r="Q487" s="167"/>
      <c r="R487" s="167"/>
    </row>
    <row r="488" spans="1:18" ht="15.75" customHeight="1">
      <c r="A488" s="167"/>
      <c r="B488" s="167"/>
      <c r="C488" s="172"/>
      <c r="D488" s="172"/>
      <c r="E488" s="172"/>
      <c r="F488" s="167"/>
      <c r="G488" s="167"/>
      <c r="H488" s="282"/>
      <c r="I488" s="284"/>
      <c r="J488" s="167"/>
      <c r="Q488" s="167"/>
      <c r="R488" s="167"/>
    </row>
    <row r="489" spans="1:18" ht="15.75" customHeight="1">
      <c r="A489" s="167"/>
      <c r="B489" s="167"/>
      <c r="C489" s="172"/>
      <c r="D489" s="172"/>
      <c r="E489" s="172"/>
      <c r="F489" s="167"/>
      <c r="G489" s="167"/>
      <c r="H489" s="282"/>
      <c r="I489" s="284"/>
      <c r="J489" s="167"/>
      <c r="Q489" s="167"/>
      <c r="R489" s="167"/>
    </row>
    <row r="490" spans="1:18" ht="15.75" customHeight="1">
      <c r="A490" s="167"/>
      <c r="B490" s="167"/>
      <c r="C490" s="172"/>
      <c r="D490" s="172"/>
      <c r="E490" s="172"/>
      <c r="F490" s="167"/>
      <c r="G490" s="167"/>
      <c r="H490" s="282"/>
      <c r="I490" s="284"/>
      <c r="J490" s="167"/>
      <c r="Q490" s="167"/>
      <c r="R490" s="167"/>
    </row>
    <row r="491" spans="1:18" ht="15.75" customHeight="1">
      <c r="A491" s="167"/>
      <c r="B491" s="167"/>
      <c r="C491" s="172"/>
      <c r="D491" s="172"/>
      <c r="E491" s="172"/>
      <c r="F491" s="167"/>
      <c r="G491" s="167"/>
      <c r="H491" s="282"/>
      <c r="I491" s="284"/>
      <c r="J491" s="167"/>
      <c r="Q491" s="167"/>
      <c r="R491" s="167"/>
    </row>
    <row r="492" spans="1:18" ht="15.75" customHeight="1">
      <c r="A492" s="167"/>
      <c r="B492" s="167"/>
      <c r="C492" s="172"/>
      <c r="D492" s="172"/>
      <c r="E492" s="172"/>
      <c r="F492" s="167"/>
      <c r="G492" s="167"/>
      <c r="H492" s="282"/>
      <c r="I492" s="284"/>
      <c r="J492" s="167"/>
      <c r="Q492" s="167"/>
      <c r="R492" s="167"/>
    </row>
    <row r="493" spans="1:18" ht="15.75" customHeight="1">
      <c r="A493" s="167"/>
      <c r="B493" s="167"/>
      <c r="C493" s="172"/>
      <c r="D493" s="172"/>
      <c r="E493" s="172"/>
      <c r="F493" s="167"/>
      <c r="G493" s="167"/>
      <c r="H493" s="282"/>
      <c r="I493" s="284"/>
      <c r="J493" s="167"/>
      <c r="Q493" s="167"/>
      <c r="R493" s="167"/>
    </row>
    <row r="494" spans="1:18" ht="15.75" customHeight="1">
      <c r="A494" s="167"/>
      <c r="B494" s="167"/>
      <c r="C494" s="172"/>
      <c r="D494" s="172"/>
      <c r="E494" s="172"/>
      <c r="F494" s="167"/>
      <c r="G494" s="167"/>
      <c r="H494" s="282"/>
      <c r="I494" s="284"/>
      <c r="J494" s="167"/>
      <c r="Q494" s="167"/>
      <c r="R494" s="167"/>
    </row>
    <row r="495" spans="1:18" ht="15.75" customHeight="1">
      <c r="A495" s="167"/>
      <c r="B495" s="167"/>
      <c r="C495" s="172"/>
      <c r="D495" s="172"/>
      <c r="E495" s="172"/>
      <c r="F495" s="167"/>
      <c r="G495" s="167"/>
      <c r="H495" s="282"/>
      <c r="I495" s="284"/>
      <c r="J495" s="167"/>
      <c r="Q495" s="167"/>
      <c r="R495" s="167"/>
    </row>
    <row r="496" spans="1:18" ht="15.75" customHeight="1">
      <c r="A496" s="167"/>
      <c r="B496" s="167"/>
      <c r="C496" s="172"/>
      <c r="D496" s="172"/>
      <c r="E496" s="172"/>
      <c r="F496" s="167"/>
      <c r="G496" s="167"/>
      <c r="H496" s="282"/>
      <c r="I496" s="284"/>
      <c r="J496" s="167"/>
      <c r="Q496" s="167"/>
      <c r="R496" s="167"/>
    </row>
    <row r="497" spans="1:18" ht="15.75" customHeight="1">
      <c r="A497" s="167"/>
      <c r="B497" s="167"/>
      <c r="C497" s="172"/>
      <c r="D497" s="172"/>
      <c r="E497" s="172"/>
      <c r="F497" s="167"/>
      <c r="G497" s="167"/>
      <c r="H497" s="282"/>
      <c r="I497" s="284"/>
      <c r="J497" s="167"/>
      <c r="Q497" s="167"/>
      <c r="R497" s="167"/>
    </row>
    <row r="498" spans="1:18" ht="15.75" customHeight="1">
      <c r="A498" s="167"/>
      <c r="B498" s="167"/>
      <c r="C498" s="172"/>
      <c r="D498" s="172"/>
      <c r="E498" s="172"/>
      <c r="F498" s="167"/>
      <c r="G498" s="167"/>
      <c r="H498" s="282"/>
      <c r="I498" s="284"/>
      <c r="J498" s="167"/>
      <c r="Q498" s="167"/>
      <c r="R498" s="167"/>
    </row>
    <row r="499" spans="1:18" ht="15.75" customHeight="1">
      <c r="A499" s="167"/>
      <c r="B499" s="167"/>
      <c r="C499" s="172"/>
      <c r="D499" s="172"/>
      <c r="E499" s="172"/>
      <c r="F499" s="167"/>
      <c r="G499" s="167"/>
      <c r="H499" s="282"/>
      <c r="I499" s="284"/>
      <c r="J499" s="167"/>
      <c r="Q499" s="167"/>
      <c r="R499" s="167"/>
    </row>
    <row r="500" spans="1:18" ht="15.75" customHeight="1">
      <c r="A500" s="167"/>
      <c r="B500" s="167"/>
      <c r="C500" s="172"/>
      <c r="D500" s="172"/>
      <c r="E500" s="172"/>
      <c r="F500" s="167"/>
      <c r="G500" s="167"/>
      <c r="H500" s="282"/>
      <c r="I500" s="284"/>
      <c r="J500" s="167"/>
      <c r="Q500" s="167"/>
      <c r="R500" s="167"/>
    </row>
    <row r="501" spans="1:18" ht="15.75" customHeight="1">
      <c r="A501" s="167"/>
      <c r="B501" s="167"/>
      <c r="C501" s="172"/>
      <c r="D501" s="172"/>
      <c r="E501" s="172"/>
      <c r="F501" s="167"/>
      <c r="G501" s="167"/>
      <c r="H501" s="282"/>
      <c r="I501" s="284"/>
      <c r="J501" s="167"/>
      <c r="Q501" s="167"/>
      <c r="R501" s="167"/>
    </row>
    <row r="502" spans="1:18" ht="15.75" customHeight="1">
      <c r="A502" s="167"/>
      <c r="B502" s="167"/>
      <c r="C502" s="172"/>
      <c r="D502" s="172"/>
      <c r="E502" s="172"/>
      <c r="F502" s="167"/>
      <c r="G502" s="167"/>
      <c r="H502" s="282"/>
      <c r="I502" s="284"/>
      <c r="J502" s="167"/>
      <c r="Q502" s="167"/>
      <c r="R502" s="167"/>
    </row>
    <row r="503" spans="1:18" ht="15.75" customHeight="1">
      <c r="A503" s="167"/>
      <c r="B503" s="167"/>
      <c r="C503" s="172"/>
      <c r="D503" s="172"/>
      <c r="E503" s="172"/>
      <c r="F503" s="167"/>
      <c r="G503" s="167"/>
      <c r="H503" s="282"/>
      <c r="I503" s="284"/>
      <c r="J503" s="167"/>
      <c r="Q503" s="167"/>
      <c r="R503" s="167"/>
    </row>
    <row r="504" spans="1:18" ht="15.75" customHeight="1">
      <c r="A504" s="167"/>
      <c r="B504" s="167"/>
      <c r="C504" s="172"/>
      <c r="D504" s="172"/>
      <c r="E504" s="172"/>
      <c r="F504" s="167"/>
      <c r="G504" s="167"/>
      <c r="H504" s="282"/>
      <c r="I504" s="284"/>
      <c r="J504" s="167"/>
      <c r="Q504" s="167"/>
      <c r="R504" s="167"/>
    </row>
    <row r="505" spans="1:18" ht="15.75" customHeight="1">
      <c r="A505" s="167"/>
      <c r="B505" s="167"/>
      <c r="C505" s="172"/>
      <c r="D505" s="172"/>
      <c r="E505" s="172"/>
      <c r="F505" s="167"/>
      <c r="G505" s="167"/>
      <c r="H505" s="282"/>
      <c r="I505" s="284"/>
      <c r="J505" s="167"/>
      <c r="Q505" s="167"/>
      <c r="R505" s="167"/>
    </row>
    <row r="506" spans="1:18" ht="15.75" customHeight="1">
      <c r="A506" s="167"/>
      <c r="B506" s="167"/>
      <c r="C506" s="172"/>
      <c r="D506" s="172"/>
      <c r="E506" s="172"/>
      <c r="F506" s="167"/>
      <c r="G506" s="167"/>
      <c r="H506" s="282"/>
      <c r="I506" s="284"/>
      <c r="J506" s="167"/>
      <c r="Q506" s="167"/>
      <c r="R506" s="167"/>
    </row>
    <row r="507" spans="1:18" ht="15.75" customHeight="1">
      <c r="A507" s="167"/>
      <c r="B507" s="167"/>
      <c r="C507" s="172"/>
      <c r="D507" s="172"/>
      <c r="E507" s="172"/>
      <c r="F507" s="167"/>
      <c r="G507" s="167"/>
      <c r="H507" s="282"/>
      <c r="I507" s="284"/>
      <c r="J507" s="167"/>
      <c r="Q507" s="167"/>
      <c r="R507" s="167"/>
    </row>
    <row r="508" spans="1:18" ht="15.75" customHeight="1">
      <c r="A508" s="167"/>
      <c r="B508" s="167"/>
      <c r="C508" s="172"/>
      <c r="D508" s="172"/>
      <c r="E508" s="172"/>
      <c r="F508" s="167"/>
      <c r="G508" s="167"/>
      <c r="H508" s="282"/>
      <c r="I508" s="284"/>
      <c r="J508" s="167"/>
      <c r="Q508" s="167"/>
      <c r="R508" s="167"/>
    </row>
    <row r="509" spans="1:18" ht="15.75" customHeight="1">
      <c r="A509" s="167"/>
      <c r="B509" s="167"/>
      <c r="C509" s="172"/>
      <c r="D509" s="172"/>
      <c r="E509" s="172"/>
      <c r="F509" s="167"/>
      <c r="G509" s="167"/>
      <c r="H509" s="282"/>
      <c r="I509" s="284"/>
      <c r="J509" s="167"/>
      <c r="Q509" s="167"/>
      <c r="R509" s="167"/>
    </row>
    <row r="510" spans="1:18" ht="15.75" customHeight="1">
      <c r="A510" s="167"/>
      <c r="B510" s="167"/>
      <c r="C510" s="172"/>
      <c r="D510" s="172"/>
      <c r="E510" s="172"/>
      <c r="F510" s="167"/>
      <c r="G510" s="167"/>
      <c r="H510" s="282"/>
      <c r="I510" s="284"/>
      <c r="J510" s="167"/>
      <c r="Q510" s="167"/>
      <c r="R510" s="167"/>
    </row>
    <row r="511" spans="1:18" ht="15.75" customHeight="1">
      <c r="A511" s="167"/>
      <c r="B511" s="167"/>
      <c r="C511" s="172"/>
      <c r="D511" s="172"/>
      <c r="E511" s="172"/>
      <c r="F511" s="167"/>
      <c r="G511" s="167"/>
      <c r="H511" s="282"/>
      <c r="I511" s="284"/>
      <c r="J511" s="167"/>
      <c r="Q511" s="167"/>
      <c r="R511" s="167"/>
    </row>
    <row r="512" spans="1:18" ht="15.75" customHeight="1">
      <c r="A512" s="167"/>
      <c r="B512" s="167"/>
      <c r="C512" s="172"/>
      <c r="D512" s="172"/>
      <c r="E512" s="172"/>
      <c r="F512" s="167"/>
      <c r="G512" s="167"/>
      <c r="H512" s="282"/>
      <c r="I512" s="284"/>
      <c r="J512" s="167"/>
      <c r="Q512" s="167"/>
      <c r="R512" s="167"/>
    </row>
    <row r="513" spans="1:18" ht="15.75" customHeight="1">
      <c r="A513" s="167"/>
      <c r="B513" s="167"/>
      <c r="C513" s="172"/>
      <c r="D513" s="172"/>
      <c r="E513" s="172"/>
      <c r="F513" s="167"/>
      <c r="G513" s="167"/>
      <c r="H513" s="282"/>
      <c r="I513" s="284"/>
      <c r="J513" s="167"/>
      <c r="Q513" s="167"/>
      <c r="R513" s="167"/>
    </row>
    <row r="514" spans="1:18" ht="15.75" customHeight="1">
      <c r="A514" s="167"/>
      <c r="B514" s="167"/>
      <c r="C514" s="172"/>
      <c r="D514" s="172"/>
      <c r="E514" s="172"/>
      <c r="F514" s="167"/>
      <c r="G514" s="167"/>
      <c r="H514" s="282"/>
      <c r="I514" s="284"/>
      <c r="J514" s="167"/>
      <c r="Q514" s="167"/>
      <c r="R514" s="167"/>
    </row>
    <row r="515" spans="1:18" ht="15.75" customHeight="1">
      <c r="A515" s="167"/>
      <c r="B515" s="167"/>
      <c r="C515" s="172"/>
      <c r="D515" s="172"/>
      <c r="E515" s="172"/>
      <c r="F515" s="167"/>
      <c r="G515" s="167"/>
      <c r="H515" s="282"/>
      <c r="I515" s="284"/>
      <c r="J515" s="167"/>
      <c r="Q515" s="167"/>
      <c r="R515" s="167"/>
    </row>
    <row r="516" spans="1:18" ht="15.75" customHeight="1">
      <c r="A516" s="167"/>
      <c r="B516" s="167"/>
      <c r="C516" s="172"/>
      <c r="D516" s="172"/>
      <c r="E516" s="172"/>
      <c r="F516" s="167"/>
      <c r="G516" s="167"/>
      <c r="H516" s="282"/>
      <c r="I516" s="284"/>
      <c r="J516" s="167"/>
      <c r="Q516" s="167"/>
      <c r="R516" s="167"/>
    </row>
    <row r="517" spans="1:18" ht="15.75" customHeight="1">
      <c r="A517" s="167"/>
      <c r="B517" s="167"/>
      <c r="C517" s="172"/>
      <c r="D517" s="172"/>
      <c r="E517" s="172"/>
      <c r="F517" s="167"/>
      <c r="G517" s="167"/>
      <c r="H517" s="282"/>
      <c r="I517" s="284"/>
      <c r="J517" s="167"/>
      <c r="Q517" s="167"/>
      <c r="R517" s="167"/>
    </row>
    <row r="518" spans="1:18" ht="15.75" customHeight="1">
      <c r="A518" s="167"/>
      <c r="B518" s="167"/>
      <c r="C518" s="172"/>
      <c r="D518" s="172"/>
      <c r="E518" s="172"/>
      <c r="F518" s="167"/>
      <c r="G518" s="167"/>
      <c r="H518" s="282"/>
      <c r="I518" s="284"/>
      <c r="J518" s="167"/>
      <c r="Q518" s="167"/>
      <c r="R518" s="167"/>
    </row>
    <row r="519" spans="1:18" ht="15.75" customHeight="1">
      <c r="A519" s="167"/>
      <c r="B519" s="167"/>
      <c r="C519" s="172"/>
      <c r="D519" s="172"/>
      <c r="E519" s="172"/>
      <c r="F519" s="167"/>
      <c r="G519" s="167"/>
      <c r="H519" s="282"/>
      <c r="I519" s="284"/>
      <c r="J519" s="167"/>
      <c r="Q519" s="167"/>
      <c r="R519" s="167"/>
    </row>
    <row r="520" spans="1:18" ht="15.75" customHeight="1">
      <c r="A520" s="167"/>
      <c r="B520" s="167"/>
      <c r="C520" s="172"/>
      <c r="D520" s="172"/>
      <c r="E520" s="172"/>
      <c r="F520" s="167"/>
      <c r="G520" s="167"/>
      <c r="H520" s="282"/>
      <c r="I520" s="284"/>
      <c r="J520" s="167"/>
      <c r="Q520" s="167"/>
      <c r="R520" s="167"/>
    </row>
    <row r="521" spans="1:18" ht="15.75" customHeight="1">
      <c r="A521" s="167"/>
      <c r="B521" s="167"/>
      <c r="C521" s="172"/>
      <c r="D521" s="172"/>
      <c r="E521" s="172"/>
      <c r="F521" s="167"/>
      <c r="G521" s="167"/>
      <c r="H521" s="282"/>
      <c r="I521" s="284"/>
      <c r="J521" s="167"/>
      <c r="Q521" s="167"/>
      <c r="R521" s="167"/>
    </row>
    <row r="522" spans="1:18" ht="15.75" customHeight="1">
      <c r="A522" s="167"/>
      <c r="B522" s="167"/>
      <c r="C522" s="172"/>
      <c r="D522" s="172"/>
      <c r="E522" s="172"/>
      <c r="F522" s="167"/>
      <c r="G522" s="167"/>
      <c r="H522" s="282"/>
      <c r="I522" s="284"/>
      <c r="J522" s="167"/>
      <c r="Q522" s="167"/>
      <c r="R522" s="167"/>
    </row>
    <row r="523" spans="1:18" ht="15.75" customHeight="1">
      <c r="A523" s="167"/>
      <c r="B523" s="167"/>
      <c r="C523" s="172"/>
      <c r="D523" s="172"/>
      <c r="E523" s="172"/>
      <c r="F523" s="167"/>
      <c r="G523" s="167"/>
      <c r="H523" s="282"/>
      <c r="I523" s="284"/>
      <c r="J523" s="167"/>
      <c r="Q523" s="167"/>
      <c r="R523" s="167"/>
    </row>
    <row r="524" spans="1:18" ht="15.75" customHeight="1">
      <c r="A524" s="167"/>
      <c r="B524" s="167"/>
      <c r="C524" s="172"/>
      <c r="D524" s="172"/>
      <c r="E524" s="172"/>
      <c r="F524" s="167"/>
      <c r="G524" s="167"/>
      <c r="H524" s="282"/>
      <c r="I524" s="284"/>
      <c r="J524" s="167"/>
      <c r="Q524" s="167"/>
      <c r="R524" s="167"/>
    </row>
    <row r="525" spans="1:18" ht="15.75" customHeight="1">
      <c r="A525" s="167"/>
      <c r="B525" s="167"/>
      <c r="C525" s="172"/>
      <c r="D525" s="172"/>
      <c r="E525" s="172"/>
      <c r="F525" s="167"/>
      <c r="G525" s="167"/>
      <c r="H525" s="282"/>
      <c r="I525" s="284"/>
      <c r="J525" s="167"/>
      <c r="Q525" s="167"/>
      <c r="R525" s="167"/>
    </row>
    <row r="526" spans="1:18" ht="15.75" customHeight="1">
      <c r="A526" s="167"/>
      <c r="B526" s="167"/>
      <c r="C526" s="172"/>
      <c r="D526" s="172"/>
      <c r="E526" s="172"/>
      <c r="F526" s="167"/>
      <c r="G526" s="167"/>
      <c r="H526" s="282"/>
      <c r="I526" s="284"/>
      <c r="J526" s="167"/>
      <c r="Q526" s="167"/>
      <c r="R526" s="167"/>
    </row>
    <row r="527" spans="1:18" ht="15.75" customHeight="1">
      <c r="A527" s="167"/>
      <c r="B527" s="167"/>
      <c r="C527" s="172"/>
      <c r="D527" s="172"/>
      <c r="E527" s="172"/>
      <c r="F527" s="167"/>
      <c r="G527" s="167"/>
      <c r="H527" s="282"/>
      <c r="I527" s="284"/>
      <c r="J527" s="167"/>
      <c r="Q527" s="167"/>
      <c r="R527" s="167"/>
    </row>
    <row r="528" spans="1:18" ht="15.75" customHeight="1">
      <c r="A528" s="167"/>
      <c r="B528" s="167"/>
      <c r="C528" s="172"/>
      <c r="D528" s="172"/>
      <c r="E528" s="172"/>
      <c r="F528" s="167"/>
      <c r="G528" s="167"/>
      <c r="H528" s="282"/>
      <c r="I528" s="284"/>
      <c r="J528" s="167"/>
      <c r="Q528" s="167"/>
      <c r="R528" s="167"/>
    </row>
    <row r="529" spans="1:18" ht="15.75" customHeight="1">
      <c r="A529" s="167"/>
      <c r="B529" s="167"/>
      <c r="C529" s="172"/>
      <c r="D529" s="172"/>
      <c r="E529" s="172"/>
      <c r="F529" s="167"/>
      <c r="G529" s="167"/>
      <c r="H529" s="282"/>
      <c r="I529" s="284"/>
      <c r="J529" s="167"/>
      <c r="Q529" s="167"/>
      <c r="R529" s="167"/>
    </row>
    <row r="530" spans="1:18" ht="15.75" customHeight="1">
      <c r="A530" s="167"/>
      <c r="B530" s="167"/>
      <c r="C530" s="172"/>
      <c r="D530" s="172"/>
      <c r="E530" s="172"/>
      <c r="F530" s="167"/>
      <c r="G530" s="167"/>
      <c r="H530" s="282"/>
      <c r="I530" s="284"/>
      <c r="J530" s="167"/>
      <c r="Q530" s="167"/>
      <c r="R530" s="167"/>
    </row>
    <row r="531" spans="1:18" ht="15.75" customHeight="1">
      <c r="A531" s="167"/>
      <c r="B531" s="167"/>
      <c r="C531" s="172"/>
      <c r="D531" s="172"/>
      <c r="E531" s="172"/>
      <c r="F531" s="167"/>
      <c r="G531" s="167"/>
      <c r="H531" s="282"/>
      <c r="I531" s="284"/>
      <c r="J531" s="167"/>
      <c r="Q531" s="167"/>
      <c r="R531" s="167"/>
    </row>
    <row r="532" spans="1:18" ht="15.75" customHeight="1">
      <c r="A532" s="167"/>
      <c r="B532" s="167"/>
      <c r="C532" s="172"/>
      <c r="D532" s="172"/>
      <c r="E532" s="172"/>
      <c r="F532" s="167"/>
      <c r="G532" s="167"/>
      <c r="H532" s="282"/>
      <c r="I532" s="284"/>
      <c r="J532" s="167"/>
      <c r="Q532" s="167"/>
      <c r="R532" s="167"/>
    </row>
    <row r="533" spans="1:18" ht="15.75" customHeight="1">
      <c r="A533" s="167"/>
      <c r="B533" s="167"/>
      <c r="C533" s="172"/>
      <c r="D533" s="172"/>
      <c r="E533" s="172"/>
      <c r="F533" s="167"/>
      <c r="G533" s="167"/>
      <c r="H533" s="282"/>
      <c r="I533" s="284"/>
      <c r="J533" s="167"/>
      <c r="Q533" s="167"/>
      <c r="R533" s="167"/>
    </row>
    <row r="534" spans="1:18" ht="15.75" customHeight="1">
      <c r="A534" s="167"/>
      <c r="B534" s="167"/>
      <c r="C534" s="172"/>
      <c r="D534" s="172"/>
      <c r="E534" s="172"/>
      <c r="F534" s="167"/>
      <c r="G534" s="167"/>
      <c r="H534" s="282"/>
      <c r="I534" s="284"/>
      <c r="J534" s="167"/>
      <c r="Q534" s="167"/>
      <c r="R534" s="167"/>
    </row>
    <row r="535" spans="1:18" ht="15.75" customHeight="1">
      <c r="A535" s="167"/>
      <c r="B535" s="167"/>
      <c r="C535" s="172"/>
      <c r="D535" s="172"/>
      <c r="E535" s="172"/>
      <c r="F535" s="167"/>
      <c r="G535" s="167"/>
      <c r="H535" s="282"/>
      <c r="I535" s="284"/>
      <c r="J535" s="167"/>
      <c r="Q535" s="167"/>
      <c r="R535" s="167"/>
    </row>
    <row r="536" spans="1:18" ht="15.75" customHeight="1">
      <c r="A536" s="167"/>
      <c r="B536" s="167"/>
      <c r="C536" s="172"/>
      <c r="D536" s="172"/>
      <c r="E536" s="172"/>
      <c r="F536" s="167"/>
      <c r="G536" s="167"/>
      <c r="H536" s="282"/>
      <c r="I536" s="284"/>
      <c r="J536" s="167"/>
      <c r="Q536" s="167"/>
      <c r="R536" s="167"/>
    </row>
    <row r="537" spans="1:18" ht="15.75" customHeight="1">
      <c r="A537" s="167"/>
      <c r="B537" s="167"/>
      <c r="C537" s="172"/>
      <c r="D537" s="172"/>
      <c r="E537" s="172"/>
      <c r="F537" s="167"/>
      <c r="G537" s="167"/>
      <c r="H537" s="282"/>
      <c r="I537" s="284"/>
      <c r="J537" s="167"/>
      <c r="Q537" s="167"/>
      <c r="R537" s="167"/>
    </row>
    <row r="538" spans="1:18" ht="15.75" customHeight="1">
      <c r="A538" s="167"/>
      <c r="B538" s="167"/>
      <c r="C538" s="172"/>
      <c r="D538" s="172"/>
      <c r="E538" s="172"/>
      <c r="F538" s="167"/>
      <c r="G538" s="167"/>
      <c r="H538" s="282"/>
      <c r="I538" s="284"/>
      <c r="J538" s="167"/>
      <c r="Q538" s="167"/>
      <c r="R538" s="167"/>
    </row>
    <row r="539" spans="1:18" ht="15.75" customHeight="1">
      <c r="A539" s="167"/>
      <c r="B539" s="167"/>
      <c r="C539" s="172"/>
      <c r="D539" s="172"/>
      <c r="E539" s="172"/>
      <c r="F539" s="167"/>
      <c r="G539" s="167"/>
      <c r="H539" s="282"/>
      <c r="I539" s="284"/>
      <c r="J539" s="167"/>
      <c r="Q539" s="167"/>
      <c r="R539" s="167"/>
    </row>
    <row r="540" spans="1:18" ht="15.75" customHeight="1">
      <c r="A540" s="167"/>
      <c r="B540" s="167"/>
      <c r="C540" s="172"/>
      <c r="D540" s="172"/>
      <c r="E540" s="172"/>
      <c r="F540" s="167"/>
      <c r="G540" s="167"/>
      <c r="H540" s="282"/>
      <c r="I540" s="284"/>
      <c r="J540" s="167"/>
      <c r="Q540" s="167"/>
      <c r="R540" s="167"/>
    </row>
    <row r="541" spans="1:18" ht="15.75" customHeight="1">
      <c r="A541" s="167"/>
      <c r="B541" s="167"/>
      <c r="C541" s="172"/>
      <c r="D541" s="172"/>
      <c r="E541" s="172"/>
      <c r="F541" s="167"/>
      <c r="G541" s="167"/>
      <c r="H541" s="282"/>
      <c r="I541" s="284"/>
      <c r="J541" s="167"/>
      <c r="Q541" s="167"/>
      <c r="R541" s="167"/>
    </row>
    <row r="542" spans="1:18" ht="15.75" customHeight="1">
      <c r="A542" s="167"/>
      <c r="B542" s="167"/>
      <c r="C542" s="172"/>
      <c r="D542" s="172"/>
      <c r="E542" s="172"/>
      <c r="F542" s="167"/>
      <c r="G542" s="167"/>
      <c r="H542" s="282"/>
      <c r="I542" s="284"/>
      <c r="J542" s="167"/>
      <c r="Q542" s="167"/>
      <c r="R542" s="167"/>
    </row>
    <row r="543" spans="1:18" ht="15.75" customHeight="1">
      <c r="A543" s="167"/>
      <c r="B543" s="167"/>
      <c r="C543" s="172"/>
      <c r="D543" s="172"/>
      <c r="E543" s="172"/>
      <c r="F543" s="167"/>
      <c r="G543" s="167"/>
      <c r="H543" s="282"/>
      <c r="I543" s="284"/>
      <c r="J543" s="167"/>
      <c r="Q543" s="167"/>
      <c r="R543" s="167"/>
    </row>
    <row r="544" spans="1:18" ht="15.75" customHeight="1">
      <c r="A544" s="167"/>
      <c r="B544" s="167"/>
      <c r="C544" s="172"/>
      <c r="D544" s="172"/>
      <c r="E544" s="172"/>
      <c r="F544" s="167"/>
      <c r="G544" s="167"/>
      <c r="H544" s="282"/>
      <c r="I544" s="284"/>
      <c r="J544" s="167"/>
      <c r="Q544" s="167"/>
      <c r="R544" s="167"/>
    </row>
    <row r="545" spans="1:18" ht="15.75" customHeight="1">
      <c r="A545" s="167"/>
      <c r="B545" s="167"/>
      <c r="C545" s="172"/>
      <c r="D545" s="172"/>
      <c r="E545" s="172"/>
      <c r="F545" s="167"/>
      <c r="G545" s="167"/>
      <c r="H545" s="282"/>
      <c r="I545" s="284"/>
      <c r="J545" s="167"/>
      <c r="Q545" s="167"/>
      <c r="R545" s="167"/>
    </row>
    <row r="546" spans="1:18" ht="15.75" customHeight="1">
      <c r="A546" s="167"/>
      <c r="B546" s="167"/>
      <c r="C546" s="172"/>
      <c r="D546" s="172"/>
      <c r="E546" s="172"/>
      <c r="F546" s="167"/>
      <c r="G546" s="167"/>
      <c r="H546" s="282"/>
      <c r="I546" s="284"/>
      <c r="J546" s="167"/>
      <c r="Q546" s="167"/>
      <c r="R546" s="167"/>
    </row>
    <row r="547" spans="1:18" ht="15.75" customHeight="1">
      <c r="A547" s="167"/>
      <c r="B547" s="167"/>
      <c r="C547" s="172"/>
      <c r="D547" s="172"/>
      <c r="E547" s="172"/>
      <c r="F547" s="167"/>
      <c r="G547" s="167"/>
      <c r="H547" s="282"/>
      <c r="I547" s="284"/>
      <c r="J547" s="167"/>
      <c r="Q547" s="167"/>
      <c r="R547" s="167"/>
    </row>
    <row r="548" spans="1:18" ht="15.75" customHeight="1">
      <c r="A548" s="167"/>
      <c r="B548" s="167"/>
      <c r="C548" s="172"/>
      <c r="D548" s="172"/>
      <c r="E548" s="172"/>
      <c r="F548" s="167"/>
      <c r="G548" s="167"/>
      <c r="H548" s="282"/>
      <c r="I548" s="284"/>
      <c r="J548" s="167"/>
      <c r="Q548" s="167"/>
      <c r="R548" s="167"/>
    </row>
    <row r="549" spans="1:18" ht="15.75" customHeight="1">
      <c r="A549" s="167"/>
      <c r="B549" s="167"/>
      <c r="C549" s="172"/>
      <c r="D549" s="172"/>
      <c r="E549" s="172"/>
      <c r="F549" s="167"/>
      <c r="G549" s="167"/>
      <c r="H549" s="282"/>
      <c r="I549" s="284"/>
      <c r="J549" s="167"/>
      <c r="Q549" s="167"/>
      <c r="R549" s="167"/>
    </row>
    <row r="550" spans="1:18" ht="15.75" customHeight="1">
      <c r="A550" s="167"/>
      <c r="B550" s="167"/>
      <c r="C550" s="172"/>
      <c r="D550" s="172"/>
      <c r="E550" s="172"/>
      <c r="F550" s="167"/>
      <c r="G550" s="167"/>
      <c r="H550" s="282"/>
      <c r="I550" s="284"/>
      <c r="J550" s="167"/>
      <c r="Q550" s="167"/>
      <c r="R550" s="167"/>
    </row>
    <row r="551" spans="1:18" ht="15.75" customHeight="1">
      <c r="A551" s="167"/>
      <c r="B551" s="167"/>
      <c r="C551" s="172"/>
      <c r="D551" s="172"/>
      <c r="E551" s="172"/>
      <c r="F551" s="167"/>
      <c r="G551" s="167"/>
      <c r="H551" s="282"/>
      <c r="I551" s="284"/>
      <c r="J551" s="167"/>
      <c r="Q551" s="167"/>
      <c r="R551" s="167"/>
    </row>
    <row r="552" spans="1:18" ht="15.75" customHeight="1">
      <c r="A552" s="167"/>
      <c r="B552" s="167"/>
      <c r="C552" s="172"/>
      <c r="D552" s="172"/>
      <c r="E552" s="172"/>
      <c r="F552" s="167"/>
      <c r="G552" s="167"/>
      <c r="H552" s="282"/>
      <c r="I552" s="284"/>
      <c r="J552" s="167"/>
      <c r="Q552" s="167"/>
      <c r="R552" s="167"/>
    </row>
    <row r="553" spans="1:18" ht="15.75" customHeight="1">
      <c r="A553" s="167"/>
      <c r="B553" s="167"/>
      <c r="C553" s="172"/>
      <c r="D553" s="172"/>
      <c r="E553" s="172"/>
      <c r="F553" s="167"/>
      <c r="G553" s="167"/>
      <c r="H553" s="282"/>
      <c r="I553" s="284"/>
      <c r="J553" s="167"/>
      <c r="Q553" s="167"/>
      <c r="R553" s="167"/>
    </row>
    <row r="554" spans="1:18" ht="15.75" customHeight="1">
      <c r="A554" s="167"/>
      <c r="B554" s="167"/>
      <c r="C554" s="172"/>
      <c r="D554" s="172"/>
      <c r="E554" s="172"/>
      <c r="F554" s="167"/>
      <c r="G554" s="167"/>
      <c r="H554" s="282"/>
      <c r="I554" s="284"/>
      <c r="J554" s="167"/>
      <c r="Q554" s="167"/>
      <c r="R554" s="167"/>
    </row>
    <row r="555" spans="1:18" ht="15.75" customHeight="1">
      <c r="A555" s="167"/>
      <c r="B555" s="167"/>
      <c r="C555" s="172"/>
      <c r="D555" s="172"/>
      <c r="E555" s="172"/>
      <c r="F555" s="167"/>
      <c r="G555" s="167"/>
      <c r="H555" s="282"/>
      <c r="I555" s="284"/>
      <c r="J555" s="167"/>
      <c r="Q555" s="167"/>
      <c r="R555" s="167"/>
    </row>
    <row r="556" spans="1:18" ht="15.75" customHeight="1">
      <c r="A556" s="167"/>
      <c r="B556" s="167"/>
      <c r="C556" s="172"/>
      <c r="D556" s="172"/>
      <c r="E556" s="172"/>
      <c r="F556" s="167"/>
      <c r="G556" s="167"/>
      <c r="H556" s="282"/>
      <c r="I556" s="284"/>
      <c r="J556" s="167"/>
      <c r="Q556" s="167"/>
      <c r="R556" s="167"/>
    </row>
    <row r="557" spans="1:18" ht="15.75" customHeight="1">
      <c r="A557" s="167"/>
      <c r="B557" s="167"/>
      <c r="C557" s="172"/>
      <c r="D557" s="172"/>
      <c r="E557" s="172"/>
      <c r="F557" s="167"/>
      <c r="G557" s="167"/>
      <c r="H557" s="282"/>
      <c r="I557" s="284"/>
      <c r="J557" s="167"/>
      <c r="Q557" s="167"/>
      <c r="R557" s="167"/>
    </row>
    <row r="558" spans="1:18" ht="15.75" customHeight="1">
      <c r="A558" s="167"/>
      <c r="B558" s="167"/>
      <c r="C558" s="172"/>
      <c r="D558" s="172"/>
      <c r="E558" s="172"/>
      <c r="F558" s="167"/>
      <c r="G558" s="167"/>
      <c r="H558" s="282"/>
      <c r="I558" s="284"/>
      <c r="J558" s="167"/>
      <c r="Q558" s="167"/>
      <c r="R558" s="167"/>
    </row>
    <row r="559" spans="1:18" ht="15.75" customHeight="1">
      <c r="A559" s="167"/>
      <c r="B559" s="167"/>
      <c r="C559" s="172"/>
      <c r="D559" s="172"/>
      <c r="E559" s="172"/>
      <c r="F559" s="167"/>
      <c r="G559" s="167"/>
      <c r="H559" s="282"/>
      <c r="I559" s="284"/>
      <c r="J559" s="167"/>
      <c r="Q559" s="167"/>
      <c r="R559" s="167"/>
    </row>
    <row r="560" spans="1:18" ht="15.75" customHeight="1">
      <c r="A560" s="167"/>
      <c r="B560" s="167"/>
      <c r="C560" s="172"/>
      <c r="D560" s="172"/>
      <c r="E560" s="172"/>
      <c r="F560" s="167"/>
      <c r="G560" s="167"/>
      <c r="H560" s="282"/>
      <c r="I560" s="284"/>
      <c r="J560" s="167"/>
      <c r="Q560" s="167"/>
      <c r="R560" s="167"/>
    </row>
    <row r="561" spans="1:18" ht="15.75" customHeight="1">
      <c r="A561" s="167"/>
      <c r="B561" s="167"/>
      <c r="C561" s="172"/>
      <c r="D561" s="172"/>
      <c r="E561" s="172"/>
      <c r="F561" s="167"/>
      <c r="G561" s="167"/>
      <c r="H561" s="282"/>
      <c r="I561" s="284"/>
      <c r="J561" s="167"/>
      <c r="Q561" s="167"/>
      <c r="R561" s="167"/>
    </row>
    <row r="562" spans="1:18" ht="15.75" customHeight="1">
      <c r="A562" s="167"/>
      <c r="B562" s="167"/>
      <c r="C562" s="172"/>
      <c r="D562" s="172"/>
      <c r="E562" s="172"/>
      <c r="F562" s="167"/>
      <c r="G562" s="167"/>
      <c r="H562" s="282"/>
      <c r="I562" s="284"/>
      <c r="J562" s="167"/>
      <c r="Q562" s="167"/>
      <c r="R562" s="167"/>
    </row>
    <row r="563" spans="1:18" ht="15.75" customHeight="1">
      <c r="A563" s="167"/>
      <c r="B563" s="167"/>
      <c r="C563" s="172"/>
      <c r="D563" s="172"/>
      <c r="E563" s="172"/>
      <c r="F563" s="167"/>
      <c r="G563" s="167"/>
      <c r="H563" s="282"/>
      <c r="I563" s="284"/>
      <c r="J563" s="167"/>
      <c r="Q563" s="167"/>
      <c r="R563" s="167"/>
    </row>
    <row r="564" spans="1:18" ht="15.75" customHeight="1">
      <c r="A564" s="167"/>
      <c r="B564" s="167"/>
      <c r="C564" s="172"/>
      <c r="D564" s="172"/>
      <c r="E564" s="172"/>
      <c r="F564" s="167"/>
      <c r="G564" s="167"/>
      <c r="H564" s="282"/>
      <c r="I564" s="284"/>
      <c r="J564" s="167"/>
      <c r="Q564" s="167"/>
      <c r="R564" s="167"/>
    </row>
    <row r="565" spans="1:18" ht="15.75" customHeight="1">
      <c r="A565" s="167"/>
      <c r="B565" s="167"/>
      <c r="C565" s="172"/>
      <c r="D565" s="172"/>
      <c r="E565" s="172"/>
      <c r="F565" s="167"/>
      <c r="G565" s="167"/>
      <c r="H565" s="282"/>
      <c r="I565" s="284"/>
      <c r="J565" s="167"/>
      <c r="Q565" s="167"/>
      <c r="R565" s="167"/>
    </row>
    <row r="566" spans="1:18" ht="15.75" customHeight="1">
      <c r="A566" s="167"/>
      <c r="B566" s="167"/>
      <c r="C566" s="172"/>
      <c r="D566" s="172"/>
      <c r="E566" s="172"/>
      <c r="F566" s="167"/>
      <c r="G566" s="167"/>
      <c r="H566" s="282"/>
      <c r="I566" s="284"/>
      <c r="J566" s="167"/>
      <c r="Q566" s="167"/>
      <c r="R566" s="167"/>
    </row>
    <row r="567" spans="1:18" ht="15.75" customHeight="1">
      <c r="A567" s="167"/>
      <c r="B567" s="167"/>
      <c r="C567" s="172"/>
      <c r="D567" s="172"/>
      <c r="E567" s="172"/>
      <c r="F567" s="167"/>
      <c r="G567" s="167"/>
      <c r="H567" s="282"/>
      <c r="I567" s="284"/>
      <c r="J567" s="167"/>
      <c r="Q567" s="167"/>
      <c r="R567" s="167"/>
    </row>
    <row r="568" spans="1:18" ht="15.75" customHeight="1">
      <c r="A568" s="167"/>
      <c r="B568" s="167"/>
      <c r="C568" s="172"/>
      <c r="D568" s="172"/>
      <c r="E568" s="172"/>
      <c r="F568" s="167"/>
      <c r="G568" s="167"/>
      <c r="H568" s="282"/>
      <c r="I568" s="284"/>
      <c r="J568" s="167"/>
      <c r="Q568" s="167"/>
      <c r="R568" s="167"/>
    </row>
    <row r="569" spans="1:18" ht="15.75" customHeight="1">
      <c r="A569" s="167"/>
      <c r="B569" s="167"/>
      <c r="C569" s="172"/>
      <c r="D569" s="172"/>
      <c r="E569" s="172"/>
      <c r="F569" s="167"/>
      <c r="G569" s="167"/>
      <c r="H569" s="282"/>
      <c r="I569" s="284"/>
      <c r="J569" s="167"/>
      <c r="Q569" s="167"/>
      <c r="R569" s="167"/>
    </row>
    <row r="570" spans="1:18" ht="15.75" customHeight="1">
      <c r="A570" s="167"/>
      <c r="B570" s="167"/>
      <c r="C570" s="172"/>
      <c r="D570" s="172"/>
      <c r="E570" s="172"/>
      <c r="F570" s="167"/>
      <c r="G570" s="167"/>
      <c r="H570" s="282"/>
      <c r="I570" s="284"/>
      <c r="J570" s="167"/>
      <c r="Q570" s="167"/>
      <c r="R570" s="167"/>
    </row>
    <row r="571" spans="1:18" ht="15.75" customHeight="1">
      <c r="A571" s="167"/>
      <c r="B571" s="167"/>
      <c r="C571" s="172"/>
      <c r="D571" s="172"/>
      <c r="E571" s="172"/>
      <c r="F571" s="167"/>
      <c r="G571" s="167"/>
      <c r="H571" s="282"/>
      <c r="I571" s="284"/>
      <c r="J571" s="167"/>
      <c r="Q571" s="167"/>
      <c r="R571" s="167"/>
    </row>
    <row r="572" spans="1:18" ht="15.75" customHeight="1">
      <c r="A572" s="167"/>
      <c r="B572" s="167"/>
      <c r="C572" s="172"/>
      <c r="D572" s="172"/>
      <c r="E572" s="172"/>
      <c r="F572" s="167"/>
      <c r="G572" s="167"/>
      <c r="H572" s="282"/>
      <c r="I572" s="284"/>
      <c r="J572" s="167"/>
      <c r="Q572" s="167"/>
      <c r="R572" s="167"/>
    </row>
    <row r="573" spans="1:18" ht="15.75" customHeight="1">
      <c r="A573" s="167"/>
      <c r="B573" s="167"/>
      <c r="C573" s="172"/>
      <c r="D573" s="172"/>
      <c r="E573" s="172"/>
      <c r="F573" s="167"/>
      <c r="G573" s="167"/>
      <c r="H573" s="282"/>
      <c r="I573" s="284"/>
      <c r="J573" s="167"/>
      <c r="Q573" s="167"/>
      <c r="R573" s="167"/>
    </row>
    <row r="574" spans="1:18" ht="15.75" customHeight="1">
      <c r="A574" s="167"/>
      <c r="B574" s="167"/>
      <c r="C574" s="172"/>
      <c r="D574" s="172"/>
      <c r="E574" s="172"/>
      <c r="F574" s="167"/>
      <c r="G574" s="167"/>
      <c r="H574" s="282"/>
      <c r="I574" s="284"/>
      <c r="J574" s="167"/>
      <c r="Q574" s="167"/>
      <c r="R574" s="167"/>
    </row>
    <row r="575" spans="1:18" ht="15.75" customHeight="1">
      <c r="A575" s="167"/>
      <c r="B575" s="167"/>
      <c r="C575" s="172"/>
      <c r="D575" s="172"/>
      <c r="E575" s="172"/>
      <c r="F575" s="167"/>
      <c r="G575" s="167"/>
      <c r="H575" s="282"/>
      <c r="I575" s="284"/>
      <c r="J575" s="167"/>
      <c r="Q575" s="167"/>
      <c r="R575" s="167"/>
    </row>
    <row r="576" spans="1:18" ht="15.75" customHeight="1">
      <c r="A576" s="167"/>
      <c r="B576" s="167"/>
      <c r="C576" s="172"/>
      <c r="D576" s="172"/>
      <c r="E576" s="172"/>
      <c r="F576" s="167"/>
      <c r="G576" s="167"/>
      <c r="H576" s="282"/>
      <c r="I576" s="284"/>
      <c r="J576" s="167"/>
      <c r="Q576" s="167"/>
      <c r="R576" s="167"/>
    </row>
    <row r="577" spans="1:18" ht="15.75" customHeight="1">
      <c r="A577" s="167"/>
      <c r="B577" s="167"/>
      <c r="C577" s="172"/>
      <c r="D577" s="172"/>
      <c r="E577" s="172"/>
      <c r="F577" s="167"/>
      <c r="G577" s="167"/>
      <c r="H577" s="282"/>
      <c r="I577" s="284"/>
      <c r="J577" s="167"/>
      <c r="Q577" s="167"/>
      <c r="R577" s="167"/>
    </row>
    <row r="578" spans="1:18" ht="15.75" customHeight="1">
      <c r="A578" s="167"/>
      <c r="B578" s="167"/>
      <c r="C578" s="172"/>
      <c r="D578" s="172"/>
      <c r="E578" s="172"/>
      <c r="F578" s="167"/>
      <c r="G578" s="167"/>
      <c r="H578" s="282"/>
      <c r="I578" s="284"/>
      <c r="J578" s="167"/>
      <c r="Q578" s="167"/>
      <c r="R578" s="167"/>
    </row>
    <row r="579" spans="1:18" ht="15.75" customHeight="1">
      <c r="A579" s="167"/>
      <c r="B579" s="167"/>
      <c r="C579" s="172"/>
      <c r="D579" s="172"/>
      <c r="E579" s="172"/>
      <c r="F579" s="167"/>
      <c r="G579" s="167"/>
      <c r="H579" s="282"/>
      <c r="I579" s="284"/>
      <c r="J579" s="167"/>
      <c r="Q579" s="167"/>
      <c r="R579" s="167"/>
    </row>
    <row r="580" spans="1:18" ht="15.75" customHeight="1">
      <c r="A580" s="167"/>
      <c r="B580" s="167"/>
      <c r="C580" s="172"/>
      <c r="D580" s="172"/>
      <c r="E580" s="172"/>
      <c r="F580" s="167"/>
      <c r="G580" s="167"/>
      <c r="H580" s="282"/>
      <c r="I580" s="284"/>
      <c r="J580" s="167"/>
      <c r="Q580" s="167"/>
      <c r="R580" s="167"/>
    </row>
    <row r="581" spans="1:18" ht="15.75" customHeight="1">
      <c r="A581" s="167"/>
      <c r="B581" s="167"/>
      <c r="C581" s="172"/>
      <c r="D581" s="172"/>
      <c r="E581" s="172"/>
      <c r="F581" s="167"/>
      <c r="G581" s="167"/>
      <c r="H581" s="282"/>
      <c r="I581" s="284"/>
      <c r="J581" s="167"/>
      <c r="Q581" s="167"/>
      <c r="R581" s="167"/>
    </row>
    <row r="582" spans="1:18" ht="15.75" customHeight="1">
      <c r="A582" s="167"/>
      <c r="B582" s="167"/>
      <c r="C582" s="172"/>
      <c r="D582" s="172"/>
      <c r="E582" s="172"/>
      <c r="F582" s="167"/>
      <c r="G582" s="167"/>
      <c r="H582" s="282"/>
      <c r="I582" s="284"/>
      <c r="J582" s="167"/>
      <c r="Q582" s="167"/>
      <c r="R582" s="167"/>
    </row>
    <row r="583" spans="1:18" ht="15.75" customHeight="1">
      <c r="A583" s="167"/>
      <c r="B583" s="167"/>
      <c r="C583" s="172"/>
      <c r="D583" s="172"/>
      <c r="E583" s="172"/>
      <c r="F583" s="167"/>
      <c r="G583" s="167"/>
      <c r="H583" s="282"/>
      <c r="I583" s="284"/>
      <c r="J583" s="167"/>
      <c r="Q583" s="167"/>
      <c r="R583" s="167"/>
    </row>
    <row r="584" spans="1:18" ht="15.75" customHeight="1">
      <c r="A584" s="167"/>
      <c r="B584" s="167"/>
      <c r="C584" s="172"/>
      <c r="D584" s="172"/>
      <c r="E584" s="172"/>
      <c r="F584" s="167"/>
      <c r="G584" s="167"/>
      <c r="H584" s="282"/>
      <c r="I584" s="284"/>
      <c r="J584" s="167"/>
      <c r="Q584" s="167"/>
      <c r="R584" s="167"/>
    </row>
    <row r="585" spans="1:18" ht="15.75" customHeight="1">
      <c r="A585" s="167"/>
      <c r="B585" s="167"/>
      <c r="C585" s="172"/>
      <c r="D585" s="172"/>
      <c r="E585" s="172"/>
      <c r="F585" s="167"/>
      <c r="G585" s="167"/>
      <c r="H585" s="282"/>
      <c r="I585" s="284"/>
      <c r="J585" s="167"/>
      <c r="Q585" s="167"/>
      <c r="R585" s="167"/>
    </row>
    <row r="586" spans="1:18" ht="15.75" customHeight="1">
      <c r="A586" s="167"/>
      <c r="B586" s="167"/>
      <c r="C586" s="172"/>
      <c r="D586" s="172"/>
      <c r="E586" s="172"/>
      <c r="F586" s="167"/>
      <c r="G586" s="167"/>
      <c r="H586" s="282"/>
      <c r="I586" s="284"/>
      <c r="J586" s="167"/>
      <c r="Q586" s="167"/>
      <c r="R586" s="167"/>
    </row>
    <row r="587" spans="1:18" ht="15.75" customHeight="1">
      <c r="A587" s="167"/>
      <c r="B587" s="167"/>
      <c r="C587" s="172"/>
      <c r="D587" s="172"/>
      <c r="E587" s="172"/>
      <c r="F587" s="167"/>
      <c r="G587" s="167"/>
      <c r="H587" s="282"/>
      <c r="I587" s="284"/>
      <c r="J587" s="167"/>
      <c r="Q587" s="167"/>
      <c r="R587" s="167"/>
    </row>
    <row r="588" spans="1:18" ht="15.75" customHeight="1">
      <c r="A588" s="167"/>
      <c r="B588" s="167"/>
      <c r="C588" s="172"/>
      <c r="D588" s="172"/>
      <c r="E588" s="172"/>
      <c r="F588" s="167"/>
      <c r="G588" s="167"/>
      <c r="H588" s="282"/>
      <c r="I588" s="284"/>
      <c r="J588" s="167"/>
      <c r="Q588" s="167"/>
      <c r="R588" s="167"/>
    </row>
    <row r="589" spans="1:18" ht="15.75" customHeight="1">
      <c r="A589" s="167"/>
      <c r="B589" s="167"/>
      <c r="C589" s="172"/>
      <c r="D589" s="172"/>
      <c r="E589" s="172"/>
      <c r="F589" s="167"/>
      <c r="G589" s="167"/>
      <c r="H589" s="282"/>
      <c r="I589" s="284"/>
      <c r="J589" s="167"/>
      <c r="Q589" s="167"/>
      <c r="R589" s="167"/>
    </row>
    <row r="590" spans="1:18" ht="15.75" customHeight="1">
      <c r="A590" s="167"/>
      <c r="B590" s="167"/>
      <c r="C590" s="172"/>
      <c r="D590" s="172"/>
      <c r="E590" s="172"/>
      <c r="F590" s="167"/>
      <c r="G590" s="167"/>
      <c r="H590" s="282"/>
      <c r="I590" s="284"/>
      <c r="J590" s="167"/>
      <c r="Q590" s="167"/>
      <c r="R590" s="167"/>
    </row>
    <row r="591" spans="1:18" ht="15.75" customHeight="1">
      <c r="A591" s="167"/>
      <c r="B591" s="167"/>
      <c r="C591" s="172"/>
      <c r="D591" s="172"/>
      <c r="E591" s="172"/>
      <c r="F591" s="167"/>
      <c r="G591" s="167"/>
      <c r="H591" s="282"/>
      <c r="I591" s="284"/>
      <c r="J591" s="167"/>
      <c r="Q591" s="167"/>
      <c r="R591" s="167"/>
    </row>
    <row r="592" spans="1:18" ht="15.75" customHeight="1">
      <c r="A592" s="167"/>
      <c r="B592" s="167"/>
      <c r="C592" s="172"/>
      <c r="D592" s="172"/>
      <c r="E592" s="172"/>
      <c r="F592" s="167"/>
      <c r="G592" s="167"/>
      <c r="H592" s="282"/>
      <c r="I592" s="284"/>
      <c r="J592" s="167"/>
      <c r="Q592" s="167"/>
      <c r="R592" s="167"/>
    </row>
    <row r="593" spans="1:18" ht="15.75" customHeight="1">
      <c r="A593" s="167"/>
      <c r="B593" s="167"/>
      <c r="C593" s="172"/>
      <c r="D593" s="172"/>
      <c r="E593" s="172"/>
      <c r="F593" s="167"/>
      <c r="G593" s="167"/>
      <c r="H593" s="282"/>
      <c r="I593" s="284"/>
      <c r="J593" s="167"/>
      <c r="Q593" s="167"/>
      <c r="R593" s="167"/>
    </row>
    <row r="594" spans="1:18" ht="15.75" customHeight="1">
      <c r="A594" s="167"/>
      <c r="B594" s="167"/>
      <c r="C594" s="172"/>
      <c r="D594" s="172"/>
      <c r="E594" s="172"/>
      <c r="F594" s="167"/>
      <c r="G594" s="167"/>
      <c r="H594" s="282"/>
      <c r="I594" s="284"/>
      <c r="J594" s="167"/>
      <c r="Q594" s="167"/>
      <c r="R594" s="167"/>
    </row>
    <row r="595" spans="1:18" ht="15.75" customHeight="1">
      <c r="A595" s="167"/>
      <c r="B595" s="167"/>
      <c r="C595" s="172"/>
      <c r="D595" s="172"/>
      <c r="E595" s="172"/>
      <c r="F595" s="167"/>
      <c r="G595" s="167"/>
      <c r="H595" s="282"/>
      <c r="I595" s="284"/>
      <c r="J595" s="167"/>
      <c r="Q595" s="167"/>
      <c r="R595" s="167"/>
    </row>
    <row r="596" spans="1:18" ht="15.75" customHeight="1">
      <c r="A596" s="167"/>
      <c r="B596" s="167"/>
      <c r="C596" s="172"/>
      <c r="D596" s="172"/>
      <c r="E596" s="172"/>
      <c r="F596" s="167"/>
      <c r="G596" s="167"/>
      <c r="H596" s="282"/>
      <c r="I596" s="284"/>
      <c r="J596" s="167"/>
      <c r="Q596" s="167"/>
      <c r="R596" s="167"/>
    </row>
    <row r="597" spans="1:18" ht="15.75" customHeight="1">
      <c r="A597" s="167"/>
      <c r="B597" s="167"/>
      <c r="C597" s="172"/>
      <c r="D597" s="172"/>
      <c r="E597" s="172"/>
      <c r="F597" s="167"/>
      <c r="G597" s="167"/>
      <c r="H597" s="282"/>
      <c r="I597" s="284"/>
      <c r="J597" s="167"/>
      <c r="Q597" s="167"/>
      <c r="R597" s="167"/>
    </row>
    <row r="598" spans="1:18" ht="15.75" customHeight="1">
      <c r="A598" s="167"/>
      <c r="B598" s="167"/>
      <c r="C598" s="172"/>
      <c r="D598" s="172"/>
      <c r="E598" s="172"/>
      <c r="F598" s="167"/>
      <c r="G598" s="167"/>
      <c r="H598" s="282"/>
      <c r="I598" s="284"/>
      <c r="J598" s="167"/>
      <c r="Q598" s="167"/>
      <c r="R598" s="167"/>
    </row>
    <row r="599" spans="1:18" ht="15.75" customHeight="1">
      <c r="A599" s="167"/>
      <c r="B599" s="167"/>
      <c r="C599" s="172"/>
      <c r="D599" s="172"/>
      <c r="E599" s="172"/>
      <c r="F599" s="167"/>
      <c r="G599" s="167"/>
      <c r="H599" s="282"/>
      <c r="I599" s="284"/>
      <c r="J599" s="167"/>
      <c r="Q599" s="167"/>
      <c r="R599" s="167"/>
    </row>
    <row r="600" spans="1:18" ht="15.75" customHeight="1">
      <c r="A600" s="167"/>
      <c r="B600" s="167"/>
      <c r="C600" s="172"/>
      <c r="D600" s="172"/>
      <c r="E600" s="172"/>
      <c r="F600" s="167"/>
      <c r="G600" s="167"/>
      <c r="H600" s="282"/>
      <c r="I600" s="284"/>
      <c r="J600" s="167"/>
      <c r="Q600" s="167"/>
      <c r="R600" s="167"/>
    </row>
    <row r="601" spans="1:18" ht="15.75" customHeight="1">
      <c r="A601" s="167"/>
      <c r="B601" s="167"/>
      <c r="C601" s="172"/>
      <c r="D601" s="172"/>
      <c r="E601" s="172"/>
      <c r="F601" s="167"/>
      <c r="G601" s="167"/>
      <c r="H601" s="282"/>
      <c r="I601" s="284"/>
      <c r="J601" s="167"/>
      <c r="Q601" s="167"/>
      <c r="R601" s="167"/>
    </row>
    <row r="602" spans="1:18" ht="15.75" customHeight="1">
      <c r="A602" s="167"/>
      <c r="B602" s="167"/>
      <c r="C602" s="172"/>
      <c r="D602" s="172"/>
      <c r="E602" s="172"/>
      <c r="F602" s="167"/>
      <c r="G602" s="167"/>
      <c r="H602" s="282"/>
      <c r="I602" s="284"/>
      <c r="J602" s="167"/>
      <c r="Q602" s="167"/>
      <c r="R602" s="167"/>
    </row>
    <row r="603" spans="1:18" ht="15.75" customHeight="1">
      <c r="A603" s="167"/>
      <c r="B603" s="167"/>
      <c r="C603" s="172"/>
      <c r="D603" s="172"/>
      <c r="E603" s="172"/>
      <c r="F603" s="167"/>
      <c r="G603" s="167"/>
      <c r="H603" s="282"/>
      <c r="I603" s="284"/>
      <c r="J603" s="167"/>
      <c r="Q603" s="167"/>
      <c r="R603" s="167"/>
    </row>
    <row r="604" spans="1:18" ht="15.75" customHeight="1">
      <c r="A604" s="167"/>
      <c r="B604" s="167"/>
      <c r="C604" s="172"/>
      <c r="D604" s="172"/>
      <c r="E604" s="172"/>
      <c r="F604" s="167"/>
      <c r="G604" s="167"/>
      <c r="H604" s="282"/>
      <c r="I604" s="284"/>
      <c r="J604" s="167"/>
      <c r="Q604" s="167"/>
      <c r="R604" s="167"/>
    </row>
    <row r="605" spans="1:18" ht="15.75" customHeight="1">
      <c r="A605" s="167"/>
      <c r="B605" s="167"/>
      <c r="C605" s="172"/>
      <c r="D605" s="172"/>
      <c r="E605" s="172"/>
      <c r="F605" s="167"/>
      <c r="G605" s="167"/>
      <c r="H605" s="282"/>
      <c r="I605" s="284"/>
      <c r="J605" s="167"/>
      <c r="Q605" s="167"/>
      <c r="R605" s="167"/>
    </row>
    <row r="606" spans="1:18" ht="15.75" customHeight="1">
      <c r="A606" s="167"/>
      <c r="B606" s="167"/>
      <c r="C606" s="172"/>
      <c r="D606" s="172"/>
      <c r="E606" s="172"/>
      <c r="F606" s="167"/>
      <c r="G606" s="167"/>
      <c r="H606" s="282"/>
      <c r="I606" s="284"/>
      <c r="J606" s="167"/>
      <c r="Q606" s="167"/>
      <c r="R606" s="167"/>
    </row>
    <row r="607" spans="1:18" ht="15.75" customHeight="1">
      <c r="A607" s="167"/>
      <c r="B607" s="167"/>
      <c r="C607" s="172"/>
      <c r="D607" s="172"/>
      <c r="E607" s="172"/>
      <c r="F607" s="167"/>
      <c r="G607" s="167"/>
      <c r="H607" s="282"/>
      <c r="I607" s="284"/>
      <c r="J607" s="167"/>
      <c r="Q607" s="167"/>
      <c r="R607" s="167"/>
    </row>
    <row r="608" spans="1:18" ht="15.75" customHeight="1">
      <c r="A608" s="167"/>
      <c r="B608" s="167"/>
      <c r="C608" s="172"/>
      <c r="D608" s="172"/>
      <c r="E608" s="172"/>
      <c r="F608" s="167"/>
      <c r="G608" s="167"/>
      <c r="H608" s="282"/>
      <c r="I608" s="284"/>
      <c r="J608" s="167"/>
      <c r="Q608" s="167"/>
      <c r="R608" s="167"/>
    </row>
    <row r="609" spans="1:18" ht="15.75" customHeight="1">
      <c r="A609" s="167"/>
      <c r="B609" s="167"/>
      <c r="C609" s="172"/>
      <c r="D609" s="172"/>
      <c r="E609" s="172"/>
      <c r="F609" s="167"/>
      <c r="G609" s="167"/>
      <c r="H609" s="282"/>
      <c r="I609" s="284"/>
      <c r="J609" s="167"/>
      <c r="Q609" s="167"/>
      <c r="R609" s="167"/>
    </row>
    <row r="610" spans="1:18" ht="15.75" customHeight="1">
      <c r="A610" s="167"/>
      <c r="B610" s="167"/>
      <c r="C610" s="172"/>
      <c r="D610" s="172"/>
      <c r="E610" s="172"/>
      <c r="F610" s="167"/>
      <c r="G610" s="167"/>
      <c r="H610" s="282"/>
      <c r="I610" s="284"/>
      <c r="J610" s="167"/>
      <c r="Q610" s="167"/>
      <c r="R610" s="167"/>
    </row>
    <row r="611" spans="1:18" ht="15.75" customHeight="1">
      <c r="A611" s="167"/>
      <c r="B611" s="167"/>
      <c r="C611" s="172"/>
      <c r="D611" s="172"/>
      <c r="E611" s="172"/>
      <c r="F611" s="167"/>
      <c r="G611" s="167"/>
      <c r="H611" s="282"/>
      <c r="I611" s="284"/>
      <c r="J611" s="167"/>
      <c r="Q611" s="167"/>
      <c r="R611" s="167"/>
    </row>
    <row r="612" spans="1:18" ht="15.75" customHeight="1">
      <c r="A612" s="167"/>
      <c r="B612" s="167"/>
      <c r="C612" s="172"/>
      <c r="D612" s="172"/>
      <c r="E612" s="172"/>
      <c r="F612" s="167"/>
      <c r="G612" s="167"/>
      <c r="H612" s="282"/>
      <c r="I612" s="284"/>
      <c r="J612" s="167"/>
      <c r="Q612" s="167"/>
      <c r="R612" s="167"/>
    </row>
    <row r="613" spans="1:18" ht="15.75" customHeight="1">
      <c r="A613" s="167"/>
      <c r="B613" s="167"/>
      <c r="C613" s="172"/>
      <c r="D613" s="172"/>
      <c r="E613" s="172"/>
      <c r="F613" s="167"/>
      <c r="G613" s="167"/>
      <c r="H613" s="282"/>
      <c r="I613" s="284"/>
      <c r="J613" s="167"/>
      <c r="Q613" s="167"/>
      <c r="R613" s="167"/>
    </row>
    <row r="614" spans="1:18" ht="15.75" customHeight="1">
      <c r="A614" s="167"/>
      <c r="B614" s="167"/>
      <c r="C614" s="172"/>
      <c r="D614" s="172"/>
      <c r="E614" s="172"/>
      <c r="F614" s="167"/>
      <c r="G614" s="167"/>
      <c r="H614" s="282"/>
      <c r="I614" s="284"/>
      <c r="J614" s="167"/>
      <c r="Q614" s="167"/>
      <c r="R614" s="167"/>
    </row>
    <row r="615" spans="1:18" ht="15.75" customHeight="1">
      <c r="A615" s="167"/>
      <c r="B615" s="167"/>
      <c r="C615" s="172"/>
      <c r="D615" s="172"/>
      <c r="E615" s="172"/>
      <c r="F615" s="167"/>
      <c r="G615" s="167"/>
      <c r="H615" s="282"/>
      <c r="I615" s="284"/>
      <c r="J615" s="167"/>
      <c r="Q615" s="167"/>
      <c r="R615" s="167"/>
    </row>
    <row r="616" spans="1:18" ht="15.75" customHeight="1">
      <c r="A616" s="167"/>
      <c r="B616" s="167"/>
      <c r="C616" s="172"/>
      <c r="D616" s="172"/>
      <c r="E616" s="172"/>
      <c r="F616" s="167"/>
      <c r="G616" s="167"/>
      <c r="H616" s="282"/>
      <c r="I616" s="284"/>
      <c r="J616" s="167"/>
      <c r="Q616" s="167"/>
      <c r="R616" s="167"/>
    </row>
    <row r="617" spans="1:18" ht="15.75" customHeight="1">
      <c r="A617" s="167"/>
      <c r="B617" s="167"/>
      <c r="C617" s="172"/>
      <c r="D617" s="172"/>
      <c r="E617" s="172"/>
      <c r="F617" s="167"/>
      <c r="G617" s="167"/>
      <c r="H617" s="282"/>
      <c r="I617" s="284"/>
      <c r="J617" s="167"/>
      <c r="Q617" s="167"/>
      <c r="R617" s="167"/>
    </row>
    <row r="618" spans="1:18" ht="15.75" customHeight="1">
      <c r="A618" s="167"/>
      <c r="B618" s="167"/>
      <c r="C618" s="172"/>
      <c r="D618" s="172"/>
      <c r="E618" s="172"/>
      <c r="F618" s="167"/>
      <c r="G618" s="167"/>
      <c r="H618" s="282"/>
      <c r="I618" s="284"/>
      <c r="J618" s="167"/>
      <c r="Q618" s="167"/>
      <c r="R618" s="167"/>
    </row>
    <row r="619" spans="1:18" ht="15.75" customHeight="1">
      <c r="A619" s="167"/>
      <c r="B619" s="167"/>
      <c r="C619" s="172"/>
      <c r="D619" s="172"/>
      <c r="E619" s="172"/>
      <c r="F619" s="167"/>
      <c r="G619" s="167"/>
      <c r="H619" s="282"/>
      <c r="I619" s="284"/>
      <c r="J619" s="167"/>
      <c r="Q619" s="167"/>
      <c r="R619" s="167"/>
    </row>
    <row r="620" spans="1:18" ht="15.75" customHeight="1">
      <c r="A620" s="167"/>
      <c r="B620" s="167"/>
      <c r="C620" s="172"/>
      <c r="D620" s="172"/>
      <c r="E620" s="172"/>
      <c r="F620" s="167"/>
      <c r="G620" s="167"/>
      <c r="H620" s="282"/>
      <c r="I620" s="284"/>
      <c r="J620" s="167"/>
      <c r="Q620" s="167"/>
      <c r="R620" s="167"/>
    </row>
    <row r="621" spans="1:18" ht="15.75" customHeight="1">
      <c r="A621" s="167"/>
      <c r="B621" s="167"/>
      <c r="C621" s="172"/>
      <c r="D621" s="172"/>
      <c r="E621" s="172"/>
      <c r="F621" s="167"/>
      <c r="G621" s="167"/>
      <c r="H621" s="282"/>
      <c r="I621" s="284"/>
      <c r="J621" s="167"/>
      <c r="Q621" s="167"/>
      <c r="R621" s="167"/>
    </row>
    <row r="622" spans="1:18" ht="15.75" customHeight="1">
      <c r="A622" s="167"/>
      <c r="B622" s="167"/>
      <c r="C622" s="172"/>
      <c r="D622" s="172"/>
      <c r="E622" s="172"/>
      <c r="F622" s="167"/>
      <c r="G622" s="167"/>
      <c r="H622" s="282"/>
      <c r="I622" s="284"/>
      <c r="J622" s="167"/>
      <c r="Q622" s="167"/>
      <c r="R622" s="167"/>
    </row>
    <row r="623" spans="1:18" ht="15.75" customHeight="1">
      <c r="A623" s="167"/>
      <c r="B623" s="167"/>
      <c r="C623" s="172"/>
      <c r="D623" s="172"/>
      <c r="E623" s="172"/>
      <c r="F623" s="167"/>
      <c r="G623" s="167"/>
      <c r="H623" s="282"/>
      <c r="I623" s="284"/>
      <c r="J623" s="167"/>
      <c r="Q623" s="167"/>
      <c r="R623" s="167"/>
    </row>
    <row r="624" spans="1:18" ht="15.75" customHeight="1">
      <c r="A624" s="167"/>
      <c r="B624" s="167"/>
      <c r="C624" s="172"/>
      <c r="D624" s="172"/>
      <c r="E624" s="172"/>
      <c r="F624" s="167"/>
      <c r="G624" s="167"/>
      <c r="H624" s="282"/>
      <c r="I624" s="284"/>
      <c r="J624" s="167"/>
      <c r="Q624" s="167"/>
      <c r="R624" s="167"/>
    </row>
    <row r="625" spans="1:18" ht="15.75" customHeight="1">
      <c r="A625" s="167"/>
      <c r="B625" s="167"/>
      <c r="C625" s="172"/>
      <c r="D625" s="172"/>
      <c r="E625" s="172"/>
      <c r="F625" s="167"/>
      <c r="G625" s="167"/>
      <c r="H625" s="282"/>
      <c r="I625" s="284"/>
      <c r="J625" s="167"/>
      <c r="Q625" s="167"/>
      <c r="R625" s="167"/>
    </row>
    <row r="626" spans="1:18" ht="15.75" customHeight="1">
      <c r="A626" s="167"/>
      <c r="B626" s="167"/>
      <c r="C626" s="172"/>
      <c r="D626" s="172"/>
      <c r="E626" s="172"/>
      <c r="F626" s="167"/>
      <c r="G626" s="167"/>
      <c r="H626" s="282"/>
      <c r="I626" s="284"/>
      <c r="J626" s="167"/>
      <c r="Q626" s="167"/>
      <c r="R626" s="167"/>
    </row>
    <row r="627" spans="1:18" ht="15.75" customHeight="1">
      <c r="A627" s="167"/>
      <c r="B627" s="167"/>
      <c r="C627" s="172"/>
      <c r="D627" s="172"/>
      <c r="E627" s="172"/>
      <c r="F627" s="167"/>
      <c r="G627" s="167"/>
      <c r="H627" s="282"/>
      <c r="I627" s="284"/>
      <c r="J627" s="167"/>
      <c r="Q627" s="167"/>
      <c r="R627" s="167"/>
    </row>
    <row r="628" spans="1:18" ht="15.75" customHeight="1">
      <c r="A628" s="167"/>
      <c r="B628" s="167"/>
      <c r="C628" s="172"/>
      <c r="D628" s="172"/>
      <c r="E628" s="172"/>
      <c r="F628" s="167"/>
      <c r="G628" s="167"/>
      <c r="H628" s="282"/>
      <c r="I628" s="284"/>
      <c r="J628" s="167"/>
      <c r="Q628" s="167"/>
      <c r="R628" s="167"/>
    </row>
    <row r="629" spans="1:18" ht="15.75" customHeight="1">
      <c r="A629" s="167"/>
      <c r="B629" s="167"/>
      <c r="C629" s="172"/>
      <c r="D629" s="172"/>
      <c r="E629" s="172"/>
      <c r="F629" s="167"/>
      <c r="G629" s="167"/>
      <c r="H629" s="282"/>
      <c r="I629" s="284"/>
      <c r="J629" s="167"/>
      <c r="Q629" s="167"/>
      <c r="R629" s="167"/>
    </row>
    <row r="630" spans="1:18" ht="15.75" customHeight="1">
      <c r="A630" s="167"/>
      <c r="B630" s="167"/>
      <c r="C630" s="172"/>
      <c r="D630" s="172"/>
      <c r="E630" s="172"/>
      <c r="F630" s="167"/>
      <c r="G630" s="167"/>
      <c r="H630" s="282"/>
      <c r="I630" s="284"/>
      <c r="J630" s="167"/>
      <c r="Q630" s="167"/>
      <c r="R630" s="167"/>
    </row>
    <row r="631" spans="1:18" ht="15.75" customHeight="1">
      <c r="A631" s="167"/>
      <c r="B631" s="167"/>
      <c r="C631" s="172"/>
      <c r="D631" s="172"/>
      <c r="E631" s="172"/>
      <c r="F631" s="167"/>
      <c r="G631" s="167"/>
      <c r="H631" s="282"/>
      <c r="I631" s="284"/>
      <c r="J631" s="167"/>
      <c r="Q631" s="167"/>
      <c r="R631" s="167"/>
    </row>
    <row r="632" spans="1:18" ht="15.75" customHeight="1">
      <c r="A632" s="167"/>
      <c r="B632" s="167"/>
      <c r="C632" s="172"/>
      <c r="D632" s="172"/>
      <c r="E632" s="172"/>
      <c r="F632" s="167"/>
      <c r="G632" s="167"/>
      <c r="H632" s="282"/>
      <c r="I632" s="284"/>
      <c r="J632" s="167"/>
      <c r="Q632" s="167"/>
      <c r="R632" s="167"/>
    </row>
    <row r="633" spans="1:18" ht="15.75" customHeight="1">
      <c r="A633" s="167"/>
      <c r="B633" s="167"/>
      <c r="C633" s="172"/>
      <c r="D633" s="172"/>
      <c r="E633" s="172"/>
      <c r="F633" s="167"/>
      <c r="G633" s="167"/>
      <c r="H633" s="282"/>
      <c r="I633" s="284"/>
      <c r="J633" s="167"/>
      <c r="Q633" s="167"/>
      <c r="R633" s="167"/>
    </row>
    <row r="634" spans="1:18" ht="15.75" customHeight="1">
      <c r="A634" s="167"/>
      <c r="B634" s="167"/>
      <c r="C634" s="172"/>
      <c r="D634" s="172"/>
      <c r="E634" s="172"/>
      <c r="F634" s="167"/>
      <c r="G634" s="167"/>
      <c r="H634" s="282"/>
      <c r="I634" s="284"/>
      <c r="J634" s="167"/>
      <c r="Q634" s="167"/>
      <c r="R634" s="167"/>
    </row>
    <row r="635" spans="1:18" ht="15.75" customHeight="1">
      <c r="A635" s="167"/>
      <c r="B635" s="167"/>
      <c r="C635" s="172"/>
      <c r="D635" s="172"/>
      <c r="E635" s="172"/>
      <c r="F635" s="167"/>
      <c r="G635" s="167"/>
      <c r="H635" s="282"/>
      <c r="I635" s="284"/>
      <c r="J635" s="167"/>
      <c r="Q635" s="167"/>
      <c r="R635" s="167"/>
    </row>
    <row r="636" spans="1:18" ht="15.75" customHeight="1">
      <c r="A636" s="167"/>
      <c r="B636" s="167"/>
      <c r="C636" s="172"/>
      <c r="D636" s="172"/>
      <c r="E636" s="172"/>
      <c r="F636" s="167"/>
      <c r="G636" s="167"/>
      <c r="H636" s="282"/>
      <c r="I636" s="284"/>
      <c r="J636" s="167"/>
      <c r="Q636" s="167"/>
      <c r="R636" s="167"/>
    </row>
    <row r="637" spans="1:18" ht="15.75" customHeight="1">
      <c r="A637" s="167"/>
      <c r="B637" s="167"/>
      <c r="C637" s="172"/>
      <c r="D637" s="172"/>
      <c r="E637" s="172"/>
      <c r="F637" s="167"/>
      <c r="G637" s="167"/>
      <c r="H637" s="282"/>
      <c r="I637" s="284"/>
      <c r="J637" s="167"/>
      <c r="Q637" s="167"/>
      <c r="R637" s="167"/>
    </row>
    <row r="638" spans="1:18" ht="15.75" customHeight="1">
      <c r="A638" s="167"/>
      <c r="B638" s="167"/>
      <c r="C638" s="172"/>
      <c r="D638" s="172"/>
      <c r="E638" s="172"/>
      <c r="F638" s="167"/>
      <c r="G638" s="167"/>
      <c r="H638" s="282"/>
      <c r="I638" s="284"/>
      <c r="J638" s="167"/>
      <c r="Q638" s="167"/>
      <c r="R638" s="167"/>
    </row>
    <row r="639" spans="1:18" ht="15.75" customHeight="1">
      <c r="A639" s="167"/>
      <c r="B639" s="167"/>
      <c r="C639" s="172"/>
      <c r="D639" s="172"/>
      <c r="E639" s="172"/>
      <c r="F639" s="167"/>
      <c r="G639" s="167"/>
      <c r="H639" s="282"/>
      <c r="I639" s="284"/>
      <c r="J639" s="167"/>
      <c r="Q639" s="167"/>
      <c r="R639" s="167"/>
    </row>
    <row r="640" spans="1:18" ht="15.75" customHeight="1">
      <c r="A640" s="167"/>
      <c r="B640" s="167"/>
      <c r="C640" s="172"/>
      <c r="D640" s="172"/>
      <c r="E640" s="172"/>
      <c r="F640" s="167"/>
      <c r="G640" s="167"/>
      <c r="H640" s="282"/>
      <c r="I640" s="284"/>
      <c r="J640" s="167"/>
      <c r="Q640" s="167"/>
      <c r="R640" s="167"/>
    </row>
    <row r="641" spans="1:18" ht="15.75" customHeight="1">
      <c r="A641" s="167"/>
      <c r="B641" s="167"/>
      <c r="C641" s="172"/>
      <c r="D641" s="172"/>
      <c r="E641" s="172"/>
      <c r="F641" s="167"/>
      <c r="G641" s="167"/>
      <c r="H641" s="282"/>
      <c r="I641" s="284"/>
      <c r="J641" s="167"/>
      <c r="Q641" s="167"/>
      <c r="R641" s="167"/>
    </row>
    <row r="642" spans="1:18" ht="15.75" customHeight="1">
      <c r="A642" s="167"/>
      <c r="B642" s="167"/>
      <c r="C642" s="172"/>
      <c r="D642" s="172"/>
      <c r="E642" s="172"/>
      <c r="F642" s="167"/>
      <c r="G642" s="167"/>
      <c r="H642" s="282"/>
      <c r="I642" s="284"/>
      <c r="J642" s="167"/>
      <c r="Q642" s="167"/>
      <c r="R642" s="167"/>
    </row>
    <row r="643" spans="1:18" ht="15.75" customHeight="1">
      <c r="A643" s="167"/>
      <c r="B643" s="167"/>
      <c r="C643" s="172"/>
      <c r="D643" s="172"/>
      <c r="E643" s="172"/>
      <c r="F643" s="167"/>
      <c r="G643" s="167"/>
      <c r="H643" s="282"/>
      <c r="I643" s="284"/>
      <c r="J643" s="167"/>
      <c r="Q643" s="167"/>
      <c r="R643" s="167"/>
    </row>
    <row r="644" spans="1:18" ht="15.75" customHeight="1">
      <c r="A644" s="167"/>
      <c r="B644" s="167"/>
      <c r="C644" s="172"/>
      <c r="D644" s="172"/>
      <c r="E644" s="172"/>
      <c r="F644" s="167"/>
      <c r="G644" s="167"/>
      <c r="H644" s="282"/>
      <c r="I644" s="284"/>
      <c r="J644" s="167"/>
      <c r="Q644" s="167"/>
      <c r="R644" s="167"/>
    </row>
    <row r="645" spans="1:18" ht="15.75" customHeight="1">
      <c r="A645" s="167"/>
      <c r="B645" s="167"/>
      <c r="C645" s="172"/>
      <c r="D645" s="172"/>
      <c r="E645" s="172"/>
      <c r="F645" s="167"/>
      <c r="G645" s="167"/>
      <c r="H645" s="282"/>
      <c r="I645" s="284"/>
      <c r="J645" s="167"/>
      <c r="Q645" s="167"/>
      <c r="R645" s="167"/>
    </row>
    <row r="646" spans="1:18" ht="15.75" customHeight="1">
      <c r="A646" s="167"/>
      <c r="B646" s="167"/>
      <c r="C646" s="172"/>
      <c r="D646" s="172"/>
      <c r="E646" s="172"/>
      <c r="F646" s="167"/>
      <c r="G646" s="167"/>
      <c r="H646" s="282"/>
      <c r="I646" s="284"/>
      <c r="J646" s="167"/>
      <c r="Q646" s="167"/>
      <c r="R646" s="167"/>
    </row>
    <row r="647" spans="1:18" ht="15.75" customHeight="1">
      <c r="A647" s="167"/>
      <c r="B647" s="167"/>
      <c r="C647" s="172"/>
      <c r="D647" s="172"/>
      <c r="E647" s="172"/>
      <c r="F647" s="167"/>
      <c r="G647" s="167"/>
      <c r="H647" s="282"/>
      <c r="I647" s="284"/>
      <c r="J647" s="167"/>
      <c r="Q647" s="167"/>
      <c r="R647" s="167"/>
    </row>
    <row r="648" spans="1:18" ht="15.75" customHeight="1">
      <c r="A648" s="167"/>
      <c r="B648" s="167"/>
      <c r="C648" s="172"/>
      <c r="D648" s="172"/>
      <c r="E648" s="172"/>
      <c r="F648" s="167"/>
      <c r="G648" s="167"/>
      <c r="H648" s="282"/>
      <c r="I648" s="284"/>
      <c r="J648" s="167"/>
      <c r="Q648" s="167"/>
      <c r="R648" s="167"/>
    </row>
    <row r="649" spans="1:18" ht="15.75" customHeight="1">
      <c r="A649" s="167"/>
      <c r="B649" s="167"/>
      <c r="C649" s="172"/>
      <c r="D649" s="172"/>
      <c r="E649" s="172"/>
      <c r="F649" s="167"/>
      <c r="G649" s="167"/>
      <c r="H649" s="282"/>
      <c r="I649" s="284"/>
      <c r="J649" s="167"/>
      <c r="Q649" s="167"/>
      <c r="R649" s="167"/>
    </row>
    <row r="650" spans="1:18" ht="15.75" customHeight="1">
      <c r="A650" s="167"/>
      <c r="B650" s="167"/>
      <c r="C650" s="172"/>
      <c r="D650" s="172"/>
      <c r="E650" s="172"/>
      <c r="F650" s="167"/>
      <c r="G650" s="167"/>
      <c r="H650" s="282"/>
      <c r="I650" s="284"/>
      <c r="J650" s="167"/>
      <c r="Q650" s="167"/>
      <c r="R650" s="167"/>
    </row>
    <row r="651" spans="1:18" ht="15.75" customHeight="1">
      <c r="A651" s="167"/>
      <c r="B651" s="167"/>
      <c r="C651" s="172"/>
      <c r="D651" s="172"/>
      <c r="E651" s="172"/>
      <c r="F651" s="167"/>
      <c r="G651" s="167"/>
      <c r="H651" s="282"/>
      <c r="I651" s="284"/>
      <c r="J651" s="167"/>
      <c r="Q651" s="167"/>
      <c r="R651" s="167"/>
    </row>
    <row r="652" spans="1:18" ht="15.75" customHeight="1">
      <c r="A652" s="167"/>
      <c r="B652" s="167"/>
      <c r="C652" s="172"/>
      <c r="D652" s="172"/>
      <c r="E652" s="172"/>
      <c r="F652" s="167"/>
      <c r="G652" s="167"/>
      <c r="H652" s="282"/>
      <c r="I652" s="284"/>
      <c r="J652" s="167"/>
      <c r="Q652" s="167"/>
      <c r="R652" s="167"/>
    </row>
    <row r="653" spans="1:18" ht="15.75" customHeight="1">
      <c r="A653" s="167"/>
      <c r="B653" s="167"/>
      <c r="C653" s="172"/>
      <c r="D653" s="172"/>
      <c r="E653" s="172"/>
      <c r="F653" s="167"/>
      <c r="G653" s="167"/>
      <c r="H653" s="282"/>
      <c r="I653" s="284"/>
      <c r="J653" s="167"/>
      <c r="Q653" s="167"/>
      <c r="R653" s="167"/>
    </row>
    <row r="654" spans="1:18" ht="15.75" customHeight="1">
      <c r="A654" s="167"/>
      <c r="B654" s="167"/>
      <c r="C654" s="172"/>
      <c r="D654" s="172"/>
      <c r="E654" s="172"/>
      <c r="F654" s="167"/>
      <c r="G654" s="167"/>
      <c r="H654" s="282"/>
      <c r="I654" s="284"/>
      <c r="J654" s="167"/>
      <c r="Q654" s="167"/>
      <c r="R654" s="167"/>
    </row>
    <row r="655" spans="1:18" ht="15.75" customHeight="1">
      <c r="A655" s="167"/>
      <c r="B655" s="167"/>
      <c r="C655" s="172"/>
      <c r="D655" s="172"/>
      <c r="E655" s="172"/>
      <c r="F655" s="167"/>
      <c r="G655" s="167"/>
      <c r="H655" s="282"/>
      <c r="I655" s="284"/>
      <c r="J655" s="167"/>
      <c r="Q655" s="167"/>
      <c r="R655" s="167"/>
    </row>
    <row r="656" spans="1:18" ht="15.75" customHeight="1">
      <c r="A656" s="167"/>
      <c r="B656" s="167"/>
      <c r="C656" s="172"/>
      <c r="D656" s="172"/>
      <c r="E656" s="172"/>
      <c r="F656" s="167"/>
      <c r="G656" s="167"/>
      <c r="H656" s="282"/>
      <c r="I656" s="284"/>
      <c r="J656" s="167"/>
      <c r="Q656" s="167"/>
      <c r="R656" s="167"/>
    </row>
    <row r="657" spans="1:18" ht="15.75" customHeight="1">
      <c r="A657" s="167"/>
      <c r="B657" s="167"/>
      <c r="C657" s="172"/>
      <c r="D657" s="172"/>
      <c r="E657" s="172"/>
      <c r="F657" s="167"/>
      <c r="G657" s="167"/>
      <c r="H657" s="282"/>
      <c r="I657" s="284"/>
      <c r="J657" s="167"/>
      <c r="Q657" s="167"/>
      <c r="R657" s="167"/>
    </row>
    <row r="658" spans="1:18" ht="15.75" customHeight="1">
      <c r="A658" s="167"/>
      <c r="B658" s="167"/>
      <c r="C658" s="172"/>
      <c r="D658" s="172"/>
      <c r="E658" s="172"/>
      <c r="F658" s="167"/>
      <c r="G658" s="167"/>
      <c r="H658" s="282"/>
      <c r="I658" s="284"/>
      <c r="J658" s="167"/>
      <c r="Q658" s="167"/>
      <c r="R658" s="167"/>
    </row>
    <row r="659" spans="1:18" ht="15.75" customHeight="1">
      <c r="A659" s="167"/>
      <c r="B659" s="167"/>
      <c r="C659" s="172"/>
      <c r="D659" s="172"/>
      <c r="E659" s="172"/>
      <c r="F659" s="167"/>
      <c r="G659" s="167"/>
      <c r="H659" s="282"/>
      <c r="I659" s="284"/>
      <c r="J659" s="167"/>
      <c r="Q659" s="167"/>
      <c r="R659" s="167"/>
    </row>
    <row r="660" spans="1:18" ht="15.75" customHeight="1">
      <c r="A660" s="167"/>
      <c r="B660" s="167"/>
      <c r="C660" s="172"/>
      <c r="D660" s="172"/>
      <c r="E660" s="172"/>
      <c r="F660" s="167"/>
      <c r="G660" s="167"/>
      <c r="H660" s="282"/>
      <c r="I660" s="284"/>
      <c r="J660" s="167"/>
      <c r="Q660" s="167"/>
      <c r="R660" s="167"/>
    </row>
    <row r="661" spans="1:18" ht="15.75" customHeight="1">
      <c r="A661" s="167"/>
      <c r="B661" s="167"/>
      <c r="C661" s="172"/>
      <c r="D661" s="172"/>
      <c r="E661" s="172"/>
      <c r="F661" s="167"/>
      <c r="G661" s="167"/>
      <c r="H661" s="282"/>
      <c r="I661" s="284"/>
      <c r="J661" s="167"/>
      <c r="Q661" s="167"/>
      <c r="R661" s="167"/>
    </row>
    <row r="662" spans="1:18" ht="15.75" customHeight="1">
      <c r="A662" s="167"/>
      <c r="B662" s="167"/>
      <c r="C662" s="172"/>
      <c r="D662" s="172"/>
      <c r="E662" s="172"/>
      <c r="F662" s="167"/>
      <c r="G662" s="167"/>
      <c r="H662" s="282"/>
      <c r="I662" s="284"/>
      <c r="J662" s="167"/>
      <c r="Q662" s="167"/>
      <c r="R662" s="167"/>
    </row>
    <row r="663" spans="1:18" ht="15.75" customHeight="1">
      <c r="A663" s="167"/>
      <c r="B663" s="167"/>
      <c r="C663" s="172"/>
      <c r="D663" s="172"/>
      <c r="E663" s="172"/>
      <c r="F663" s="167"/>
      <c r="G663" s="167"/>
      <c r="H663" s="282"/>
      <c r="I663" s="284"/>
      <c r="J663" s="167"/>
      <c r="Q663" s="167"/>
      <c r="R663" s="167"/>
    </row>
    <row r="664" spans="1:18" ht="15.75" customHeight="1">
      <c r="A664" s="167"/>
      <c r="B664" s="167"/>
      <c r="C664" s="172"/>
      <c r="D664" s="172"/>
      <c r="E664" s="172"/>
      <c r="F664" s="167"/>
      <c r="G664" s="167"/>
      <c r="H664" s="282"/>
      <c r="I664" s="284"/>
      <c r="J664" s="167"/>
      <c r="Q664" s="167"/>
      <c r="R664" s="167"/>
    </row>
    <row r="665" spans="1:18" ht="15.75" customHeight="1">
      <c r="A665" s="167"/>
      <c r="B665" s="167"/>
      <c r="C665" s="172"/>
      <c r="D665" s="172"/>
      <c r="E665" s="172"/>
      <c r="F665" s="167"/>
      <c r="G665" s="167"/>
      <c r="H665" s="282"/>
      <c r="I665" s="284"/>
      <c r="J665" s="167"/>
      <c r="Q665" s="167"/>
      <c r="R665" s="167"/>
    </row>
    <row r="666" spans="1:18" ht="15.75" customHeight="1">
      <c r="A666" s="167"/>
      <c r="B666" s="167"/>
      <c r="C666" s="172"/>
      <c r="D666" s="172"/>
      <c r="E666" s="172"/>
      <c r="F666" s="167"/>
      <c r="G666" s="167"/>
      <c r="H666" s="282"/>
      <c r="I666" s="284"/>
      <c r="J666" s="167"/>
      <c r="Q666" s="167"/>
      <c r="R666" s="167"/>
    </row>
    <row r="667" spans="1:18" ht="15.75" customHeight="1">
      <c r="A667" s="167"/>
      <c r="B667" s="167"/>
      <c r="C667" s="172"/>
      <c r="D667" s="172"/>
      <c r="E667" s="172"/>
      <c r="F667" s="167"/>
      <c r="G667" s="167"/>
      <c r="H667" s="282"/>
      <c r="I667" s="284"/>
      <c r="J667" s="167"/>
      <c r="Q667" s="167"/>
      <c r="R667" s="167"/>
    </row>
    <row r="668" spans="1:18" ht="15.75" customHeight="1">
      <c r="A668" s="167"/>
      <c r="B668" s="167"/>
      <c r="C668" s="172"/>
      <c r="D668" s="172"/>
      <c r="E668" s="172"/>
      <c r="F668" s="167"/>
      <c r="G668" s="167"/>
      <c r="H668" s="282"/>
      <c r="I668" s="284"/>
      <c r="J668" s="167"/>
      <c r="Q668" s="167"/>
      <c r="R668" s="167"/>
    </row>
    <row r="669" spans="1:18" ht="15.75" customHeight="1">
      <c r="A669" s="167"/>
      <c r="B669" s="167"/>
      <c r="C669" s="172"/>
      <c r="D669" s="172"/>
      <c r="E669" s="172"/>
      <c r="F669" s="167"/>
      <c r="G669" s="167"/>
      <c r="H669" s="282"/>
      <c r="I669" s="284"/>
      <c r="J669" s="167"/>
      <c r="Q669" s="167"/>
      <c r="R669" s="167"/>
    </row>
    <row r="670" spans="1:18" ht="15.75" customHeight="1">
      <c r="A670" s="167"/>
      <c r="B670" s="167"/>
      <c r="C670" s="172"/>
      <c r="D670" s="172"/>
      <c r="E670" s="172"/>
      <c r="F670" s="167"/>
      <c r="G670" s="167"/>
      <c r="H670" s="282"/>
      <c r="I670" s="284"/>
      <c r="J670" s="167"/>
      <c r="Q670" s="167"/>
      <c r="R670" s="167"/>
    </row>
    <row r="671" spans="1:18" ht="15.75" customHeight="1">
      <c r="A671" s="167"/>
      <c r="B671" s="167"/>
      <c r="C671" s="172"/>
      <c r="D671" s="172"/>
      <c r="E671" s="172"/>
      <c r="F671" s="167"/>
      <c r="G671" s="167"/>
      <c r="H671" s="282"/>
      <c r="I671" s="284"/>
      <c r="J671" s="167"/>
      <c r="Q671" s="167"/>
      <c r="R671" s="167"/>
    </row>
    <row r="672" spans="1:18" ht="15.75" customHeight="1">
      <c r="A672" s="167"/>
      <c r="B672" s="167"/>
      <c r="C672" s="172"/>
      <c r="D672" s="172"/>
      <c r="E672" s="172"/>
      <c r="F672" s="167"/>
      <c r="G672" s="167"/>
      <c r="H672" s="282"/>
      <c r="I672" s="284"/>
      <c r="J672" s="167"/>
      <c r="Q672" s="167"/>
      <c r="R672" s="167"/>
    </row>
    <row r="673" spans="1:18" ht="15.75" customHeight="1">
      <c r="A673" s="167"/>
      <c r="B673" s="167"/>
      <c r="C673" s="172"/>
      <c r="D673" s="172"/>
      <c r="E673" s="172"/>
      <c r="F673" s="167"/>
      <c r="G673" s="167"/>
      <c r="H673" s="282"/>
      <c r="I673" s="284"/>
      <c r="J673" s="167"/>
      <c r="Q673" s="167"/>
      <c r="R673" s="167"/>
    </row>
    <row r="674" spans="1:18" ht="15.75" customHeight="1">
      <c r="A674" s="167"/>
      <c r="B674" s="167"/>
      <c r="C674" s="172"/>
      <c r="D674" s="172"/>
      <c r="E674" s="172"/>
      <c r="F674" s="167"/>
      <c r="G674" s="167"/>
      <c r="H674" s="282"/>
      <c r="I674" s="284"/>
      <c r="J674" s="167"/>
      <c r="Q674" s="167"/>
      <c r="R674" s="167"/>
    </row>
    <row r="675" spans="1:18" ht="15.75" customHeight="1">
      <c r="A675" s="167"/>
      <c r="B675" s="167"/>
      <c r="C675" s="172"/>
      <c r="D675" s="172"/>
      <c r="E675" s="172"/>
      <c r="F675" s="167"/>
      <c r="G675" s="167"/>
      <c r="H675" s="282"/>
      <c r="I675" s="284"/>
      <c r="J675" s="167"/>
      <c r="Q675" s="167"/>
      <c r="R675" s="167"/>
    </row>
    <row r="676" spans="1:18" ht="15.75" customHeight="1">
      <c r="A676" s="167"/>
      <c r="B676" s="167"/>
      <c r="C676" s="172"/>
      <c r="D676" s="172"/>
      <c r="E676" s="172"/>
      <c r="F676" s="167"/>
      <c r="G676" s="167"/>
      <c r="H676" s="282"/>
      <c r="I676" s="284"/>
      <c r="J676" s="167"/>
      <c r="Q676" s="167"/>
      <c r="R676" s="167"/>
    </row>
    <row r="677" spans="1:18" ht="15.75" customHeight="1">
      <c r="A677" s="167"/>
      <c r="B677" s="167"/>
      <c r="C677" s="172"/>
      <c r="D677" s="172"/>
      <c r="E677" s="172"/>
      <c r="F677" s="167"/>
      <c r="G677" s="167"/>
      <c r="H677" s="282"/>
      <c r="I677" s="284"/>
      <c r="J677" s="167"/>
      <c r="Q677" s="167"/>
      <c r="R677" s="167"/>
    </row>
    <row r="678" spans="1:18" ht="15.75" customHeight="1">
      <c r="A678" s="167"/>
      <c r="B678" s="167"/>
      <c r="C678" s="172"/>
      <c r="D678" s="172"/>
      <c r="E678" s="172"/>
      <c r="F678" s="167"/>
      <c r="G678" s="167"/>
      <c r="H678" s="282"/>
      <c r="I678" s="284"/>
      <c r="J678" s="167"/>
      <c r="Q678" s="167"/>
      <c r="R678" s="167"/>
    </row>
    <row r="679" spans="1:18" ht="15.75" customHeight="1">
      <c r="A679" s="167"/>
      <c r="B679" s="167"/>
      <c r="C679" s="172"/>
      <c r="D679" s="172"/>
      <c r="E679" s="172"/>
      <c r="F679" s="167"/>
      <c r="G679" s="167"/>
      <c r="H679" s="282"/>
      <c r="I679" s="284"/>
      <c r="J679" s="167"/>
      <c r="Q679" s="167"/>
      <c r="R679" s="167"/>
    </row>
    <row r="680" spans="1:18" ht="15.75" customHeight="1">
      <c r="A680" s="167"/>
      <c r="B680" s="167"/>
      <c r="C680" s="172"/>
      <c r="D680" s="172"/>
      <c r="E680" s="172"/>
      <c r="F680" s="167"/>
      <c r="G680" s="167"/>
      <c r="H680" s="282"/>
      <c r="I680" s="284"/>
      <c r="J680" s="167"/>
      <c r="Q680" s="167"/>
      <c r="R680" s="167"/>
    </row>
    <row r="681" spans="1:18" ht="15.75" customHeight="1">
      <c r="A681" s="167"/>
      <c r="B681" s="167"/>
      <c r="C681" s="172"/>
      <c r="D681" s="172"/>
      <c r="E681" s="172"/>
      <c r="F681" s="167"/>
      <c r="G681" s="167"/>
      <c r="H681" s="282"/>
      <c r="I681" s="284"/>
      <c r="J681" s="167"/>
      <c r="Q681" s="167"/>
      <c r="R681" s="167"/>
    </row>
    <row r="682" spans="1:18" ht="15.75" customHeight="1">
      <c r="A682" s="167"/>
      <c r="B682" s="167"/>
      <c r="C682" s="172"/>
      <c r="D682" s="172"/>
      <c r="E682" s="172"/>
      <c r="F682" s="167"/>
      <c r="G682" s="167"/>
      <c r="H682" s="282"/>
      <c r="I682" s="284"/>
      <c r="J682" s="167"/>
      <c r="Q682" s="167"/>
      <c r="R682" s="167"/>
    </row>
    <row r="683" spans="1:18" ht="15.75" customHeight="1">
      <c r="A683" s="167"/>
      <c r="B683" s="167"/>
      <c r="C683" s="172"/>
      <c r="D683" s="172"/>
      <c r="E683" s="172"/>
      <c r="F683" s="167"/>
      <c r="G683" s="167"/>
      <c r="H683" s="282"/>
      <c r="I683" s="284"/>
      <c r="J683" s="167"/>
      <c r="Q683" s="167"/>
      <c r="R683" s="167"/>
    </row>
    <row r="684" spans="1:18" ht="15.75" customHeight="1">
      <c r="A684" s="167"/>
      <c r="B684" s="167"/>
      <c r="C684" s="172"/>
      <c r="D684" s="172"/>
      <c r="E684" s="172"/>
      <c r="F684" s="167"/>
      <c r="G684" s="167"/>
      <c r="H684" s="282"/>
      <c r="I684" s="284"/>
      <c r="J684" s="167"/>
      <c r="Q684" s="167"/>
      <c r="R684" s="167"/>
    </row>
    <row r="685" spans="1:18" ht="15.75" customHeight="1">
      <c r="A685" s="167"/>
      <c r="B685" s="167"/>
      <c r="C685" s="172"/>
      <c r="D685" s="172"/>
      <c r="E685" s="172"/>
      <c r="F685" s="167"/>
      <c r="G685" s="167"/>
      <c r="H685" s="282"/>
      <c r="I685" s="284"/>
      <c r="J685" s="167"/>
      <c r="Q685" s="167"/>
      <c r="R685" s="167"/>
    </row>
    <row r="686" spans="1:18" ht="15.75" customHeight="1">
      <c r="A686" s="167"/>
      <c r="B686" s="167"/>
      <c r="C686" s="172"/>
      <c r="D686" s="172"/>
      <c r="E686" s="172"/>
      <c r="F686" s="167"/>
      <c r="G686" s="167"/>
      <c r="H686" s="282"/>
      <c r="I686" s="284"/>
      <c r="J686" s="167"/>
      <c r="Q686" s="167"/>
      <c r="R686" s="167"/>
    </row>
    <row r="687" spans="1:18" ht="15.75" customHeight="1">
      <c r="A687" s="167"/>
      <c r="B687" s="167"/>
      <c r="C687" s="172"/>
      <c r="D687" s="172"/>
      <c r="E687" s="172"/>
      <c r="F687" s="167"/>
      <c r="G687" s="167"/>
      <c r="H687" s="282"/>
      <c r="I687" s="284"/>
      <c r="J687" s="167"/>
      <c r="Q687" s="167"/>
      <c r="R687" s="167"/>
    </row>
    <row r="688" spans="1:18" ht="15.75" customHeight="1">
      <c r="A688" s="167"/>
      <c r="B688" s="167"/>
      <c r="C688" s="172"/>
      <c r="D688" s="172"/>
      <c r="E688" s="172"/>
      <c r="F688" s="167"/>
      <c r="G688" s="167"/>
      <c r="H688" s="282"/>
      <c r="I688" s="284"/>
      <c r="J688" s="167"/>
      <c r="Q688" s="167"/>
      <c r="R688" s="167"/>
    </row>
    <row r="689" spans="1:18" ht="15.75" customHeight="1">
      <c r="A689" s="167"/>
      <c r="B689" s="167"/>
      <c r="C689" s="172"/>
      <c r="D689" s="172"/>
      <c r="E689" s="172"/>
      <c r="F689" s="167"/>
      <c r="G689" s="167"/>
      <c r="H689" s="282"/>
      <c r="I689" s="284"/>
      <c r="J689" s="167"/>
      <c r="Q689" s="167"/>
      <c r="R689" s="167"/>
    </row>
    <row r="690" spans="1:18" ht="15.75" customHeight="1">
      <c r="A690" s="167"/>
      <c r="B690" s="167"/>
      <c r="C690" s="172"/>
      <c r="D690" s="172"/>
      <c r="E690" s="172"/>
      <c r="F690" s="167"/>
      <c r="G690" s="167"/>
      <c r="H690" s="282"/>
      <c r="I690" s="284"/>
      <c r="J690" s="167"/>
      <c r="Q690" s="167"/>
      <c r="R690" s="167"/>
    </row>
    <row r="691" spans="1:18" ht="15.75" customHeight="1">
      <c r="A691" s="167"/>
      <c r="B691" s="167"/>
      <c r="C691" s="172"/>
      <c r="D691" s="172"/>
      <c r="E691" s="172"/>
      <c r="F691" s="167"/>
      <c r="G691" s="167"/>
      <c r="H691" s="282"/>
      <c r="I691" s="284"/>
      <c r="J691" s="167"/>
      <c r="Q691" s="167"/>
      <c r="R691" s="167"/>
    </row>
    <row r="692" spans="1:18" ht="15.75" customHeight="1">
      <c r="A692" s="167"/>
      <c r="B692" s="167"/>
      <c r="C692" s="172"/>
      <c r="D692" s="172"/>
      <c r="E692" s="172"/>
      <c r="F692" s="167"/>
      <c r="G692" s="167"/>
      <c r="H692" s="282"/>
      <c r="I692" s="284"/>
      <c r="J692" s="167"/>
      <c r="Q692" s="167"/>
      <c r="R692" s="167"/>
    </row>
    <row r="693" spans="1:18" ht="15.75" customHeight="1">
      <c r="A693" s="167"/>
      <c r="B693" s="167"/>
      <c r="C693" s="172"/>
      <c r="D693" s="172"/>
      <c r="E693" s="172"/>
      <c r="F693" s="167"/>
      <c r="G693" s="167"/>
      <c r="H693" s="282"/>
      <c r="I693" s="284"/>
      <c r="J693" s="167"/>
      <c r="Q693" s="167"/>
      <c r="R693" s="167"/>
    </row>
    <row r="694" spans="1:18" ht="15.75" customHeight="1">
      <c r="A694" s="167"/>
      <c r="B694" s="167"/>
      <c r="C694" s="172"/>
      <c r="D694" s="172"/>
      <c r="E694" s="172"/>
      <c r="F694" s="167"/>
      <c r="G694" s="167"/>
      <c r="H694" s="282"/>
      <c r="I694" s="284"/>
      <c r="J694" s="167"/>
      <c r="Q694" s="167"/>
      <c r="R694" s="167"/>
    </row>
    <row r="695" spans="1:18" ht="15.75" customHeight="1">
      <c r="A695" s="167"/>
      <c r="B695" s="167"/>
      <c r="C695" s="172"/>
      <c r="D695" s="172"/>
      <c r="E695" s="172"/>
      <c r="F695" s="167"/>
      <c r="G695" s="167"/>
      <c r="H695" s="282"/>
      <c r="I695" s="284"/>
      <c r="J695" s="167"/>
      <c r="Q695" s="167"/>
      <c r="R695" s="167"/>
    </row>
    <row r="696" spans="1:18" ht="15.75" customHeight="1">
      <c r="A696" s="167"/>
      <c r="B696" s="167"/>
      <c r="C696" s="172"/>
      <c r="D696" s="172"/>
      <c r="E696" s="172"/>
      <c r="F696" s="167"/>
      <c r="G696" s="167"/>
      <c r="H696" s="282"/>
      <c r="I696" s="284"/>
      <c r="J696" s="167"/>
      <c r="Q696" s="167"/>
      <c r="R696" s="167"/>
    </row>
    <row r="697" spans="1:18" ht="15.75" customHeight="1">
      <c r="A697" s="167"/>
      <c r="B697" s="167"/>
      <c r="C697" s="172"/>
      <c r="D697" s="172"/>
      <c r="E697" s="172"/>
      <c r="F697" s="167"/>
      <c r="G697" s="167"/>
      <c r="H697" s="282"/>
      <c r="I697" s="284"/>
      <c r="J697" s="167"/>
      <c r="Q697" s="167"/>
      <c r="R697" s="167"/>
    </row>
    <row r="698" spans="1:18" ht="15.75" customHeight="1">
      <c r="A698" s="167"/>
      <c r="B698" s="167"/>
      <c r="C698" s="172"/>
      <c r="D698" s="172"/>
      <c r="E698" s="172"/>
      <c r="F698" s="167"/>
      <c r="G698" s="167"/>
      <c r="H698" s="282"/>
      <c r="I698" s="284"/>
      <c r="J698" s="167"/>
      <c r="Q698" s="167"/>
      <c r="R698" s="167"/>
    </row>
    <row r="699" spans="1:18" ht="15.75" customHeight="1">
      <c r="A699" s="167"/>
      <c r="B699" s="167"/>
      <c r="C699" s="172"/>
      <c r="D699" s="172"/>
      <c r="E699" s="172"/>
      <c r="F699" s="167"/>
      <c r="G699" s="167"/>
      <c r="H699" s="282"/>
      <c r="I699" s="284"/>
      <c r="J699" s="167"/>
      <c r="Q699" s="167"/>
      <c r="R699" s="167"/>
    </row>
    <row r="700" spans="1:18" ht="15.75" customHeight="1">
      <c r="A700" s="167"/>
      <c r="B700" s="167"/>
      <c r="C700" s="172"/>
      <c r="D700" s="172"/>
      <c r="E700" s="172"/>
      <c r="F700" s="167"/>
      <c r="G700" s="167"/>
      <c r="H700" s="282"/>
      <c r="I700" s="284"/>
      <c r="J700" s="167"/>
      <c r="Q700" s="167"/>
      <c r="R700" s="167"/>
    </row>
    <row r="701" spans="1:18" ht="15.75" customHeight="1">
      <c r="A701" s="167"/>
      <c r="B701" s="167"/>
      <c r="C701" s="172"/>
      <c r="D701" s="172"/>
      <c r="E701" s="172"/>
      <c r="F701" s="167"/>
      <c r="G701" s="167"/>
      <c r="H701" s="282"/>
      <c r="I701" s="284"/>
      <c r="J701" s="167"/>
      <c r="Q701" s="167"/>
      <c r="R701" s="167"/>
    </row>
    <row r="702" spans="1:18" ht="15.75" customHeight="1">
      <c r="A702" s="167"/>
      <c r="B702" s="167"/>
      <c r="C702" s="172"/>
      <c r="D702" s="172"/>
      <c r="E702" s="172"/>
      <c r="F702" s="167"/>
      <c r="G702" s="167"/>
      <c r="H702" s="282"/>
      <c r="I702" s="284"/>
      <c r="J702" s="167"/>
      <c r="Q702" s="167"/>
      <c r="R702" s="167"/>
    </row>
    <row r="703" spans="1:18" ht="15.75" customHeight="1">
      <c r="A703" s="167"/>
      <c r="B703" s="167"/>
      <c r="C703" s="172"/>
      <c r="D703" s="172"/>
      <c r="E703" s="172"/>
      <c r="F703" s="167"/>
      <c r="G703" s="167"/>
      <c r="H703" s="282"/>
      <c r="I703" s="284"/>
      <c r="J703" s="167"/>
      <c r="Q703" s="167"/>
      <c r="R703" s="167"/>
    </row>
    <row r="704" spans="1:18" ht="15.75" customHeight="1">
      <c r="A704" s="167"/>
      <c r="B704" s="167"/>
      <c r="C704" s="172"/>
      <c r="D704" s="172"/>
      <c r="E704" s="172"/>
      <c r="F704" s="167"/>
      <c r="G704" s="167"/>
      <c r="H704" s="282"/>
      <c r="I704" s="284"/>
      <c r="J704" s="167"/>
      <c r="Q704" s="167"/>
      <c r="R704" s="167"/>
    </row>
    <row r="705" spans="1:18" ht="15.75" customHeight="1">
      <c r="A705" s="167"/>
      <c r="B705" s="167"/>
      <c r="C705" s="172"/>
      <c r="D705" s="172"/>
      <c r="E705" s="172"/>
      <c r="F705" s="167"/>
      <c r="G705" s="167"/>
      <c r="H705" s="282"/>
      <c r="I705" s="284"/>
      <c r="J705" s="167"/>
      <c r="Q705" s="167"/>
      <c r="R705" s="167"/>
    </row>
    <row r="706" spans="1:18" ht="15.75" customHeight="1">
      <c r="A706" s="167"/>
      <c r="B706" s="167"/>
      <c r="C706" s="172"/>
      <c r="D706" s="172"/>
      <c r="E706" s="172"/>
      <c r="F706" s="167"/>
      <c r="G706" s="167"/>
      <c r="H706" s="282"/>
      <c r="I706" s="284"/>
      <c r="J706" s="167"/>
      <c r="Q706" s="167"/>
      <c r="R706" s="167"/>
    </row>
    <row r="707" spans="1:18" ht="15.75" customHeight="1">
      <c r="A707" s="167"/>
      <c r="B707" s="167"/>
      <c r="C707" s="172"/>
      <c r="D707" s="172"/>
      <c r="E707" s="172"/>
      <c r="F707" s="167"/>
      <c r="G707" s="167"/>
      <c r="H707" s="282"/>
      <c r="I707" s="284"/>
      <c r="J707" s="167"/>
      <c r="Q707" s="167"/>
      <c r="R707" s="167"/>
    </row>
    <row r="708" spans="1:18" ht="15.75" customHeight="1">
      <c r="A708" s="167"/>
      <c r="B708" s="167"/>
      <c r="C708" s="172"/>
      <c r="D708" s="172"/>
      <c r="E708" s="172"/>
      <c r="F708" s="167"/>
      <c r="G708" s="167"/>
      <c r="H708" s="282"/>
      <c r="I708" s="284"/>
      <c r="J708" s="167"/>
      <c r="Q708" s="167"/>
      <c r="R708" s="167"/>
    </row>
    <row r="709" spans="1:18" ht="15.75" customHeight="1">
      <c r="A709" s="167"/>
      <c r="B709" s="167"/>
      <c r="C709" s="172"/>
      <c r="D709" s="172"/>
      <c r="E709" s="172"/>
      <c r="F709" s="167"/>
      <c r="G709" s="167"/>
      <c r="H709" s="282"/>
      <c r="I709" s="284"/>
      <c r="J709" s="167"/>
      <c r="Q709" s="167"/>
      <c r="R709" s="167"/>
    </row>
    <row r="710" spans="1:18" ht="15.75" customHeight="1">
      <c r="A710" s="167"/>
      <c r="B710" s="167"/>
      <c r="C710" s="172"/>
      <c r="D710" s="172"/>
      <c r="E710" s="172"/>
      <c r="F710" s="167"/>
      <c r="G710" s="167"/>
      <c r="H710" s="282"/>
      <c r="I710" s="284"/>
      <c r="J710" s="167"/>
      <c r="Q710" s="167"/>
      <c r="R710" s="167"/>
    </row>
    <row r="711" spans="1:18" ht="15.75" customHeight="1">
      <c r="A711" s="167"/>
      <c r="B711" s="167"/>
      <c r="C711" s="172"/>
      <c r="D711" s="172"/>
      <c r="E711" s="172"/>
      <c r="F711" s="167"/>
      <c r="G711" s="167"/>
      <c r="H711" s="282"/>
      <c r="I711" s="284"/>
      <c r="J711" s="167"/>
      <c r="Q711" s="167"/>
      <c r="R711" s="167"/>
    </row>
    <row r="712" spans="1:18" ht="15.75" customHeight="1">
      <c r="A712" s="167"/>
      <c r="B712" s="167"/>
      <c r="C712" s="172"/>
      <c r="D712" s="172"/>
      <c r="E712" s="172"/>
      <c r="F712" s="167"/>
      <c r="G712" s="167"/>
      <c r="H712" s="282"/>
      <c r="I712" s="284"/>
      <c r="J712" s="167"/>
      <c r="Q712" s="167"/>
      <c r="R712" s="167"/>
    </row>
    <row r="713" spans="1:18" ht="15.75" customHeight="1">
      <c r="A713" s="167"/>
      <c r="B713" s="167"/>
      <c r="C713" s="172"/>
      <c r="D713" s="172"/>
      <c r="E713" s="172"/>
      <c r="F713" s="167"/>
      <c r="G713" s="167"/>
      <c r="H713" s="282"/>
      <c r="I713" s="284"/>
      <c r="J713" s="167"/>
      <c r="Q713" s="167"/>
      <c r="R713" s="167"/>
    </row>
    <row r="714" spans="1:18" ht="15.75" customHeight="1">
      <c r="A714" s="167"/>
      <c r="B714" s="167"/>
      <c r="C714" s="172"/>
      <c r="D714" s="172"/>
      <c r="E714" s="172"/>
      <c r="F714" s="167"/>
      <c r="G714" s="167"/>
      <c r="H714" s="282"/>
      <c r="I714" s="284"/>
      <c r="J714" s="167"/>
      <c r="Q714" s="167"/>
      <c r="R714" s="167"/>
    </row>
    <row r="715" spans="1:18" ht="15.75" customHeight="1">
      <c r="A715" s="167"/>
      <c r="B715" s="167"/>
      <c r="C715" s="172"/>
      <c r="D715" s="172"/>
      <c r="E715" s="172"/>
      <c r="F715" s="167"/>
      <c r="G715" s="167"/>
      <c r="H715" s="282"/>
      <c r="I715" s="284"/>
      <c r="J715" s="167"/>
      <c r="Q715" s="167"/>
      <c r="R715" s="167"/>
    </row>
    <row r="716" spans="1:18" ht="15.75" customHeight="1">
      <c r="A716" s="167"/>
      <c r="B716" s="167"/>
      <c r="C716" s="172"/>
      <c r="D716" s="172"/>
      <c r="E716" s="172"/>
      <c r="F716" s="167"/>
      <c r="G716" s="167"/>
      <c r="H716" s="282"/>
      <c r="I716" s="284"/>
      <c r="J716" s="167"/>
      <c r="Q716" s="167"/>
      <c r="R716" s="167"/>
    </row>
    <row r="717" spans="1:18" ht="15.75" customHeight="1">
      <c r="A717" s="167"/>
      <c r="B717" s="167"/>
      <c r="C717" s="172"/>
      <c r="D717" s="172"/>
      <c r="E717" s="172"/>
      <c r="F717" s="167"/>
      <c r="G717" s="167"/>
      <c r="H717" s="282"/>
      <c r="I717" s="284"/>
      <c r="J717" s="167"/>
      <c r="Q717" s="167"/>
      <c r="R717" s="167"/>
    </row>
    <row r="718" spans="1:18" ht="15.75" customHeight="1">
      <c r="A718" s="167"/>
      <c r="B718" s="167"/>
      <c r="C718" s="172"/>
      <c r="D718" s="172"/>
      <c r="E718" s="172"/>
      <c r="F718" s="167"/>
      <c r="G718" s="167"/>
      <c r="H718" s="282"/>
      <c r="I718" s="284"/>
      <c r="J718" s="167"/>
      <c r="Q718" s="167"/>
      <c r="R718" s="167"/>
    </row>
    <row r="719" spans="1:18" ht="15.75" customHeight="1">
      <c r="A719" s="167"/>
      <c r="B719" s="167"/>
      <c r="C719" s="172"/>
      <c r="D719" s="172"/>
      <c r="E719" s="172"/>
      <c r="F719" s="167"/>
      <c r="G719" s="167"/>
      <c r="H719" s="282"/>
      <c r="I719" s="284"/>
      <c r="J719" s="167"/>
      <c r="Q719" s="167"/>
      <c r="R719" s="167"/>
    </row>
    <row r="720" spans="1:18" ht="15.75" customHeight="1">
      <c r="A720" s="167"/>
      <c r="B720" s="167"/>
      <c r="C720" s="172"/>
      <c r="D720" s="172"/>
      <c r="E720" s="172"/>
      <c r="F720" s="167"/>
      <c r="G720" s="167"/>
      <c r="H720" s="282"/>
      <c r="I720" s="284"/>
      <c r="J720" s="167"/>
      <c r="Q720" s="167"/>
      <c r="R720" s="167"/>
    </row>
    <row r="721" spans="1:18" ht="15.75" customHeight="1">
      <c r="A721" s="167"/>
      <c r="B721" s="167"/>
      <c r="C721" s="172"/>
      <c r="D721" s="172"/>
      <c r="E721" s="172"/>
      <c r="F721" s="167"/>
      <c r="G721" s="167"/>
      <c r="H721" s="282"/>
      <c r="I721" s="284"/>
      <c r="J721" s="167"/>
      <c r="Q721" s="167"/>
      <c r="R721" s="167"/>
    </row>
    <row r="722" spans="1:18" ht="15.75" customHeight="1">
      <c r="A722" s="167"/>
      <c r="B722" s="167"/>
      <c r="C722" s="172"/>
      <c r="D722" s="172"/>
      <c r="E722" s="172"/>
      <c r="F722" s="167"/>
      <c r="G722" s="167"/>
      <c r="H722" s="282"/>
      <c r="I722" s="284"/>
      <c r="J722" s="167"/>
      <c r="Q722" s="167"/>
      <c r="R722" s="167"/>
    </row>
    <row r="723" spans="1:18" ht="15.75" customHeight="1">
      <c r="A723" s="167"/>
      <c r="B723" s="167"/>
      <c r="C723" s="172"/>
      <c r="D723" s="172"/>
      <c r="E723" s="172"/>
      <c r="F723" s="167"/>
      <c r="G723" s="167"/>
      <c r="H723" s="282"/>
      <c r="I723" s="284"/>
      <c r="J723" s="167"/>
      <c r="Q723" s="167"/>
      <c r="R723" s="167"/>
    </row>
    <row r="724" spans="1:18" ht="15.75" customHeight="1">
      <c r="A724" s="167"/>
      <c r="B724" s="167"/>
      <c r="C724" s="172"/>
      <c r="D724" s="172"/>
      <c r="E724" s="172"/>
      <c r="F724" s="167"/>
      <c r="G724" s="167"/>
      <c r="H724" s="282"/>
      <c r="I724" s="284"/>
      <c r="J724" s="167"/>
      <c r="Q724" s="167"/>
      <c r="R724" s="167"/>
    </row>
    <row r="725" spans="1:18" ht="15.75" customHeight="1">
      <c r="A725" s="167"/>
      <c r="B725" s="167"/>
      <c r="C725" s="172"/>
      <c r="D725" s="172"/>
      <c r="E725" s="172"/>
      <c r="F725" s="167"/>
      <c r="G725" s="167"/>
      <c r="H725" s="282"/>
      <c r="I725" s="284"/>
      <c r="J725" s="167"/>
      <c r="Q725" s="167"/>
      <c r="R725" s="167"/>
    </row>
    <row r="726" spans="1:18" ht="15.75" customHeight="1">
      <c r="A726" s="167"/>
      <c r="B726" s="167"/>
      <c r="C726" s="172"/>
      <c r="D726" s="172"/>
      <c r="E726" s="172"/>
      <c r="F726" s="167"/>
      <c r="G726" s="167"/>
      <c r="H726" s="282"/>
      <c r="I726" s="284"/>
      <c r="J726" s="167"/>
      <c r="Q726" s="167"/>
      <c r="R726" s="167"/>
    </row>
    <row r="727" spans="1:18" ht="15.75" customHeight="1">
      <c r="A727" s="167"/>
      <c r="B727" s="167"/>
      <c r="C727" s="172"/>
      <c r="D727" s="172"/>
      <c r="E727" s="172"/>
      <c r="F727" s="167"/>
      <c r="G727" s="167"/>
      <c r="H727" s="282"/>
      <c r="I727" s="284"/>
      <c r="J727" s="167"/>
      <c r="Q727" s="167"/>
      <c r="R727" s="167"/>
    </row>
    <row r="728" spans="1:18" ht="15.75" customHeight="1">
      <c r="A728" s="167"/>
      <c r="B728" s="167"/>
      <c r="C728" s="172"/>
      <c r="D728" s="172"/>
      <c r="E728" s="172"/>
      <c r="F728" s="167"/>
      <c r="G728" s="167"/>
      <c r="H728" s="282"/>
      <c r="I728" s="284"/>
      <c r="J728" s="167"/>
      <c r="Q728" s="167"/>
      <c r="R728" s="167"/>
    </row>
    <row r="729" spans="1:18" ht="15.75" customHeight="1">
      <c r="A729" s="167"/>
      <c r="B729" s="167"/>
      <c r="C729" s="172"/>
      <c r="D729" s="172"/>
      <c r="E729" s="172"/>
      <c r="F729" s="167"/>
      <c r="G729" s="167"/>
      <c r="H729" s="282"/>
      <c r="I729" s="284"/>
      <c r="J729" s="167"/>
      <c r="Q729" s="167"/>
      <c r="R729" s="167"/>
    </row>
    <row r="730" spans="1:18" ht="15.75" customHeight="1">
      <c r="A730" s="167"/>
      <c r="B730" s="167"/>
      <c r="C730" s="172"/>
      <c r="D730" s="172"/>
      <c r="E730" s="172"/>
      <c r="F730" s="167"/>
      <c r="G730" s="167"/>
      <c r="H730" s="282"/>
      <c r="I730" s="284"/>
      <c r="J730" s="167"/>
      <c r="Q730" s="167"/>
      <c r="R730" s="167"/>
    </row>
    <row r="731" spans="1:18" ht="15.75" customHeight="1">
      <c r="A731" s="167"/>
      <c r="B731" s="167"/>
      <c r="C731" s="172"/>
      <c r="D731" s="172"/>
      <c r="E731" s="172"/>
      <c r="F731" s="167"/>
      <c r="G731" s="167"/>
      <c r="H731" s="282"/>
      <c r="I731" s="284"/>
      <c r="J731" s="167"/>
      <c r="Q731" s="167"/>
      <c r="R731" s="167"/>
    </row>
    <row r="732" spans="1:18" ht="15.75" customHeight="1">
      <c r="A732" s="167"/>
      <c r="B732" s="167"/>
      <c r="C732" s="172"/>
      <c r="D732" s="172"/>
      <c r="E732" s="172"/>
      <c r="F732" s="167"/>
      <c r="G732" s="167"/>
      <c r="H732" s="282"/>
      <c r="I732" s="284"/>
      <c r="J732" s="167"/>
      <c r="Q732" s="167"/>
      <c r="R732" s="167"/>
    </row>
    <row r="733" spans="1:18" ht="15.75" customHeight="1">
      <c r="A733" s="167"/>
      <c r="B733" s="167"/>
      <c r="C733" s="172"/>
      <c r="D733" s="172"/>
      <c r="E733" s="172"/>
      <c r="F733" s="167"/>
      <c r="G733" s="167"/>
      <c r="H733" s="282"/>
      <c r="I733" s="284"/>
      <c r="J733" s="167"/>
      <c r="Q733" s="167"/>
      <c r="R733" s="167"/>
    </row>
    <row r="734" spans="1:18" ht="15.75" customHeight="1">
      <c r="A734" s="167"/>
      <c r="B734" s="167"/>
      <c r="C734" s="172"/>
      <c r="D734" s="172"/>
      <c r="E734" s="172"/>
      <c r="F734" s="167"/>
      <c r="G734" s="167"/>
      <c r="H734" s="282"/>
      <c r="I734" s="284"/>
      <c r="J734" s="167"/>
      <c r="Q734" s="167"/>
      <c r="R734" s="167"/>
    </row>
    <row r="735" spans="1:18" ht="15.75" customHeight="1">
      <c r="A735" s="167"/>
      <c r="B735" s="167"/>
      <c r="C735" s="172"/>
      <c r="D735" s="172"/>
      <c r="E735" s="172"/>
      <c r="F735" s="167"/>
      <c r="G735" s="167"/>
      <c r="H735" s="282"/>
      <c r="I735" s="284"/>
      <c r="J735" s="167"/>
      <c r="Q735" s="167"/>
      <c r="R735" s="167"/>
    </row>
    <row r="736" spans="1:18" ht="15.75" customHeight="1">
      <c r="A736" s="167"/>
      <c r="B736" s="167"/>
      <c r="C736" s="172"/>
      <c r="D736" s="172"/>
      <c r="E736" s="172"/>
      <c r="F736" s="167"/>
      <c r="G736" s="167"/>
      <c r="H736" s="282"/>
      <c r="I736" s="284"/>
      <c r="J736" s="167"/>
      <c r="Q736" s="167"/>
      <c r="R736" s="167"/>
    </row>
    <row r="737" spans="1:18" ht="15.75" customHeight="1">
      <c r="A737" s="167"/>
      <c r="B737" s="167"/>
      <c r="C737" s="172"/>
      <c r="D737" s="172"/>
      <c r="E737" s="172"/>
      <c r="F737" s="167"/>
      <c r="G737" s="167"/>
      <c r="H737" s="282"/>
      <c r="I737" s="284"/>
      <c r="J737" s="167"/>
      <c r="Q737" s="167"/>
      <c r="R737" s="167"/>
    </row>
    <row r="738" spans="1:18" ht="15.75" customHeight="1">
      <c r="A738" s="167"/>
      <c r="B738" s="167"/>
      <c r="C738" s="172"/>
      <c r="D738" s="172"/>
      <c r="E738" s="172"/>
      <c r="F738" s="167"/>
      <c r="G738" s="167"/>
      <c r="H738" s="282"/>
      <c r="I738" s="284"/>
      <c r="J738" s="167"/>
      <c r="Q738" s="167"/>
      <c r="R738" s="167"/>
    </row>
    <row r="739" spans="1:18" ht="15.75" customHeight="1">
      <c r="A739" s="167"/>
      <c r="B739" s="167"/>
      <c r="C739" s="172"/>
      <c r="D739" s="172"/>
      <c r="E739" s="172"/>
      <c r="F739" s="167"/>
      <c r="G739" s="167"/>
      <c r="H739" s="282"/>
      <c r="I739" s="284"/>
      <c r="J739" s="167"/>
      <c r="Q739" s="167"/>
      <c r="R739" s="167"/>
    </row>
    <row r="740" spans="1:18" ht="15.75" customHeight="1">
      <c r="A740" s="167"/>
      <c r="B740" s="167"/>
      <c r="C740" s="172"/>
      <c r="D740" s="172"/>
      <c r="E740" s="172"/>
      <c r="F740" s="167"/>
      <c r="G740" s="167"/>
      <c r="H740" s="282"/>
      <c r="I740" s="284"/>
      <c r="J740" s="167"/>
      <c r="Q740" s="167"/>
      <c r="R740" s="167"/>
    </row>
    <row r="741" spans="1:18" ht="15.75" customHeight="1">
      <c r="A741" s="167"/>
      <c r="B741" s="167"/>
      <c r="C741" s="172"/>
      <c r="D741" s="172"/>
      <c r="E741" s="172"/>
      <c r="F741" s="167"/>
      <c r="G741" s="167"/>
      <c r="H741" s="282"/>
      <c r="I741" s="284"/>
      <c r="J741" s="167"/>
      <c r="Q741" s="167"/>
      <c r="R741" s="167"/>
    </row>
    <row r="742" spans="1:18" ht="15.75" customHeight="1">
      <c r="A742" s="167"/>
      <c r="B742" s="167"/>
      <c r="C742" s="172"/>
      <c r="D742" s="172"/>
      <c r="E742" s="172"/>
      <c r="F742" s="167"/>
      <c r="G742" s="167"/>
      <c r="H742" s="282"/>
      <c r="I742" s="284"/>
      <c r="J742" s="167"/>
      <c r="Q742" s="167"/>
      <c r="R742" s="167"/>
    </row>
    <row r="743" spans="1:18" ht="15.75" customHeight="1">
      <c r="A743" s="167"/>
      <c r="B743" s="167"/>
      <c r="C743" s="172"/>
      <c r="D743" s="172"/>
      <c r="E743" s="172"/>
      <c r="F743" s="167"/>
      <c r="G743" s="167"/>
      <c r="H743" s="282"/>
      <c r="I743" s="284"/>
      <c r="J743" s="167"/>
      <c r="Q743" s="167"/>
      <c r="R743" s="167"/>
    </row>
    <row r="744" spans="1:18" ht="15.75" customHeight="1">
      <c r="A744" s="167"/>
      <c r="B744" s="167"/>
      <c r="C744" s="172"/>
      <c r="D744" s="172"/>
      <c r="E744" s="172"/>
      <c r="F744" s="167"/>
      <c r="G744" s="167"/>
      <c r="H744" s="282"/>
      <c r="I744" s="284"/>
      <c r="J744" s="167"/>
      <c r="Q744" s="167"/>
      <c r="R744" s="167"/>
    </row>
    <row r="745" spans="1:18" ht="15.75" customHeight="1">
      <c r="A745" s="167"/>
      <c r="B745" s="167"/>
      <c r="C745" s="172"/>
      <c r="D745" s="172"/>
      <c r="E745" s="172"/>
      <c r="F745" s="167"/>
      <c r="G745" s="167"/>
      <c r="H745" s="282"/>
      <c r="I745" s="284"/>
      <c r="J745" s="167"/>
      <c r="Q745" s="167"/>
      <c r="R745" s="167"/>
    </row>
    <row r="746" spans="1:18" ht="15.75" customHeight="1">
      <c r="A746" s="167"/>
      <c r="B746" s="167"/>
      <c r="C746" s="172"/>
      <c r="D746" s="172"/>
      <c r="E746" s="172"/>
      <c r="F746" s="167"/>
      <c r="G746" s="167"/>
      <c r="H746" s="282"/>
      <c r="I746" s="284"/>
      <c r="J746" s="167"/>
      <c r="Q746" s="167"/>
      <c r="R746" s="167"/>
    </row>
    <row r="747" spans="1:18" ht="15.75" customHeight="1">
      <c r="A747" s="167"/>
      <c r="B747" s="167"/>
      <c r="C747" s="172"/>
      <c r="D747" s="172"/>
      <c r="E747" s="172"/>
      <c r="F747" s="167"/>
      <c r="G747" s="167"/>
      <c r="H747" s="282"/>
      <c r="I747" s="284"/>
      <c r="J747" s="167"/>
      <c r="Q747" s="167"/>
      <c r="R747" s="167"/>
    </row>
    <row r="748" spans="1:18" ht="15.75" customHeight="1">
      <c r="A748" s="167"/>
      <c r="B748" s="167"/>
      <c r="C748" s="172"/>
      <c r="D748" s="172"/>
      <c r="E748" s="172"/>
      <c r="F748" s="167"/>
      <c r="G748" s="167"/>
      <c r="H748" s="282"/>
      <c r="I748" s="284"/>
      <c r="J748" s="167"/>
      <c r="Q748" s="167"/>
      <c r="R748" s="167"/>
    </row>
    <row r="749" spans="1:18" ht="15.75" customHeight="1">
      <c r="A749" s="167"/>
      <c r="B749" s="167"/>
      <c r="C749" s="172"/>
      <c r="D749" s="172"/>
      <c r="E749" s="172"/>
      <c r="F749" s="167"/>
      <c r="G749" s="167"/>
      <c r="H749" s="282"/>
      <c r="I749" s="284"/>
      <c r="J749" s="167"/>
      <c r="Q749" s="167"/>
      <c r="R749" s="167"/>
    </row>
    <row r="750" spans="1:18" ht="15.75" customHeight="1">
      <c r="A750" s="167"/>
      <c r="B750" s="167"/>
      <c r="C750" s="172"/>
      <c r="D750" s="172"/>
      <c r="E750" s="172"/>
      <c r="F750" s="167"/>
      <c r="G750" s="167"/>
      <c r="H750" s="282"/>
      <c r="I750" s="284"/>
      <c r="J750" s="167"/>
      <c r="Q750" s="167"/>
      <c r="R750" s="167"/>
    </row>
    <row r="751" spans="1:18" ht="15.75" customHeight="1">
      <c r="A751" s="167"/>
      <c r="B751" s="167"/>
      <c r="C751" s="172"/>
      <c r="D751" s="172"/>
      <c r="E751" s="172"/>
      <c r="F751" s="167"/>
      <c r="G751" s="167"/>
      <c r="H751" s="282"/>
      <c r="I751" s="284"/>
      <c r="J751" s="167"/>
      <c r="Q751" s="167"/>
      <c r="R751" s="167"/>
    </row>
    <row r="752" spans="1:18" ht="15.75" customHeight="1">
      <c r="A752" s="167"/>
      <c r="B752" s="167"/>
      <c r="C752" s="172"/>
      <c r="D752" s="172"/>
      <c r="E752" s="172"/>
      <c r="F752" s="167"/>
      <c r="G752" s="167"/>
      <c r="H752" s="282"/>
      <c r="I752" s="284"/>
      <c r="J752" s="167"/>
      <c r="Q752" s="167"/>
      <c r="R752" s="167"/>
    </row>
    <row r="753" spans="1:18" ht="15.75" customHeight="1">
      <c r="A753" s="167"/>
      <c r="B753" s="167"/>
      <c r="C753" s="172"/>
      <c r="D753" s="172"/>
      <c r="E753" s="172"/>
      <c r="F753" s="167"/>
      <c r="G753" s="167"/>
      <c r="H753" s="282"/>
      <c r="I753" s="284"/>
      <c r="J753" s="167"/>
      <c r="Q753" s="167"/>
      <c r="R753" s="167"/>
    </row>
    <row r="754" spans="1:18" ht="15.75" customHeight="1">
      <c r="A754" s="167"/>
      <c r="B754" s="167"/>
      <c r="C754" s="172"/>
      <c r="D754" s="172"/>
      <c r="E754" s="172"/>
      <c r="F754" s="167"/>
      <c r="G754" s="167"/>
      <c r="H754" s="282"/>
      <c r="I754" s="284"/>
      <c r="J754" s="167"/>
      <c r="Q754" s="167"/>
      <c r="R754" s="167"/>
    </row>
    <row r="755" spans="1:18" ht="15.75" customHeight="1">
      <c r="A755" s="167"/>
      <c r="B755" s="167"/>
      <c r="C755" s="172"/>
      <c r="D755" s="172"/>
      <c r="E755" s="172"/>
      <c r="F755" s="167"/>
      <c r="G755" s="167"/>
      <c r="H755" s="282"/>
      <c r="I755" s="284"/>
      <c r="J755" s="167"/>
      <c r="Q755" s="167"/>
      <c r="R755" s="167"/>
    </row>
    <row r="756" spans="1:18" ht="15.75" customHeight="1">
      <c r="A756" s="167"/>
      <c r="B756" s="167"/>
      <c r="C756" s="172"/>
      <c r="D756" s="172"/>
      <c r="E756" s="172"/>
      <c r="F756" s="167"/>
      <c r="G756" s="167"/>
      <c r="H756" s="282"/>
      <c r="I756" s="284"/>
      <c r="J756" s="167"/>
      <c r="Q756" s="167"/>
      <c r="R756" s="167"/>
    </row>
    <row r="757" spans="1:18" ht="15.75" customHeight="1">
      <c r="A757" s="167"/>
      <c r="B757" s="167"/>
      <c r="C757" s="172"/>
      <c r="D757" s="172"/>
      <c r="E757" s="172"/>
      <c r="F757" s="167"/>
      <c r="G757" s="167"/>
      <c r="H757" s="282"/>
      <c r="I757" s="284"/>
      <c r="J757" s="167"/>
      <c r="Q757" s="167"/>
      <c r="R757" s="167"/>
    </row>
    <row r="758" spans="1:18" ht="15.75" customHeight="1">
      <c r="A758" s="167"/>
      <c r="B758" s="167"/>
      <c r="C758" s="172"/>
      <c r="D758" s="172"/>
      <c r="E758" s="172"/>
      <c r="F758" s="167"/>
      <c r="G758" s="167"/>
      <c r="H758" s="282"/>
      <c r="I758" s="284"/>
      <c r="J758" s="167"/>
      <c r="Q758" s="167"/>
      <c r="R758" s="167"/>
    </row>
    <row r="759" spans="1:18" ht="15.75" customHeight="1">
      <c r="A759" s="167"/>
      <c r="B759" s="167"/>
      <c r="C759" s="172"/>
      <c r="D759" s="172"/>
      <c r="E759" s="172"/>
      <c r="F759" s="167"/>
      <c r="G759" s="167"/>
      <c r="H759" s="282"/>
      <c r="I759" s="284"/>
      <c r="J759" s="167"/>
      <c r="Q759" s="167"/>
      <c r="R759" s="167"/>
    </row>
    <row r="760" spans="1:18" ht="15.75" customHeight="1">
      <c r="A760" s="167"/>
      <c r="B760" s="167"/>
      <c r="C760" s="172"/>
      <c r="D760" s="172"/>
      <c r="E760" s="172"/>
      <c r="F760" s="167"/>
      <c r="G760" s="167"/>
      <c r="H760" s="282"/>
      <c r="I760" s="284"/>
      <c r="J760" s="167"/>
      <c r="Q760" s="167"/>
      <c r="R760" s="167"/>
    </row>
    <row r="761" spans="1:18" ht="15.75" customHeight="1">
      <c r="A761" s="167"/>
      <c r="B761" s="167"/>
      <c r="C761" s="172"/>
      <c r="D761" s="172"/>
      <c r="E761" s="172"/>
      <c r="F761" s="167"/>
      <c r="G761" s="167"/>
      <c r="H761" s="282"/>
      <c r="I761" s="284"/>
      <c r="J761" s="167"/>
      <c r="Q761" s="167"/>
      <c r="R761" s="167"/>
    </row>
    <row r="762" spans="1:18" ht="15.75" customHeight="1">
      <c r="A762" s="167"/>
      <c r="B762" s="167"/>
      <c r="C762" s="172"/>
      <c r="D762" s="172"/>
      <c r="E762" s="172"/>
      <c r="F762" s="167"/>
      <c r="G762" s="167"/>
      <c r="H762" s="282"/>
      <c r="I762" s="284"/>
      <c r="J762" s="167"/>
      <c r="Q762" s="167"/>
      <c r="R762" s="167"/>
    </row>
    <row r="763" spans="1:18" ht="15.75" customHeight="1">
      <c r="A763" s="167"/>
      <c r="B763" s="167"/>
      <c r="C763" s="172"/>
      <c r="D763" s="172"/>
      <c r="E763" s="172"/>
      <c r="F763" s="167"/>
      <c r="G763" s="167"/>
      <c r="H763" s="282"/>
      <c r="I763" s="284"/>
      <c r="J763" s="167"/>
      <c r="Q763" s="167"/>
      <c r="R763" s="167"/>
    </row>
    <row r="764" spans="1:18" ht="15.75" customHeight="1">
      <c r="A764" s="167"/>
      <c r="B764" s="167"/>
      <c r="C764" s="172"/>
      <c r="D764" s="172"/>
      <c r="E764" s="172"/>
      <c r="F764" s="167"/>
      <c r="G764" s="167"/>
      <c r="H764" s="282"/>
      <c r="I764" s="284"/>
      <c r="J764" s="167"/>
      <c r="Q764" s="167"/>
      <c r="R764" s="167"/>
    </row>
    <row r="765" spans="1:18" ht="15.75" customHeight="1">
      <c r="A765" s="167"/>
      <c r="B765" s="167"/>
      <c r="C765" s="172"/>
      <c r="D765" s="172"/>
      <c r="E765" s="172"/>
      <c r="F765" s="167"/>
      <c r="G765" s="167"/>
      <c r="H765" s="282"/>
      <c r="I765" s="284"/>
      <c r="J765" s="167"/>
      <c r="Q765" s="167"/>
      <c r="R765" s="167"/>
    </row>
    <row r="766" spans="1:18" ht="15.75" customHeight="1">
      <c r="A766" s="167"/>
      <c r="B766" s="167"/>
      <c r="C766" s="172"/>
      <c r="D766" s="172"/>
      <c r="E766" s="172"/>
      <c r="F766" s="167"/>
      <c r="G766" s="167"/>
      <c r="H766" s="282"/>
      <c r="I766" s="284"/>
      <c r="J766" s="167"/>
      <c r="Q766" s="167"/>
      <c r="R766" s="167"/>
    </row>
    <row r="767" spans="1:18" ht="15.75" customHeight="1">
      <c r="A767" s="167"/>
      <c r="B767" s="167"/>
      <c r="C767" s="172"/>
      <c r="D767" s="172"/>
      <c r="E767" s="172"/>
      <c r="F767" s="167"/>
      <c r="G767" s="167"/>
      <c r="H767" s="282"/>
      <c r="I767" s="284"/>
      <c r="J767" s="167"/>
      <c r="Q767" s="167"/>
      <c r="R767" s="167"/>
    </row>
    <row r="768" spans="1:18" ht="15.75" customHeight="1">
      <c r="A768" s="167"/>
      <c r="B768" s="167"/>
      <c r="C768" s="172"/>
      <c r="D768" s="172"/>
      <c r="E768" s="172"/>
      <c r="F768" s="167"/>
      <c r="G768" s="167"/>
      <c r="H768" s="282"/>
      <c r="I768" s="284"/>
      <c r="J768" s="167"/>
      <c r="Q768" s="167"/>
      <c r="R768" s="167"/>
    </row>
    <row r="769" spans="1:18" ht="15.75" customHeight="1">
      <c r="A769" s="167"/>
      <c r="B769" s="167"/>
      <c r="C769" s="172"/>
      <c r="D769" s="172"/>
      <c r="E769" s="172"/>
      <c r="F769" s="167"/>
      <c r="G769" s="167"/>
      <c r="H769" s="282"/>
      <c r="I769" s="284"/>
      <c r="J769" s="167"/>
      <c r="Q769" s="167"/>
      <c r="R769" s="167"/>
    </row>
    <row r="770" spans="1:18" ht="15.75" customHeight="1">
      <c r="A770" s="167"/>
      <c r="B770" s="167"/>
      <c r="C770" s="172"/>
      <c r="D770" s="172"/>
      <c r="E770" s="172"/>
      <c r="F770" s="167"/>
      <c r="G770" s="167"/>
      <c r="H770" s="282"/>
      <c r="I770" s="284"/>
      <c r="J770" s="167"/>
      <c r="Q770" s="167"/>
      <c r="R770" s="167"/>
    </row>
    <row r="771" spans="1:18" ht="15.75" customHeight="1">
      <c r="A771" s="167"/>
      <c r="B771" s="167"/>
      <c r="C771" s="172"/>
      <c r="D771" s="172"/>
      <c r="E771" s="172"/>
      <c r="F771" s="167"/>
      <c r="G771" s="167"/>
      <c r="H771" s="282"/>
      <c r="I771" s="284"/>
      <c r="J771" s="167"/>
      <c r="Q771" s="167"/>
      <c r="R771" s="167"/>
    </row>
    <row r="772" spans="1:18" ht="15.75" customHeight="1">
      <c r="A772" s="167"/>
      <c r="B772" s="167"/>
      <c r="C772" s="172"/>
      <c r="D772" s="172"/>
      <c r="E772" s="172"/>
      <c r="F772" s="167"/>
      <c r="G772" s="167"/>
      <c r="H772" s="282"/>
      <c r="I772" s="284"/>
      <c r="J772" s="167"/>
      <c r="Q772" s="167"/>
      <c r="R772" s="167"/>
    </row>
    <row r="773" spans="1:18" ht="15.75" customHeight="1">
      <c r="A773" s="167"/>
      <c r="B773" s="167"/>
      <c r="C773" s="172"/>
      <c r="D773" s="172"/>
      <c r="E773" s="172"/>
      <c r="F773" s="167"/>
      <c r="G773" s="167"/>
      <c r="H773" s="282"/>
      <c r="I773" s="284"/>
      <c r="J773" s="167"/>
      <c r="Q773" s="167"/>
      <c r="R773" s="167"/>
    </row>
    <row r="774" spans="1:18" ht="15.75" customHeight="1">
      <c r="A774" s="167"/>
      <c r="B774" s="167"/>
      <c r="C774" s="172"/>
      <c r="D774" s="172"/>
      <c r="E774" s="172"/>
      <c r="F774" s="167"/>
      <c r="G774" s="167"/>
      <c r="H774" s="282"/>
      <c r="I774" s="284"/>
      <c r="J774" s="167"/>
      <c r="Q774" s="167"/>
      <c r="R774" s="167"/>
    </row>
    <row r="775" spans="1:18" ht="15.75" customHeight="1">
      <c r="A775" s="167"/>
      <c r="B775" s="167"/>
      <c r="C775" s="172"/>
      <c r="D775" s="172"/>
      <c r="E775" s="172"/>
      <c r="F775" s="167"/>
      <c r="G775" s="167"/>
      <c r="H775" s="282"/>
      <c r="I775" s="284"/>
      <c r="J775" s="167"/>
      <c r="Q775" s="167"/>
      <c r="R775" s="167"/>
    </row>
    <row r="776" spans="1:18" ht="15.75" customHeight="1">
      <c r="A776" s="167"/>
      <c r="B776" s="167"/>
      <c r="C776" s="172"/>
      <c r="D776" s="172"/>
      <c r="E776" s="172"/>
      <c r="F776" s="167"/>
      <c r="G776" s="167"/>
      <c r="H776" s="282"/>
      <c r="I776" s="284"/>
      <c r="J776" s="167"/>
      <c r="Q776" s="167"/>
      <c r="R776" s="167"/>
    </row>
    <row r="777" spans="1:18" ht="15.75" customHeight="1">
      <c r="A777" s="167"/>
      <c r="B777" s="167"/>
      <c r="C777" s="172"/>
      <c r="D777" s="172"/>
      <c r="E777" s="172"/>
      <c r="F777" s="167"/>
      <c r="G777" s="167"/>
      <c r="H777" s="282"/>
      <c r="I777" s="284"/>
      <c r="J777" s="167"/>
      <c r="Q777" s="167"/>
      <c r="R777" s="167"/>
    </row>
    <row r="778" spans="1:18" ht="15.75" customHeight="1">
      <c r="A778" s="167"/>
      <c r="B778" s="167"/>
      <c r="C778" s="172"/>
      <c r="D778" s="172"/>
      <c r="E778" s="172"/>
      <c r="F778" s="167"/>
      <c r="G778" s="167"/>
      <c r="H778" s="282"/>
      <c r="I778" s="284"/>
      <c r="J778" s="167"/>
      <c r="Q778" s="167"/>
      <c r="R778" s="167"/>
    </row>
    <row r="779" spans="1:18" ht="15.75" customHeight="1">
      <c r="A779" s="167"/>
      <c r="B779" s="167"/>
      <c r="C779" s="172"/>
      <c r="D779" s="172"/>
      <c r="E779" s="172"/>
      <c r="F779" s="167"/>
      <c r="G779" s="167"/>
      <c r="H779" s="282"/>
      <c r="I779" s="284"/>
      <c r="J779" s="167"/>
      <c r="Q779" s="167"/>
      <c r="R779" s="167"/>
    </row>
    <row r="780" spans="1:18" ht="15.75" customHeight="1">
      <c r="A780" s="167"/>
      <c r="B780" s="167"/>
      <c r="C780" s="172"/>
      <c r="D780" s="172"/>
      <c r="E780" s="172"/>
      <c r="F780" s="167"/>
      <c r="G780" s="167"/>
      <c r="H780" s="282"/>
      <c r="I780" s="284"/>
      <c r="J780" s="167"/>
      <c r="Q780" s="167"/>
      <c r="R780" s="167"/>
    </row>
    <row r="781" spans="1:18" ht="15.75" customHeight="1">
      <c r="A781" s="167"/>
      <c r="B781" s="167"/>
      <c r="C781" s="172"/>
      <c r="D781" s="172"/>
      <c r="E781" s="172"/>
      <c r="F781" s="167"/>
      <c r="G781" s="167"/>
      <c r="H781" s="282"/>
      <c r="I781" s="284"/>
      <c r="J781" s="167"/>
      <c r="Q781" s="167"/>
      <c r="R781" s="167"/>
    </row>
    <row r="782" spans="1:18" ht="15.75" customHeight="1">
      <c r="A782" s="167"/>
      <c r="B782" s="167"/>
      <c r="C782" s="172"/>
      <c r="D782" s="172"/>
      <c r="E782" s="172"/>
      <c r="F782" s="167"/>
      <c r="G782" s="167"/>
      <c r="H782" s="282"/>
      <c r="I782" s="284"/>
      <c r="J782" s="167"/>
      <c r="Q782" s="167"/>
      <c r="R782" s="167"/>
    </row>
    <row r="783" spans="1:18" ht="15.75" customHeight="1">
      <c r="A783" s="167"/>
      <c r="B783" s="167"/>
      <c r="C783" s="172"/>
      <c r="D783" s="172"/>
      <c r="E783" s="172"/>
      <c r="F783" s="167"/>
      <c r="G783" s="167"/>
      <c r="H783" s="282"/>
      <c r="I783" s="284"/>
      <c r="J783" s="167"/>
      <c r="Q783" s="167"/>
      <c r="R783" s="167"/>
    </row>
    <row r="784" spans="1:18" ht="15.75" customHeight="1">
      <c r="A784" s="167"/>
      <c r="B784" s="167"/>
      <c r="C784" s="172"/>
      <c r="D784" s="172"/>
      <c r="E784" s="172"/>
      <c r="F784" s="167"/>
      <c r="G784" s="167"/>
      <c r="H784" s="282"/>
      <c r="I784" s="284"/>
      <c r="J784" s="167"/>
      <c r="Q784" s="167"/>
      <c r="R784" s="167"/>
    </row>
    <row r="785" spans="1:18" ht="15.75" customHeight="1">
      <c r="A785" s="167"/>
      <c r="B785" s="167"/>
      <c r="C785" s="172"/>
      <c r="D785" s="172"/>
      <c r="E785" s="172"/>
      <c r="F785" s="167"/>
      <c r="G785" s="167"/>
      <c r="H785" s="282"/>
      <c r="I785" s="284"/>
      <c r="J785" s="167"/>
      <c r="Q785" s="167"/>
      <c r="R785" s="167"/>
    </row>
    <row r="786" spans="1:18" ht="15.75" customHeight="1">
      <c r="A786" s="167"/>
      <c r="B786" s="167"/>
      <c r="C786" s="172"/>
      <c r="D786" s="172"/>
      <c r="E786" s="172"/>
      <c r="F786" s="167"/>
      <c r="G786" s="167"/>
      <c r="H786" s="282"/>
      <c r="I786" s="284"/>
      <c r="J786" s="167"/>
      <c r="Q786" s="167"/>
      <c r="R786" s="167"/>
    </row>
    <row r="787" spans="1:18" ht="15.75" customHeight="1">
      <c r="A787" s="167"/>
      <c r="B787" s="167"/>
      <c r="C787" s="172"/>
      <c r="D787" s="172"/>
      <c r="E787" s="172"/>
      <c r="F787" s="167"/>
      <c r="G787" s="167"/>
      <c r="H787" s="282"/>
      <c r="I787" s="284"/>
      <c r="J787" s="167"/>
      <c r="Q787" s="167"/>
      <c r="R787" s="167"/>
    </row>
    <row r="788" spans="1:18" ht="15.75" customHeight="1">
      <c r="A788" s="167"/>
      <c r="B788" s="167"/>
      <c r="C788" s="172"/>
      <c r="D788" s="172"/>
      <c r="E788" s="172"/>
      <c r="F788" s="167"/>
      <c r="G788" s="167"/>
      <c r="H788" s="282"/>
      <c r="I788" s="284"/>
      <c r="J788" s="167"/>
      <c r="Q788" s="167"/>
      <c r="R788" s="167"/>
    </row>
    <row r="789" spans="1:18" ht="15.75" customHeight="1">
      <c r="A789" s="167"/>
      <c r="B789" s="167"/>
      <c r="C789" s="172"/>
      <c r="D789" s="172"/>
      <c r="E789" s="172"/>
      <c r="F789" s="167"/>
      <c r="G789" s="167"/>
      <c r="H789" s="282"/>
      <c r="I789" s="284"/>
      <c r="J789" s="167"/>
      <c r="Q789" s="167"/>
      <c r="R789" s="167"/>
    </row>
    <row r="790" spans="1:18" ht="15.75" customHeight="1">
      <c r="A790" s="167"/>
      <c r="B790" s="167"/>
      <c r="C790" s="172"/>
      <c r="D790" s="172"/>
      <c r="E790" s="172"/>
      <c r="F790" s="167"/>
      <c r="G790" s="167"/>
      <c r="H790" s="282"/>
      <c r="I790" s="284"/>
      <c r="J790" s="167"/>
      <c r="Q790" s="167"/>
      <c r="R790" s="167"/>
    </row>
    <row r="791" spans="1:18" ht="15.75" customHeight="1">
      <c r="A791" s="167"/>
      <c r="B791" s="167"/>
      <c r="C791" s="172"/>
      <c r="D791" s="172"/>
      <c r="E791" s="172"/>
      <c r="F791" s="167"/>
      <c r="G791" s="167"/>
      <c r="H791" s="282"/>
      <c r="I791" s="284"/>
      <c r="J791" s="167"/>
      <c r="Q791" s="167"/>
      <c r="R791" s="167"/>
    </row>
    <row r="792" spans="1:18" ht="15.75" customHeight="1">
      <c r="A792" s="167"/>
      <c r="B792" s="167"/>
      <c r="C792" s="172"/>
      <c r="D792" s="172"/>
      <c r="E792" s="172"/>
      <c r="F792" s="167"/>
      <c r="G792" s="167"/>
      <c r="H792" s="282"/>
      <c r="I792" s="284"/>
      <c r="J792" s="167"/>
      <c r="Q792" s="167"/>
      <c r="R792" s="167"/>
    </row>
    <row r="793" spans="1:18" ht="15.75" customHeight="1">
      <c r="A793" s="167"/>
      <c r="B793" s="167"/>
      <c r="C793" s="172"/>
      <c r="D793" s="172"/>
      <c r="E793" s="172"/>
      <c r="F793" s="167"/>
      <c r="G793" s="167"/>
      <c r="H793" s="282"/>
      <c r="I793" s="284"/>
      <c r="J793" s="167"/>
      <c r="Q793" s="167"/>
      <c r="R793" s="167"/>
    </row>
    <row r="794" spans="1:18" ht="15.75" customHeight="1">
      <c r="A794" s="167"/>
      <c r="B794" s="167"/>
      <c r="C794" s="172"/>
      <c r="D794" s="172"/>
      <c r="E794" s="172"/>
      <c r="F794" s="167"/>
      <c r="G794" s="167"/>
      <c r="H794" s="282"/>
      <c r="I794" s="284"/>
      <c r="J794" s="167"/>
      <c r="Q794" s="167"/>
      <c r="R794" s="167"/>
    </row>
    <row r="795" spans="1:18" ht="15.75" customHeight="1">
      <c r="A795" s="167"/>
      <c r="B795" s="167"/>
      <c r="C795" s="172"/>
      <c r="D795" s="172"/>
      <c r="E795" s="172"/>
      <c r="F795" s="167"/>
      <c r="G795" s="167"/>
      <c r="H795" s="282"/>
      <c r="I795" s="284"/>
      <c r="J795" s="167"/>
      <c r="Q795" s="167"/>
      <c r="R795" s="167"/>
    </row>
    <row r="796" spans="1:18" ht="15.75" customHeight="1">
      <c r="A796" s="167"/>
      <c r="B796" s="167"/>
      <c r="C796" s="172"/>
      <c r="D796" s="172"/>
      <c r="E796" s="172"/>
      <c r="F796" s="167"/>
      <c r="G796" s="167"/>
      <c r="H796" s="282"/>
      <c r="I796" s="284"/>
      <c r="J796" s="167"/>
      <c r="Q796" s="167"/>
      <c r="R796" s="167"/>
    </row>
    <row r="797" spans="1:18" ht="15.75" customHeight="1">
      <c r="A797" s="167"/>
      <c r="B797" s="167"/>
      <c r="C797" s="172"/>
      <c r="D797" s="172"/>
      <c r="E797" s="172"/>
      <c r="F797" s="167"/>
      <c r="G797" s="167"/>
      <c r="H797" s="282"/>
      <c r="I797" s="284"/>
      <c r="J797" s="167"/>
      <c r="Q797" s="167"/>
      <c r="R797" s="167"/>
    </row>
    <row r="798" spans="1:18" ht="15.75" customHeight="1">
      <c r="A798" s="167"/>
      <c r="B798" s="167"/>
      <c r="C798" s="172"/>
      <c r="D798" s="172"/>
      <c r="E798" s="172"/>
      <c r="F798" s="167"/>
      <c r="G798" s="167"/>
      <c r="H798" s="282"/>
      <c r="I798" s="284"/>
      <c r="J798" s="167"/>
      <c r="Q798" s="167"/>
      <c r="R798" s="167"/>
    </row>
    <row r="799" spans="1:18" ht="15.75" customHeight="1">
      <c r="A799" s="167"/>
      <c r="B799" s="167"/>
      <c r="C799" s="172"/>
      <c r="D799" s="172"/>
      <c r="E799" s="172"/>
      <c r="F799" s="167"/>
      <c r="G799" s="167"/>
      <c r="H799" s="282"/>
      <c r="I799" s="284"/>
      <c r="J799" s="167"/>
      <c r="Q799" s="167"/>
      <c r="R799" s="167"/>
    </row>
    <row r="800" spans="1:18" ht="15.75" customHeight="1">
      <c r="A800" s="167"/>
      <c r="B800" s="167"/>
      <c r="C800" s="172"/>
      <c r="D800" s="172"/>
      <c r="E800" s="172"/>
      <c r="F800" s="167"/>
      <c r="G800" s="167"/>
      <c r="H800" s="282"/>
      <c r="I800" s="284"/>
      <c r="J800" s="167"/>
      <c r="Q800" s="167"/>
      <c r="R800" s="167"/>
    </row>
    <row r="801" spans="1:18" ht="15.75" customHeight="1">
      <c r="A801" s="167"/>
      <c r="B801" s="167"/>
      <c r="C801" s="172"/>
      <c r="D801" s="172"/>
      <c r="E801" s="172"/>
      <c r="F801" s="167"/>
      <c r="G801" s="167"/>
      <c r="H801" s="282"/>
      <c r="I801" s="284"/>
      <c r="J801" s="167"/>
      <c r="Q801" s="167"/>
      <c r="R801" s="167"/>
    </row>
    <row r="802" spans="1:18" ht="15.75" customHeight="1">
      <c r="A802" s="167"/>
      <c r="B802" s="167"/>
      <c r="C802" s="172"/>
      <c r="D802" s="172"/>
      <c r="E802" s="172"/>
      <c r="F802" s="167"/>
      <c r="G802" s="167"/>
      <c r="H802" s="282"/>
      <c r="I802" s="284"/>
      <c r="J802" s="167"/>
      <c r="Q802" s="167"/>
      <c r="R802" s="167"/>
    </row>
    <row r="803" spans="1:18" ht="15.75" customHeight="1">
      <c r="A803" s="167"/>
      <c r="B803" s="167"/>
      <c r="C803" s="172"/>
      <c r="D803" s="172"/>
      <c r="E803" s="172"/>
      <c r="F803" s="167"/>
      <c r="G803" s="167"/>
      <c r="H803" s="282"/>
      <c r="I803" s="284"/>
      <c r="J803" s="167"/>
      <c r="Q803" s="167"/>
      <c r="R803" s="167"/>
    </row>
    <row r="804" spans="1:18" ht="15.75" customHeight="1">
      <c r="A804" s="167"/>
      <c r="B804" s="167"/>
      <c r="C804" s="172"/>
      <c r="D804" s="172"/>
      <c r="E804" s="172"/>
      <c r="F804" s="167"/>
      <c r="G804" s="167"/>
      <c r="H804" s="282"/>
      <c r="I804" s="284"/>
      <c r="J804" s="167"/>
      <c r="Q804" s="167"/>
      <c r="R804" s="167"/>
    </row>
    <row r="805" spans="1:18" ht="15.75" customHeight="1">
      <c r="A805" s="167"/>
      <c r="B805" s="167"/>
      <c r="C805" s="172"/>
      <c r="D805" s="172"/>
      <c r="E805" s="172"/>
      <c r="F805" s="167"/>
      <c r="G805" s="167"/>
      <c r="H805" s="282"/>
      <c r="I805" s="284"/>
      <c r="J805" s="167"/>
      <c r="Q805" s="167"/>
      <c r="R805" s="167"/>
    </row>
    <row r="806" spans="1:18" ht="15.75" customHeight="1">
      <c r="A806" s="167"/>
      <c r="B806" s="167"/>
      <c r="C806" s="172"/>
      <c r="D806" s="172"/>
      <c r="E806" s="172"/>
      <c r="F806" s="167"/>
      <c r="G806" s="167"/>
      <c r="H806" s="282"/>
      <c r="I806" s="284"/>
      <c r="J806" s="167"/>
      <c r="Q806" s="167"/>
      <c r="R806" s="167"/>
    </row>
    <row r="807" spans="1:18" ht="15.75" customHeight="1">
      <c r="A807" s="167"/>
      <c r="B807" s="167"/>
      <c r="C807" s="172"/>
      <c r="D807" s="172"/>
      <c r="E807" s="172"/>
      <c r="F807" s="167"/>
      <c r="G807" s="167"/>
      <c r="H807" s="282"/>
      <c r="I807" s="284"/>
      <c r="J807" s="167"/>
      <c r="Q807" s="167"/>
      <c r="R807" s="167"/>
    </row>
    <row r="808" spans="1:18" ht="15.75" customHeight="1">
      <c r="A808" s="167"/>
      <c r="B808" s="167"/>
      <c r="C808" s="172"/>
      <c r="D808" s="172"/>
      <c r="E808" s="172"/>
      <c r="F808" s="167"/>
      <c r="G808" s="167"/>
      <c r="H808" s="282"/>
      <c r="I808" s="284"/>
      <c r="J808" s="167"/>
      <c r="Q808" s="167"/>
      <c r="R808" s="167"/>
    </row>
    <row r="809" spans="1:18" ht="15.75" customHeight="1">
      <c r="A809" s="167"/>
      <c r="B809" s="167"/>
      <c r="C809" s="172"/>
      <c r="D809" s="172"/>
      <c r="E809" s="172"/>
      <c r="F809" s="167"/>
      <c r="G809" s="167"/>
      <c r="H809" s="282"/>
      <c r="I809" s="284"/>
      <c r="J809" s="167"/>
      <c r="Q809" s="167"/>
      <c r="R809" s="167"/>
    </row>
    <row r="810" spans="1:18" ht="15.75" customHeight="1">
      <c r="A810" s="167"/>
      <c r="B810" s="167"/>
      <c r="C810" s="172"/>
      <c r="D810" s="172"/>
      <c r="E810" s="172"/>
      <c r="F810" s="167"/>
      <c r="G810" s="167"/>
      <c r="H810" s="282"/>
      <c r="I810" s="284"/>
      <c r="J810" s="167"/>
      <c r="Q810" s="167"/>
      <c r="R810" s="167"/>
    </row>
    <row r="811" spans="1:18" ht="15.75" customHeight="1">
      <c r="A811" s="167"/>
      <c r="B811" s="167"/>
      <c r="C811" s="172"/>
      <c r="D811" s="172"/>
      <c r="E811" s="172"/>
      <c r="F811" s="167"/>
      <c r="G811" s="167"/>
      <c r="H811" s="282"/>
      <c r="I811" s="284"/>
      <c r="J811" s="167"/>
      <c r="Q811" s="167"/>
      <c r="R811" s="167"/>
    </row>
    <row r="812" spans="1:18" ht="15.75" customHeight="1">
      <c r="A812" s="167"/>
      <c r="B812" s="167"/>
      <c r="C812" s="172"/>
      <c r="D812" s="172"/>
      <c r="E812" s="172"/>
      <c r="F812" s="167"/>
      <c r="G812" s="167"/>
      <c r="H812" s="282"/>
      <c r="I812" s="284"/>
      <c r="J812" s="167"/>
      <c r="Q812" s="167"/>
      <c r="R812" s="167"/>
    </row>
    <row r="813" spans="1:18" ht="15.75" customHeight="1">
      <c r="A813" s="167"/>
      <c r="B813" s="167"/>
      <c r="C813" s="172"/>
      <c r="D813" s="172"/>
      <c r="E813" s="172"/>
      <c r="F813" s="167"/>
      <c r="G813" s="167"/>
      <c r="H813" s="282"/>
      <c r="I813" s="284"/>
      <c r="J813" s="167"/>
      <c r="Q813" s="167"/>
      <c r="R813" s="167"/>
    </row>
    <row r="814" spans="1:18" ht="15.75" customHeight="1">
      <c r="A814" s="167"/>
      <c r="B814" s="167"/>
      <c r="C814" s="172"/>
      <c r="D814" s="172"/>
      <c r="E814" s="172"/>
      <c r="F814" s="167"/>
      <c r="G814" s="167"/>
      <c r="H814" s="282"/>
      <c r="I814" s="284"/>
      <c r="J814" s="167"/>
      <c r="Q814" s="167"/>
      <c r="R814" s="167"/>
    </row>
    <row r="815" spans="1:18" ht="15.75" customHeight="1">
      <c r="A815" s="167"/>
      <c r="B815" s="167"/>
      <c r="C815" s="172"/>
      <c r="D815" s="172"/>
      <c r="E815" s="172"/>
      <c r="F815" s="167"/>
      <c r="G815" s="167"/>
      <c r="H815" s="282"/>
      <c r="I815" s="284"/>
      <c r="J815" s="167"/>
      <c r="Q815" s="167"/>
      <c r="R815" s="167"/>
    </row>
    <row r="816" spans="1:18" ht="15.75" customHeight="1">
      <c r="A816" s="167"/>
      <c r="B816" s="167"/>
      <c r="C816" s="172"/>
      <c r="D816" s="172"/>
      <c r="E816" s="172"/>
      <c r="F816" s="167"/>
      <c r="G816" s="167"/>
      <c r="H816" s="282"/>
      <c r="I816" s="284"/>
      <c r="J816" s="167"/>
      <c r="Q816" s="167"/>
      <c r="R816" s="167"/>
    </row>
    <row r="817" spans="1:18" ht="15.75" customHeight="1">
      <c r="A817" s="167"/>
      <c r="B817" s="167"/>
      <c r="C817" s="172"/>
      <c r="D817" s="172"/>
      <c r="E817" s="172"/>
      <c r="F817" s="167"/>
      <c r="G817" s="167"/>
      <c r="H817" s="282"/>
      <c r="I817" s="284"/>
      <c r="J817" s="167"/>
      <c r="Q817" s="167"/>
      <c r="R817" s="167"/>
    </row>
    <row r="818" spans="1:18" ht="15.75" customHeight="1">
      <c r="A818" s="167"/>
      <c r="B818" s="167"/>
      <c r="C818" s="172"/>
      <c r="D818" s="172"/>
      <c r="E818" s="172"/>
      <c r="F818" s="167"/>
      <c r="G818" s="167"/>
      <c r="H818" s="282"/>
      <c r="I818" s="284"/>
      <c r="J818" s="167"/>
      <c r="Q818" s="167"/>
      <c r="R818" s="167"/>
    </row>
    <row r="819" spans="1:18" ht="15.75" customHeight="1">
      <c r="A819" s="167"/>
      <c r="B819" s="167"/>
      <c r="C819" s="172"/>
      <c r="D819" s="172"/>
      <c r="E819" s="172"/>
      <c r="F819" s="167"/>
      <c r="G819" s="167"/>
      <c r="H819" s="282"/>
      <c r="I819" s="284"/>
      <c r="J819" s="167"/>
      <c r="Q819" s="167"/>
      <c r="R819" s="167"/>
    </row>
    <row r="820" spans="1:18" ht="15.75" customHeight="1">
      <c r="A820" s="167"/>
      <c r="B820" s="167"/>
      <c r="C820" s="172"/>
      <c r="D820" s="172"/>
      <c r="E820" s="172"/>
      <c r="F820" s="167"/>
      <c r="G820" s="167"/>
      <c r="H820" s="282"/>
      <c r="I820" s="284"/>
      <c r="J820" s="167"/>
      <c r="Q820" s="167"/>
      <c r="R820" s="167"/>
    </row>
    <row r="821" spans="1:18" ht="15.75" customHeight="1">
      <c r="A821" s="167"/>
      <c r="B821" s="167"/>
      <c r="C821" s="172"/>
      <c r="D821" s="172"/>
      <c r="E821" s="172"/>
      <c r="F821" s="167"/>
      <c r="G821" s="167"/>
      <c r="H821" s="282"/>
      <c r="I821" s="284"/>
      <c r="J821" s="167"/>
      <c r="Q821" s="167"/>
      <c r="R821" s="167"/>
    </row>
    <row r="822" spans="1:18" ht="15.75" customHeight="1">
      <c r="A822" s="167"/>
      <c r="B822" s="167"/>
      <c r="C822" s="172"/>
      <c r="D822" s="172"/>
      <c r="E822" s="172"/>
      <c r="F822" s="167"/>
      <c r="G822" s="167"/>
      <c r="H822" s="282"/>
      <c r="I822" s="284"/>
      <c r="J822" s="167"/>
      <c r="Q822" s="167"/>
      <c r="R822" s="167"/>
    </row>
    <row r="823" spans="1:18" ht="15.75" customHeight="1">
      <c r="A823" s="167"/>
      <c r="B823" s="167"/>
      <c r="C823" s="172"/>
      <c r="D823" s="172"/>
      <c r="E823" s="172"/>
      <c r="F823" s="167"/>
      <c r="G823" s="167"/>
      <c r="H823" s="282"/>
      <c r="I823" s="284"/>
      <c r="J823" s="167"/>
      <c r="Q823" s="167"/>
      <c r="R823" s="167"/>
    </row>
    <row r="824" spans="1:18" ht="15.75" customHeight="1">
      <c r="A824" s="167"/>
      <c r="B824" s="167"/>
      <c r="C824" s="172"/>
      <c r="D824" s="172"/>
      <c r="E824" s="172"/>
      <c r="F824" s="167"/>
      <c r="G824" s="167"/>
      <c r="H824" s="282"/>
      <c r="I824" s="284"/>
      <c r="J824" s="167"/>
      <c r="Q824" s="167"/>
      <c r="R824" s="167"/>
    </row>
    <row r="825" spans="1:18" ht="15.75" customHeight="1">
      <c r="A825" s="167"/>
      <c r="B825" s="167"/>
      <c r="C825" s="172"/>
      <c r="D825" s="172"/>
      <c r="E825" s="172"/>
      <c r="F825" s="167"/>
      <c r="G825" s="167"/>
      <c r="H825" s="282"/>
      <c r="I825" s="284"/>
      <c r="J825" s="167"/>
      <c r="Q825" s="167"/>
      <c r="R825" s="167"/>
    </row>
    <row r="826" spans="1:18" ht="15.75" customHeight="1">
      <c r="A826" s="167"/>
      <c r="B826" s="167"/>
      <c r="C826" s="172"/>
      <c r="D826" s="172"/>
      <c r="E826" s="172"/>
      <c r="F826" s="167"/>
      <c r="G826" s="167"/>
      <c r="H826" s="282"/>
      <c r="I826" s="284"/>
      <c r="J826" s="167"/>
      <c r="Q826" s="167"/>
      <c r="R826" s="167"/>
    </row>
    <row r="827" spans="1:18" ht="15.75" customHeight="1">
      <c r="A827" s="167"/>
      <c r="B827" s="167"/>
      <c r="C827" s="172"/>
      <c r="D827" s="172"/>
      <c r="E827" s="172"/>
      <c r="F827" s="167"/>
      <c r="G827" s="167"/>
      <c r="H827" s="282"/>
      <c r="I827" s="284"/>
      <c r="J827" s="167"/>
      <c r="Q827" s="167"/>
      <c r="R827" s="167"/>
    </row>
    <row r="828" spans="1:18" ht="15.75" customHeight="1">
      <c r="A828" s="167"/>
      <c r="B828" s="167"/>
      <c r="C828" s="172"/>
      <c r="D828" s="172"/>
      <c r="E828" s="172"/>
      <c r="F828" s="167"/>
      <c r="G828" s="167"/>
      <c r="H828" s="282"/>
      <c r="I828" s="284"/>
      <c r="J828" s="167"/>
      <c r="Q828" s="167"/>
      <c r="R828" s="167"/>
    </row>
    <row r="829" spans="1:18" ht="15.75" customHeight="1">
      <c r="A829" s="167"/>
      <c r="B829" s="167"/>
      <c r="C829" s="172"/>
      <c r="D829" s="172"/>
      <c r="E829" s="172"/>
      <c r="F829" s="167"/>
      <c r="G829" s="167"/>
      <c r="H829" s="282"/>
      <c r="I829" s="284"/>
      <c r="J829" s="167"/>
      <c r="Q829" s="167"/>
      <c r="R829" s="167"/>
    </row>
    <row r="830" spans="1:18" ht="15.75" customHeight="1">
      <c r="A830" s="167"/>
      <c r="B830" s="167"/>
      <c r="C830" s="172"/>
      <c r="D830" s="172"/>
      <c r="E830" s="172"/>
      <c r="F830" s="167"/>
      <c r="G830" s="167"/>
      <c r="H830" s="282"/>
      <c r="I830" s="284"/>
      <c r="J830" s="167"/>
      <c r="Q830" s="167"/>
      <c r="R830" s="167"/>
    </row>
    <row r="831" spans="1:18" ht="15.75" customHeight="1">
      <c r="A831" s="167"/>
      <c r="B831" s="167"/>
      <c r="C831" s="172"/>
      <c r="D831" s="172"/>
      <c r="E831" s="172"/>
      <c r="F831" s="167"/>
      <c r="G831" s="167"/>
      <c r="H831" s="282"/>
      <c r="I831" s="284"/>
      <c r="J831" s="167"/>
      <c r="Q831" s="167"/>
      <c r="R831" s="167"/>
    </row>
    <row r="832" spans="1:18" ht="15.75" customHeight="1">
      <c r="A832" s="167"/>
      <c r="B832" s="167"/>
      <c r="C832" s="172"/>
      <c r="D832" s="172"/>
      <c r="E832" s="172"/>
      <c r="F832" s="167"/>
      <c r="G832" s="167"/>
      <c r="H832" s="282"/>
      <c r="I832" s="284"/>
      <c r="J832" s="167"/>
      <c r="Q832" s="167"/>
      <c r="R832" s="167"/>
    </row>
    <row r="833" spans="1:18" ht="15.75" customHeight="1">
      <c r="A833" s="167"/>
      <c r="B833" s="167"/>
      <c r="C833" s="172"/>
      <c r="D833" s="172"/>
      <c r="E833" s="172"/>
      <c r="F833" s="167"/>
      <c r="G833" s="167"/>
      <c r="H833" s="282"/>
      <c r="I833" s="284"/>
      <c r="J833" s="167"/>
      <c r="Q833" s="167"/>
      <c r="R833" s="167"/>
    </row>
    <row r="834" spans="1:18" ht="15.75" customHeight="1">
      <c r="A834" s="167"/>
      <c r="B834" s="167"/>
      <c r="C834" s="172"/>
      <c r="D834" s="172"/>
      <c r="E834" s="172"/>
      <c r="F834" s="167"/>
      <c r="G834" s="167"/>
      <c r="H834" s="282"/>
      <c r="I834" s="284"/>
      <c r="J834" s="167"/>
      <c r="Q834" s="167"/>
      <c r="R834" s="167"/>
    </row>
    <row r="835" spans="1:18" ht="15.75" customHeight="1">
      <c r="A835" s="167"/>
      <c r="B835" s="167"/>
      <c r="C835" s="172"/>
      <c r="D835" s="172"/>
      <c r="E835" s="172"/>
      <c r="F835" s="167"/>
      <c r="G835" s="167"/>
      <c r="H835" s="282"/>
      <c r="I835" s="284"/>
      <c r="J835" s="167"/>
      <c r="Q835" s="167"/>
      <c r="R835" s="167"/>
    </row>
    <row r="836" spans="1:18" ht="15.75" customHeight="1">
      <c r="A836" s="167"/>
      <c r="B836" s="167"/>
      <c r="C836" s="172"/>
      <c r="D836" s="172"/>
      <c r="E836" s="172"/>
      <c r="F836" s="167"/>
      <c r="G836" s="167"/>
      <c r="H836" s="282"/>
      <c r="I836" s="284"/>
      <c r="J836" s="167"/>
      <c r="Q836" s="167"/>
      <c r="R836" s="167"/>
    </row>
    <row r="837" spans="1:18" ht="15.75" customHeight="1">
      <c r="A837" s="167"/>
      <c r="B837" s="167"/>
      <c r="C837" s="172"/>
      <c r="D837" s="172"/>
      <c r="E837" s="172"/>
      <c r="F837" s="167"/>
      <c r="G837" s="167"/>
      <c r="H837" s="282"/>
      <c r="I837" s="284"/>
      <c r="J837" s="167"/>
      <c r="Q837" s="167"/>
      <c r="R837" s="167"/>
    </row>
    <row r="838" spans="1:18" ht="15.75" customHeight="1">
      <c r="A838" s="167"/>
      <c r="B838" s="167"/>
      <c r="C838" s="172"/>
      <c r="D838" s="172"/>
      <c r="E838" s="172"/>
      <c r="F838" s="167"/>
      <c r="G838" s="167"/>
      <c r="H838" s="282"/>
      <c r="I838" s="284"/>
      <c r="J838" s="167"/>
      <c r="Q838" s="167"/>
      <c r="R838" s="167"/>
    </row>
    <row r="839" spans="1:18" ht="15.75" customHeight="1">
      <c r="A839" s="167"/>
      <c r="B839" s="167"/>
      <c r="C839" s="172"/>
      <c r="D839" s="172"/>
      <c r="E839" s="172"/>
      <c r="F839" s="167"/>
      <c r="G839" s="167"/>
      <c r="H839" s="282"/>
      <c r="I839" s="284"/>
      <c r="J839" s="167"/>
      <c r="Q839" s="167"/>
      <c r="R839" s="167"/>
    </row>
    <row r="840" spans="1:18" ht="15.75" customHeight="1">
      <c r="A840" s="167"/>
      <c r="B840" s="167"/>
      <c r="C840" s="172"/>
      <c r="D840" s="172"/>
      <c r="E840" s="172"/>
      <c r="F840" s="167"/>
      <c r="G840" s="167"/>
      <c r="H840" s="282"/>
      <c r="I840" s="284"/>
      <c r="J840" s="167"/>
      <c r="Q840" s="167"/>
      <c r="R840" s="167"/>
    </row>
    <row r="841" spans="1:18" ht="15.75" customHeight="1">
      <c r="A841" s="167"/>
      <c r="B841" s="167"/>
      <c r="C841" s="172"/>
      <c r="D841" s="172"/>
      <c r="E841" s="172"/>
      <c r="F841" s="167"/>
      <c r="G841" s="167"/>
      <c r="H841" s="282"/>
      <c r="I841" s="284"/>
      <c r="J841" s="167"/>
      <c r="Q841" s="167"/>
      <c r="R841" s="167"/>
    </row>
    <row r="842" spans="1:18" ht="15.75" customHeight="1">
      <c r="A842" s="167"/>
      <c r="B842" s="167"/>
      <c r="C842" s="172"/>
      <c r="D842" s="172"/>
      <c r="E842" s="172"/>
      <c r="F842" s="167"/>
      <c r="G842" s="167"/>
      <c r="H842" s="282"/>
      <c r="I842" s="284"/>
      <c r="J842" s="167"/>
      <c r="Q842" s="167"/>
      <c r="R842" s="167"/>
    </row>
    <row r="843" spans="1:18" ht="15.75" customHeight="1">
      <c r="A843" s="167"/>
      <c r="B843" s="167"/>
      <c r="C843" s="172"/>
      <c r="D843" s="172"/>
      <c r="E843" s="172"/>
      <c r="F843" s="167"/>
      <c r="G843" s="167"/>
      <c r="H843" s="282"/>
      <c r="I843" s="284"/>
      <c r="J843" s="167"/>
      <c r="Q843" s="167"/>
      <c r="R843" s="167"/>
    </row>
    <row r="844" spans="1:18" ht="15.75" customHeight="1">
      <c r="A844" s="167"/>
      <c r="B844" s="167"/>
      <c r="C844" s="172"/>
      <c r="D844" s="172"/>
      <c r="E844" s="172"/>
      <c r="F844" s="167"/>
      <c r="G844" s="167"/>
      <c r="H844" s="282"/>
      <c r="I844" s="284"/>
      <c r="J844" s="167"/>
      <c r="Q844" s="167"/>
      <c r="R844" s="167"/>
    </row>
    <row r="845" spans="1:18" ht="15.75" customHeight="1">
      <c r="A845" s="167"/>
      <c r="B845" s="167"/>
      <c r="C845" s="172"/>
      <c r="D845" s="172"/>
      <c r="E845" s="172"/>
      <c r="F845" s="167"/>
      <c r="G845" s="167"/>
      <c r="H845" s="282"/>
      <c r="I845" s="284"/>
      <c r="J845" s="167"/>
      <c r="Q845" s="167"/>
      <c r="R845" s="167"/>
    </row>
    <row r="846" spans="1:18" ht="15.75" customHeight="1">
      <c r="A846" s="167"/>
      <c r="B846" s="167"/>
      <c r="C846" s="172"/>
      <c r="D846" s="172"/>
      <c r="E846" s="172"/>
      <c r="F846" s="167"/>
      <c r="G846" s="167"/>
      <c r="H846" s="282"/>
      <c r="I846" s="284"/>
      <c r="J846" s="167"/>
      <c r="Q846" s="167"/>
      <c r="R846" s="167"/>
    </row>
    <row r="847" spans="1:18" ht="15.75" customHeight="1">
      <c r="A847" s="167"/>
      <c r="B847" s="167"/>
      <c r="C847" s="172"/>
      <c r="D847" s="172"/>
      <c r="E847" s="172"/>
      <c r="F847" s="167"/>
      <c r="G847" s="167"/>
      <c r="H847" s="282"/>
      <c r="I847" s="284"/>
      <c r="J847" s="167"/>
      <c r="Q847" s="167"/>
      <c r="R847" s="167"/>
    </row>
    <row r="848" spans="1:18" ht="15.75" customHeight="1">
      <c r="A848" s="167"/>
      <c r="B848" s="167"/>
      <c r="C848" s="172"/>
      <c r="D848" s="172"/>
      <c r="E848" s="172"/>
      <c r="F848" s="167"/>
      <c r="G848" s="167"/>
      <c r="H848" s="282"/>
      <c r="I848" s="284"/>
      <c r="J848" s="167"/>
      <c r="Q848" s="167"/>
      <c r="R848" s="167"/>
    </row>
    <row r="849" spans="1:18" ht="15.75" customHeight="1">
      <c r="A849" s="167"/>
      <c r="B849" s="167"/>
      <c r="C849" s="172"/>
      <c r="D849" s="172"/>
      <c r="E849" s="172"/>
      <c r="F849" s="167"/>
      <c r="G849" s="167"/>
      <c r="H849" s="282"/>
      <c r="I849" s="284"/>
      <c r="J849" s="167"/>
      <c r="Q849" s="167"/>
      <c r="R849" s="167"/>
    </row>
    <row r="850" spans="1:18" ht="15.75" customHeight="1">
      <c r="A850" s="167"/>
      <c r="B850" s="167"/>
      <c r="C850" s="172"/>
      <c r="D850" s="172"/>
      <c r="E850" s="172"/>
      <c r="F850" s="167"/>
      <c r="G850" s="167"/>
      <c r="H850" s="282"/>
      <c r="I850" s="284"/>
      <c r="J850" s="167"/>
      <c r="Q850" s="167"/>
      <c r="R850" s="167"/>
    </row>
    <row r="851" spans="1:18" ht="15.75" customHeight="1">
      <c r="A851" s="167"/>
      <c r="B851" s="167"/>
      <c r="C851" s="172"/>
      <c r="D851" s="172"/>
      <c r="E851" s="172"/>
      <c r="F851" s="167"/>
      <c r="G851" s="167"/>
      <c r="H851" s="282"/>
      <c r="I851" s="284"/>
      <c r="J851" s="167"/>
      <c r="Q851" s="167"/>
      <c r="R851" s="167"/>
    </row>
    <row r="852" spans="1:18" ht="15.75" customHeight="1">
      <c r="A852" s="167"/>
      <c r="B852" s="167"/>
      <c r="C852" s="172"/>
      <c r="D852" s="172"/>
      <c r="E852" s="172"/>
      <c r="F852" s="167"/>
      <c r="G852" s="167"/>
      <c r="H852" s="282"/>
      <c r="I852" s="284"/>
      <c r="J852" s="167"/>
      <c r="Q852" s="167"/>
      <c r="R852" s="167"/>
    </row>
    <row r="853" spans="1:18" ht="15.75" customHeight="1">
      <c r="A853" s="167"/>
      <c r="B853" s="167"/>
      <c r="C853" s="172"/>
      <c r="D853" s="172"/>
      <c r="E853" s="172"/>
      <c r="F853" s="167"/>
      <c r="G853" s="167"/>
      <c r="H853" s="282"/>
      <c r="I853" s="284"/>
      <c r="J853" s="167"/>
      <c r="Q853" s="167"/>
      <c r="R853" s="167"/>
    </row>
    <row r="854" spans="1:18" ht="15.75" customHeight="1">
      <c r="A854" s="167"/>
      <c r="B854" s="167"/>
      <c r="C854" s="172"/>
      <c r="D854" s="172"/>
      <c r="E854" s="172"/>
      <c r="F854" s="167"/>
      <c r="G854" s="167"/>
      <c r="H854" s="282"/>
      <c r="I854" s="284"/>
      <c r="J854" s="167"/>
      <c r="Q854" s="167"/>
      <c r="R854" s="167"/>
    </row>
    <row r="855" spans="1:18" ht="15.75" customHeight="1">
      <c r="A855" s="167"/>
      <c r="B855" s="167"/>
      <c r="C855" s="172"/>
      <c r="D855" s="172"/>
      <c r="E855" s="172"/>
      <c r="F855" s="167"/>
      <c r="G855" s="167"/>
      <c r="H855" s="282"/>
      <c r="I855" s="284"/>
      <c r="J855" s="167"/>
      <c r="Q855" s="167"/>
      <c r="R855" s="167"/>
    </row>
    <row r="856" spans="1:18" ht="15.75" customHeight="1">
      <c r="A856" s="167"/>
      <c r="B856" s="167"/>
      <c r="C856" s="172"/>
      <c r="D856" s="172"/>
      <c r="E856" s="172"/>
      <c r="F856" s="167"/>
      <c r="G856" s="167"/>
      <c r="H856" s="282"/>
      <c r="I856" s="284"/>
      <c r="J856" s="167"/>
      <c r="Q856" s="167"/>
      <c r="R856" s="167"/>
    </row>
    <row r="857" spans="1:18" ht="15.75" customHeight="1">
      <c r="A857" s="167"/>
      <c r="B857" s="167"/>
      <c r="C857" s="172"/>
      <c r="D857" s="172"/>
      <c r="E857" s="172"/>
      <c r="F857" s="167"/>
      <c r="G857" s="167"/>
      <c r="H857" s="282"/>
      <c r="I857" s="284"/>
      <c r="J857" s="167"/>
      <c r="Q857" s="167"/>
      <c r="R857" s="167"/>
    </row>
    <row r="858" spans="1:18" ht="15.75" customHeight="1">
      <c r="A858" s="167"/>
      <c r="B858" s="167"/>
      <c r="C858" s="172"/>
      <c r="D858" s="172"/>
      <c r="E858" s="172"/>
      <c r="F858" s="167"/>
      <c r="G858" s="167"/>
      <c r="H858" s="282"/>
      <c r="I858" s="284"/>
      <c r="J858" s="167"/>
      <c r="Q858" s="167"/>
      <c r="R858" s="167"/>
    </row>
    <row r="859" spans="1:18" ht="15.75" customHeight="1">
      <c r="A859" s="167"/>
      <c r="B859" s="167"/>
      <c r="C859" s="172"/>
      <c r="D859" s="172"/>
      <c r="E859" s="172"/>
      <c r="F859" s="167"/>
      <c r="G859" s="167"/>
      <c r="H859" s="282"/>
      <c r="I859" s="284"/>
      <c r="J859" s="167"/>
      <c r="Q859" s="167"/>
      <c r="R859" s="167"/>
    </row>
    <row r="860" spans="1:18" ht="15.75" customHeight="1">
      <c r="A860" s="167"/>
      <c r="B860" s="167"/>
      <c r="C860" s="172"/>
      <c r="D860" s="172"/>
      <c r="E860" s="172"/>
      <c r="F860" s="167"/>
      <c r="G860" s="167"/>
      <c r="H860" s="282"/>
      <c r="I860" s="284"/>
      <c r="J860" s="167"/>
      <c r="Q860" s="167"/>
      <c r="R860" s="167"/>
    </row>
    <row r="861" spans="1:18" ht="15.75" customHeight="1">
      <c r="A861" s="167"/>
      <c r="B861" s="167"/>
      <c r="C861" s="172"/>
      <c r="D861" s="172"/>
      <c r="E861" s="172"/>
      <c r="F861" s="167"/>
      <c r="G861" s="167"/>
      <c r="H861" s="282"/>
      <c r="I861" s="284"/>
      <c r="J861" s="167"/>
      <c r="Q861" s="167"/>
      <c r="R861" s="167"/>
    </row>
    <row r="862" spans="1:18" ht="15.75" customHeight="1">
      <c r="A862" s="167"/>
      <c r="B862" s="167"/>
      <c r="C862" s="172"/>
      <c r="D862" s="172"/>
      <c r="E862" s="172"/>
      <c r="F862" s="167"/>
      <c r="G862" s="167"/>
      <c r="H862" s="282"/>
      <c r="I862" s="284"/>
      <c r="J862" s="167"/>
      <c r="Q862" s="167"/>
      <c r="R862" s="167"/>
    </row>
    <row r="863" spans="1:18" ht="15.75" customHeight="1">
      <c r="A863" s="167"/>
      <c r="B863" s="167"/>
      <c r="C863" s="172"/>
      <c r="D863" s="172"/>
      <c r="E863" s="172"/>
      <c r="F863" s="167"/>
      <c r="G863" s="167"/>
      <c r="H863" s="282"/>
      <c r="I863" s="284"/>
      <c r="J863" s="167"/>
      <c r="Q863" s="167"/>
      <c r="R863" s="167"/>
    </row>
    <row r="864" spans="1:18" ht="15.75" customHeight="1">
      <c r="A864" s="167"/>
      <c r="B864" s="167"/>
      <c r="C864" s="172"/>
      <c r="D864" s="172"/>
      <c r="E864" s="172"/>
      <c r="F864" s="167"/>
      <c r="G864" s="167"/>
      <c r="H864" s="282"/>
      <c r="I864" s="284"/>
      <c r="J864" s="167"/>
      <c r="Q864" s="167"/>
      <c r="R864" s="167"/>
    </row>
    <row r="865" spans="1:18" ht="15.75" customHeight="1">
      <c r="A865" s="167"/>
      <c r="B865" s="167"/>
      <c r="C865" s="172"/>
      <c r="D865" s="172"/>
      <c r="E865" s="172"/>
      <c r="F865" s="167"/>
      <c r="G865" s="167"/>
      <c r="H865" s="282"/>
      <c r="I865" s="284"/>
      <c r="J865" s="167"/>
      <c r="Q865" s="167"/>
      <c r="R865" s="167"/>
    </row>
    <row r="866" spans="1:18" ht="15.75" customHeight="1">
      <c r="A866" s="167"/>
      <c r="B866" s="167"/>
      <c r="C866" s="172"/>
      <c r="D866" s="172"/>
      <c r="E866" s="172"/>
      <c r="F866" s="167"/>
      <c r="G866" s="167"/>
      <c r="H866" s="282"/>
      <c r="I866" s="284"/>
      <c r="J866" s="167"/>
      <c r="Q866" s="167"/>
      <c r="R866" s="167"/>
    </row>
    <row r="867" spans="1:18" ht="15.75" customHeight="1">
      <c r="A867" s="167"/>
      <c r="B867" s="167"/>
      <c r="C867" s="172"/>
      <c r="D867" s="172"/>
      <c r="E867" s="172"/>
      <c r="F867" s="167"/>
      <c r="G867" s="167"/>
      <c r="H867" s="282"/>
      <c r="I867" s="284"/>
      <c r="J867" s="167"/>
      <c r="Q867" s="167"/>
      <c r="R867" s="167"/>
    </row>
    <row r="868" spans="1:18" ht="15.75" customHeight="1">
      <c r="A868" s="167"/>
      <c r="B868" s="167"/>
      <c r="C868" s="172"/>
      <c r="D868" s="172"/>
      <c r="E868" s="172"/>
      <c r="F868" s="167"/>
      <c r="G868" s="167"/>
      <c r="H868" s="282"/>
      <c r="I868" s="284"/>
      <c r="J868" s="167"/>
      <c r="Q868" s="167"/>
      <c r="R868" s="167"/>
    </row>
    <row r="869" spans="1:18" ht="15.75" customHeight="1">
      <c r="A869" s="167"/>
      <c r="B869" s="167"/>
      <c r="C869" s="172"/>
      <c r="D869" s="172"/>
      <c r="E869" s="172"/>
      <c r="F869" s="167"/>
      <c r="G869" s="167"/>
      <c r="H869" s="282"/>
      <c r="I869" s="284"/>
      <c r="J869" s="167"/>
      <c r="Q869" s="167"/>
      <c r="R869" s="167"/>
    </row>
    <row r="870" spans="1:18" ht="15.75" customHeight="1">
      <c r="A870" s="167"/>
      <c r="B870" s="167"/>
      <c r="C870" s="172"/>
      <c r="D870" s="172"/>
      <c r="E870" s="172"/>
      <c r="F870" s="167"/>
      <c r="G870" s="167"/>
      <c r="H870" s="282"/>
      <c r="I870" s="284"/>
      <c r="J870" s="167"/>
      <c r="Q870" s="167"/>
      <c r="R870" s="167"/>
    </row>
    <row r="871" spans="1:18" ht="15.75" customHeight="1">
      <c r="A871" s="167"/>
      <c r="B871" s="167"/>
      <c r="C871" s="172"/>
      <c r="D871" s="172"/>
      <c r="E871" s="172"/>
      <c r="F871" s="167"/>
      <c r="G871" s="167"/>
      <c r="H871" s="282"/>
      <c r="I871" s="284"/>
      <c r="J871" s="167"/>
      <c r="Q871" s="167"/>
      <c r="R871" s="167"/>
    </row>
    <row r="872" spans="1:18" ht="15.75" customHeight="1">
      <c r="A872" s="167"/>
      <c r="B872" s="167"/>
      <c r="C872" s="172"/>
      <c r="D872" s="172"/>
      <c r="E872" s="172"/>
      <c r="F872" s="167"/>
      <c r="G872" s="167"/>
      <c r="H872" s="282"/>
      <c r="I872" s="284"/>
      <c r="J872" s="167"/>
      <c r="Q872" s="167"/>
      <c r="R872" s="167"/>
    </row>
    <row r="873" spans="1:18" ht="15.75" customHeight="1">
      <c r="A873" s="167"/>
      <c r="B873" s="167"/>
      <c r="C873" s="172"/>
      <c r="D873" s="172"/>
      <c r="E873" s="172"/>
      <c r="F873" s="167"/>
      <c r="G873" s="167"/>
      <c r="H873" s="282"/>
      <c r="I873" s="284"/>
      <c r="J873" s="167"/>
      <c r="Q873" s="167"/>
      <c r="R873" s="167"/>
    </row>
    <row r="874" spans="1:18" ht="15.75" customHeight="1">
      <c r="A874" s="167"/>
      <c r="B874" s="167"/>
      <c r="C874" s="172"/>
      <c r="D874" s="172"/>
      <c r="E874" s="172"/>
      <c r="F874" s="167"/>
      <c r="G874" s="167"/>
      <c r="H874" s="282"/>
      <c r="I874" s="284"/>
      <c r="J874" s="167"/>
      <c r="Q874" s="167"/>
      <c r="R874" s="167"/>
    </row>
    <row r="875" spans="1:18" ht="15.75" customHeight="1">
      <c r="A875" s="167"/>
      <c r="B875" s="167"/>
      <c r="C875" s="172"/>
      <c r="D875" s="172"/>
      <c r="E875" s="172"/>
      <c r="F875" s="167"/>
      <c r="G875" s="167"/>
      <c r="H875" s="282"/>
      <c r="I875" s="284"/>
      <c r="J875" s="167"/>
      <c r="Q875" s="167"/>
      <c r="R875" s="167"/>
    </row>
    <row r="876" spans="1:18" ht="15.75" customHeight="1">
      <c r="A876" s="167"/>
      <c r="B876" s="167"/>
      <c r="C876" s="172"/>
      <c r="D876" s="172"/>
      <c r="E876" s="172"/>
      <c r="F876" s="167"/>
      <c r="G876" s="167"/>
      <c r="H876" s="282"/>
      <c r="I876" s="284"/>
      <c r="J876" s="167"/>
      <c r="Q876" s="167"/>
      <c r="R876" s="167"/>
    </row>
    <row r="877" spans="1:18" ht="15.75" customHeight="1">
      <c r="A877" s="167"/>
      <c r="B877" s="167"/>
      <c r="C877" s="172"/>
      <c r="D877" s="172"/>
      <c r="E877" s="172"/>
      <c r="F877" s="167"/>
      <c r="G877" s="167"/>
      <c r="H877" s="282"/>
      <c r="I877" s="284"/>
      <c r="J877" s="167"/>
      <c r="Q877" s="167"/>
      <c r="R877" s="167"/>
    </row>
    <row r="878" spans="1:18" ht="15.75" customHeight="1">
      <c r="A878" s="167"/>
      <c r="B878" s="167"/>
      <c r="C878" s="172"/>
      <c r="D878" s="172"/>
      <c r="E878" s="172"/>
      <c r="F878" s="167"/>
      <c r="G878" s="167"/>
      <c r="H878" s="282"/>
      <c r="I878" s="284"/>
      <c r="J878" s="167"/>
      <c r="Q878" s="167"/>
      <c r="R878" s="167"/>
    </row>
    <row r="879" spans="1:18" ht="15.75" customHeight="1">
      <c r="A879" s="167"/>
      <c r="B879" s="167"/>
      <c r="C879" s="172"/>
      <c r="D879" s="172"/>
      <c r="E879" s="172"/>
      <c r="F879" s="167"/>
      <c r="G879" s="167"/>
      <c r="H879" s="282"/>
      <c r="I879" s="284"/>
      <c r="J879" s="167"/>
      <c r="Q879" s="167"/>
      <c r="R879" s="167"/>
    </row>
    <row r="880" spans="1:18" ht="15.75" customHeight="1">
      <c r="A880" s="167"/>
      <c r="B880" s="167"/>
      <c r="C880" s="172"/>
      <c r="D880" s="172"/>
      <c r="E880" s="172"/>
      <c r="F880" s="167"/>
      <c r="G880" s="167"/>
      <c r="H880" s="282"/>
      <c r="I880" s="284"/>
      <c r="J880" s="167"/>
      <c r="Q880" s="167"/>
      <c r="R880" s="167"/>
    </row>
    <row r="881" spans="1:18" ht="15.75" customHeight="1">
      <c r="A881" s="167"/>
      <c r="B881" s="167"/>
      <c r="C881" s="172"/>
      <c r="D881" s="172"/>
      <c r="E881" s="172"/>
      <c r="F881" s="167"/>
      <c r="G881" s="167"/>
      <c r="H881" s="282"/>
      <c r="I881" s="284"/>
      <c r="J881" s="167"/>
      <c r="Q881" s="167"/>
      <c r="R881" s="167"/>
    </row>
    <row r="882" spans="1:18" ht="15.75" customHeight="1">
      <c r="A882" s="167"/>
      <c r="B882" s="167"/>
      <c r="C882" s="172"/>
      <c r="D882" s="172"/>
      <c r="E882" s="172"/>
      <c r="F882" s="167"/>
      <c r="G882" s="167"/>
      <c r="H882" s="282"/>
      <c r="I882" s="284"/>
      <c r="J882" s="167"/>
      <c r="Q882" s="167"/>
      <c r="R882" s="167"/>
    </row>
    <row r="883" spans="1:18" ht="15.75" customHeight="1">
      <c r="A883" s="167"/>
      <c r="B883" s="167"/>
      <c r="C883" s="172"/>
      <c r="D883" s="172"/>
      <c r="E883" s="172"/>
      <c r="F883" s="167"/>
      <c r="G883" s="167"/>
      <c r="H883" s="282"/>
      <c r="I883" s="284"/>
      <c r="J883" s="167"/>
      <c r="Q883" s="167"/>
      <c r="R883" s="167"/>
    </row>
    <row r="884" spans="1:18" ht="15.75" customHeight="1">
      <c r="A884" s="167"/>
      <c r="B884" s="167"/>
      <c r="C884" s="172"/>
      <c r="D884" s="172"/>
      <c r="E884" s="172"/>
      <c r="F884" s="167"/>
      <c r="G884" s="167"/>
      <c r="H884" s="282"/>
      <c r="I884" s="284"/>
      <c r="J884" s="167"/>
      <c r="Q884" s="167"/>
      <c r="R884" s="167"/>
    </row>
    <row r="885" spans="1:18" ht="15.75" customHeight="1">
      <c r="A885" s="167"/>
      <c r="B885" s="167"/>
      <c r="C885" s="172"/>
      <c r="D885" s="172"/>
      <c r="E885" s="172"/>
      <c r="F885" s="167"/>
      <c r="G885" s="167"/>
      <c r="H885" s="282"/>
      <c r="I885" s="284"/>
      <c r="J885" s="167"/>
      <c r="Q885" s="167"/>
      <c r="R885" s="167"/>
    </row>
    <row r="886" spans="1:18" ht="15.75" customHeight="1">
      <c r="A886" s="167"/>
      <c r="B886" s="167"/>
      <c r="C886" s="172"/>
      <c r="D886" s="172"/>
      <c r="E886" s="172"/>
      <c r="F886" s="167"/>
      <c r="G886" s="167"/>
      <c r="H886" s="282"/>
      <c r="I886" s="284"/>
      <c r="J886" s="167"/>
      <c r="Q886" s="167"/>
      <c r="R886" s="167"/>
    </row>
    <row r="887" spans="1:18" ht="15.75" customHeight="1">
      <c r="A887" s="167"/>
      <c r="B887" s="167"/>
      <c r="C887" s="172"/>
      <c r="D887" s="172"/>
      <c r="E887" s="172"/>
      <c r="F887" s="167"/>
      <c r="G887" s="167"/>
      <c r="H887" s="282"/>
      <c r="I887" s="284"/>
      <c r="J887" s="167"/>
      <c r="Q887" s="167"/>
      <c r="R887" s="167"/>
    </row>
    <row r="888" spans="1:18" ht="15.75" customHeight="1">
      <c r="A888" s="167"/>
      <c r="B888" s="167"/>
      <c r="C888" s="172"/>
      <c r="D888" s="172"/>
      <c r="E888" s="172"/>
      <c r="F888" s="167"/>
      <c r="G888" s="167"/>
      <c r="H888" s="282"/>
      <c r="I888" s="284"/>
      <c r="J888" s="167"/>
      <c r="Q888" s="167"/>
      <c r="R888" s="167"/>
    </row>
    <row r="889" spans="1:18" ht="15.75" customHeight="1">
      <c r="A889" s="167"/>
      <c r="B889" s="167"/>
      <c r="C889" s="172"/>
      <c r="D889" s="172"/>
      <c r="E889" s="172"/>
      <c r="F889" s="167"/>
      <c r="G889" s="167"/>
      <c r="H889" s="282"/>
      <c r="I889" s="284"/>
      <c r="J889" s="167"/>
      <c r="Q889" s="167"/>
      <c r="R889" s="167"/>
    </row>
    <row r="890" spans="1:18" ht="15.75" customHeight="1">
      <c r="A890" s="167"/>
      <c r="B890" s="167"/>
      <c r="C890" s="172"/>
      <c r="D890" s="172"/>
      <c r="E890" s="172"/>
      <c r="F890" s="167"/>
      <c r="G890" s="167"/>
      <c r="H890" s="282"/>
      <c r="I890" s="284"/>
      <c r="J890" s="167"/>
      <c r="Q890" s="167"/>
      <c r="R890" s="167"/>
    </row>
    <row r="891" spans="1:18" ht="15.75" customHeight="1">
      <c r="A891" s="167"/>
      <c r="B891" s="167"/>
      <c r="C891" s="172"/>
      <c r="D891" s="172"/>
      <c r="E891" s="172"/>
      <c r="F891" s="167"/>
      <c r="G891" s="167"/>
      <c r="H891" s="282"/>
      <c r="I891" s="284"/>
      <c r="J891" s="167"/>
      <c r="Q891" s="167"/>
      <c r="R891" s="167"/>
    </row>
    <row r="892" spans="1:18" ht="15.75" customHeight="1">
      <c r="A892" s="167"/>
      <c r="B892" s="167"/>
      <c r="C892" s="172"/>
      <c r="D892" s="172"/>
      <c r="E892" s="172"/>
      <c r="F892" s="167"/>
      <c r="G892" s="167"/>
      <c r="H892" s="282"/>
      <c r="I892" s="284"/>
      <c r="J892" s="167"/>
      <c r="Q892" s="167"/>
      <c r="R892" s="167"/>
    </row>
    <row r="893" spans="1:18" ht="15.75" customHeight="1">
      <c r="A893" s="167"/>
      <c r="B893" s="167"/>
      <c r="C893" s="172"/>
      <c r="D893" s="172"/>
      <c r="E893" s="172"/>
      <c r="F893" s="167"/>
      <c r="G893" s="167"/>
      <c r="H893" s="282"/>
      <c r="I893" s="284"/>
      <c r="J893" s="167"/>
      <c r="Q893" s="167"/>
      <c r="R893" s="167"/>
    </row>
    <row r="894" spans="1:18" ht="15.75" customHeight="1">
      <c r="A894" s="167"/>
      <c r="B894" s="167"/>
      <c r="C894" s="172"/>
      <c r="D894" s="172"/>
      <c r="E894" s="172"/>
      <c r="F894" s="167"/>
      <c r="G894" s="167"/>
      <c r="H894" s="282"/>
      <c r="I894" s="284"/>
      <c r="J894" s="167"/>
      <c r="Q894" s="167"/>
      <c r="R894" s="167"/>
    </row>
    <row r="895" spans="1:18" ht="15.75" customHeight="1">
      <c r="A895" s="167"/>
      <c r="B895" s="167"/>
      <c r="C895" s="172"/>
      <c r="D895" s="172"/>
      <c r="E895" s="172"/>
      <c r="F895" s="167"/>
      <c r="G895" s="167"/>
      <c r="H895" s="282"/>
      <c r="I895" s="284"/>
      <c r="J895" s="167"/>
      <c r="Q895" s="167"/>
      <c r="R895" s="167"/>
    </row>
    <row r="896" spans="1:18" ht="15.75" customHeight="1">
      <c r="A896" s="167"/>
      <c r="B896" s="167"/>
      <c r="C896" s="172"/>
      <c r="D896" s="172"/>
      <c r="E896" s="172"/>
      <c r="F896" s="167"/>
      <c r="G896" s="167"/>
      <c r="H896" s="282"/>
      <c r="I896" s="284"/>
      <c r="J896" s="167"/>
      <c r="Q896" s="167"/>
      <c r="R896" s="167"/>
    </row>
    <row r="897" spans="1:18" ht="15.75" customHeight="1">
      <c r="A897" s="167"/>
      <c r="B897" s="167"/>
      <c r="C897" s="172"/>
      <c r="D897" s="172"/>
      <c r="E897" s="172"/>
      <c r="F897" s="167"/>
      <c r="G897" s="167"/>
      <c r="H897" s="282"/>
      <c r="I897" s="284"/>
      <c r="J897" s="167"/>
      <c r="Q897" s="167"/>
      <c r="R897" s="167"/>
    </row>
    <row r="898" spans="1:18" ht="15.75" customHeight="1">
      <c r="A898" s="167"/>
      <c r="B898" s="167"/>
      <c r="C898" s="172"/>
      <c r="D898" s="172"/>
      <c r="E898" s="172"/>
      <c r="F898" s="167"/>
      <c r="G898" s="167"/>
      <c r="H898" s="282"/>
      <c r="I898" s="284"/>
      <c r="J898" s="167"/>
      <c r="Q898" s="167"/>
      <c r="R898" s="167"/>
    </row>
    <row r="899" spans="1:18" ht="15.75" customHeight="1">
      <c r="A899" s="167"/>
      <c r="B899" s="167"/>
      <c r="C899" s="172"/>
      <c r="D899" s="172"/>
      <c r="E899" s="172"/>
      <c r="F899" s="167"/>
      <c r="G899" s="167"/>
      <c r="H899" s="282"/>
      <c r="I899" s="284"/>
      <c r="J899" s="167"/>
      <c r="Q899" s="167"/>
      <c r="R899" s="167"/>
    </row>
    <row r="900" spans="1:18" ht="15.75" customHeight="1">
      <c r="A900" s="167"/>
      <c r="B900" s="167"/>
      <c r="C900" s="172"/>
      <c r="D900" s="172"/>
      <c r="E900" s="172"/>
      <c r="F900" s="167"/>
      <c r="G900" s="167"/>
      <c r="H900" s="282"/>
      <c r="I900" s="284"/>
      <c r="J900" s="167"/>
      <c r="Q900" s="167"/>
      <c r="R900" s="167"/>
    </row>
    <row r="901" spans="1:18" ht="15.75" customHeight="1">
      <c r="A901" s="167"/>
      <c r="B901" s="167"/>
      <c r="C901" s="172"/>
      <c r="D901" s="172"/>
      <c r="E901" s="172"/>
      <c r="F901" s="167"/>
      <c r="G901" s="167"/>
      <c r="H901" s="282"/>
      <c r="I901" s="284"/>
      <c r="J901" s="167"/>
      <c r="Q901" s="167"/>
      <c r="R901" s="167"/>
    </row>
    <row r="902" spans="1:18" ht="15.75" customHeight="1">
      <c r="A902" s="167"/>
      <c r="B902" s="167"/>
      <c r="C902" s="172"/>
      <c r="D902" s="172"/>
      <c r="E902" s="172"/>
      <c r="F902" s="167"/>
      <c r="G902" s="167"/>
      <c r="H902" s="282"/>
      <c r="I902" s="284"/>
      <c r="J902" s="167"/>
      <c r="Q902" s="167"/>
      <c r="R902" s="167"/>
    </row>
    <row r="903" spans="1:18" ht="15.75" customHeight="1">
      <c r="A903" s="167"/>
      <c r="B903" s="167"/>
      <c r="C903" s="172"/>
      <c r="D903" s="172"/>
      <c r="E903" s="172"/>
      <c r="F903" s="167"/>
      <c r="G903" s="167"/>
      <c r="H903" s="282"/>
      <c r="I903" s="284"/>
      <c r="J903" s="167"/>
      <c r="Q903" s="167"/>
      <c r="R903" s="167"/>
    </row>
    <row r="904" spans="1:18" ht="15.75" customHeight="1">
      <c r="A904" s="167"/>
      <c r="B904" s="167"/>
      <c r="C904" s="172"/>
      <c r="D904" s="172"/>
      <c r="E904" s="172"/>
      <c r="F904" s="167"/>
      <c r="G904" s="167"/>
      <c r="H904" s="282"/>
      <c r="I904" s="284"/>
      <c r="J904" s="167"/>
      <c r="Q904" s="167"/>
      <c r="R904" s="167"/>
    </row>
    <row r="905" spans="1:18" ht="15.75" customHeight="1">
      <c r="A905" s="167"/>
      <c r="B905" s="167"/>
      <c r="C905" s="172"/>
      <c r="D905" s="172"/>
      <c r="E905" s="172"/>
      <c r="F905" s="167"/>
      <c r="G905" s="167"/>
      <c r="H905" s="282"/>
      <c r="I905" s="284"/>
      <c r="J905" s="167"/>
      <c r="Q905" s="167"/>
      <c r="R905" s="167"/>
    </row>
    <row r="906" spans="1:18" ht="15.75" customHeight="1">
      <c r="A906" s="167"/>
      <c r="B906" s="167"/>
      <c r="C906" s="172"/>
      <c r="D906" s="172"/>
      <c r="E906" s="172"/>
      <c r="F906" s="167"/>
      <c r="G906" s="167"/>
      <c r="H906" s="282"/>
      <c r="I906" s="284"/>
      <c r="J906" s="167"/>
      <c r="Q906" s="167"/>
      <c r="R906" s="167"/>
    </row>
    <row r="907" spans="1:18" ht="15.75" customHeight="1">
      <c r="A907" s="167"/>
      <c r="B907" s="167"/>
      <c r="C907" s="172"/>
      <c r="D907" s="172"/>
      <c r="E907" s="172"/>
      <c r="F907" s="167"/>
      <c r="G907" s="167"/>
      <c r="H907" s="282"/>
      <c r="I907" s="284"/>
      <c r="J907" s="167"/>
      <c r="Q907" s="167"/>
      <c r="R907" s="167"/>
    </row>
    <row r="908" spans="1:18" ht="15.75" customHeight="1">
      <c r="A908" s="167"/>
      <c r="B908" s="167"/>
      <c r="C908" s="172"/>
      <c r="D908" s="172"/>
      <c r="E908" s="172"/>
      <c r="F908" s="167"/>
      <c r="G908" s="167"/>
      <c r="H908" s="282"/>
      <c r="I908" s="284"/>
      <c r="J908" s="167"/>
      <c r="Q908" s="167"/>
      <c r="R908" s="167"/>
    </row>
    <row r="909" spans="1:18" ht="15.75" customHeight="1">
      <c r="A909" s="167"/>
      <c r="B909" s="167"/>
      <c r="C909" s="172"/>
      <c r="D909" s="172"/>
      <c r="E909" s="172"/>
      <c r="F909" s="167"/>
      <c r="G909" s="167"/>
      <c r="H909" s="282"/>
      <c r="I909" s="284"/>
      <c r="J909" s="167"/>
      <c r="Q909" s="167"/>
      <c r="R909" s="167"/>
    </row>
    <row r="910" spans="1:18" ht="15.75" customHeight="1">
      <c r="A910" s="167"/>
      <c r="B910" s="167"/>
      <c r="C910" s="172"/>
      <c r="D910" s="172"/>
      <c r="E910" s="172"/>
      <c r="F910" s="167"/>
      <c r="G910" s="167"/>
      <c r="H910" s="282"/>
      <c r="I910" s="284"/>
      <c r="J910" s="167"/>
      <c r="Q910" s="167"/>
      <c r="R910" s="167"/>
    </row>
    <row r="911" spans="1:18" ht="15.75" customHeight="1">
      <c r="A911" s="167"/>
      <c r="B911" s="167"/>
      <c r="C911" s="172"/>
      <c r="D911" s="172"/>
      <c r="E911" s="172"/>
      <c r="F911" s="167"/>
      <c r="G911" s="167"/>
      <c r="H911" s="282"/>
      <c r="I911" s="284"/>
      <c r="J911" s="167"/>
      <c r="Q911" s="167"/>
      <c r="R911" s="167"/>
    </row>
    <row r="912" spans="1:18" ht="15.75" customHeight="1">
      <c r="A912" s="167"/>
      <c r="B912" s="167"/>
      <c r="C912" s="172"/>
      <c r="D912" s="172"/>
      <c r="E912" s="172"/>
      <c r="F912" s="167"/>
      <c r="G912" s="167"/>
      <c r="H912" s="282"/>
      <c r="I912" s="284"/>
      <c r="J912" s="167"/>
      <c r="Q912" s="167"/>
      <c r="R912" s="167"/>
    </row>
    <row r="913" spans="1:18" ht="15.75" customHeight="1">
      <c r="A913" s="167"/>
      <c r="B913" s="167"/>
      <c r="C913" s="172"/>
      <c r="D913" s="172"/>
      <c r="E913" s="172"/>
      <c r="F913" s="167"/>
      <c r="G913" s="167"/>
      <c r="H913" s="282"/>
      <c r="I913" s="284"/>
      <c r="J913" s="167"/>
      <c r="Q913" s="167"/>
      <c r="R913" s="167"/>
    </row>
    <row r="914" spans="1:18" ht="15.75" customHeight="1">
      <c r="A914" s="167"/>
      <c r="B914" s="167"/>
      <c r="C914" s="172"/>
      <c r="D914" s="172"/>
      <c r="E914" s="172"/>
      <c r="F914" s="167"/>
      <c r="G914" s="167"/>
      <c r="H914" s="282"/>
      <c r="I914" s="284"/>
      <c r="J914" s="167"/>
      <c r="Q914" s="167"/>
      <c r="R914" s="167"/>
    </row>
    <row r="915" spans="1:18" ht="15.75" customHeight="1">
      <c r="A915" s="167"/>
      <c r="B915" s="167"/>
      <c r="C915" s="172"/>
      <c r="D915" s="172"/>
      <c r="E915" s="172"/>
      <c r="F915" s="167"/>
      <c r="G915" s="167"/>
      <c r="H915" s="282"/>
      <c r="I915" s="284"/>
      <c r="J915" s="167"/>
      <c r="Q915" s="167"/>
      <c r="R915" s="167"/>
    </row>
    <row r="916" spans="1:18" ht="15.75" customHeight="1">
      <c r="A916" s="167"/>
      <c r="B916" s="167"/>
      <c r="C916" s="172"/>
      <c r="D916" s="172"/>
      <c r="E916" s="172"/>
      <c r="F916" s="167"/>
      <c r="G916" s="167"/>
      <c r="H916" s="282"/>
      <c r="I916" s="284"/>
      <c r="J916" s="167"/>
      <c r="Q916" s="167"/>
      <c r="R916" s="167"/>
    </row>
    <row r="917" spans="1:18" ht="15.75" customHeight="1">
      <c r="A917" s="167"/>
      <c r="B917" s="167"/>
      <c r="C917" s="172"/>
      <c r="D917" s="172"/>
      <c r="E917" s="172"/>
      <c r="F917" s="167"/>
      <c r="G917" s="167"/>
      <c r="H917" s="282"/>
      <c r="I917" s="284"/>
      <c r="J917" s="167"/>
      <c r="Q917" s="167"/>
      <c r="R917" s="167"/>
    </row>
    <row r="918" spans="1:18" ht="15.75" customHeight="1">
      <c r="A918" s="167"/>
      <c r="B918" s="167"/>
      <c r="C918" s="172"/>
      <c r="D918" s="172"/>
      <c r="E918" s="172"/>
      <c r="F918" s="167"/>
      <c r="G918" s="167"/>
      <c r="H918" s="282"/>
      <c r="I918" s="284"/>
      <c r="J918" s="167"/>
      <c r="Q918" s="167"/>
      <c r="R918" s="167"/>
    </row>
    <row r="919" spans="1:18" ht="15.75" customHeight="1">
      <c r="A919" s="167"/>
      <c r="B919" s="167"/>
      <c r="C919" s="172"/>
      <c r="D919" s="172"/>
      <c r="E919" s="172"/>
      <c r="F919" s="167"/>
      <c r="G919" s="167"/>
      <c r="H919" s="282"/>
      <c r="I919" s="284"/>
      <c r="J919" s="167"/>
      <c r="Q919" s="167"/>
      <c r="R919" s="167"/>
    </row>
    <row r="920" spans="1:18" ht="15.75" customHeight="1">
      <c r="A920" s="167"/>
      <c r="B920" s="167"/>
      <c r="C920" s="172"/>
      <c r="D920" s="172"/>
      <c r="E920" s="172"/>
      <c r="F920" s="167"/>
      <c r="G920" s="167"/>
      <c r="H920" s="282"/>
      <c r="I920" s="284"/>
      <c r="J920" s="167"/>
      <c r="Q920" s="167"/>
      <c r="R920" s="167"/>
    </row>
    <row r="921" spans="1:18" ht="15.75" customHeight="1">
      <c r="A921" s="167"/>
      <c r="B921" s="167"/>
      <c r="C921" s="172"/>
      <c r="D921" s="172"/>
      <c r="E921" s="172"/>
      <c r="F921" s="167"/>
      <c r="G921" s="167"/>
      <c r="H921" s="282"/>
      <c r="I921" s="284"/>
      <c r="J921" s="167"/>
      <c r="Q921" s="167"/>
      <c r="R921" s="167"/>
    </row>
    <row r="922" spans="1:18" ht="15.75" customHeight="1">
      <c r="A922" s="167"/>
      <c r="B922" s="167"/>
      <c r="C922" s="172"/>
      <c r="D922" s="172"/>
      <c r="E922" s="172"/>
      <c r="F922" s="167"/>
      <c r="G922" s="167"/>
      <c r="H922" s="282"/>
      <c r="I922" s="284"/>
      <c r="J922" s="167"/>
      <c r="Q922" s="167"/>
      <c r="R922" s="167"/>
    </row>
    <row r="923" spans="1:18" ht="15.75" customHeight="1">
      <c r="A923" s="167"/>
      <c r="B923" s="167"/>
      <c r="C923" s="172"/>
      <c r="D923" s="172"/>
      <c r="E923" s="172"/>
      <c r="F923" s="167"/>
      <c r="G923" s="167"/>
      <c r="H923" s="282"/>
      <c r="I923" s="284"/>
      <c r="J923" s="167"/>
      <c r="Q923" s="167"/>
      <c r="R923" s="167"/>
    </row>
    <row r="924" spans="1:18" ht="15.75" customHeight="1">
      <c r="A924" s="167"/>
      <c r="B924" s="167"/>
      <c r="C924" s="172"/>
      <c r="D924" s="172"/>
      <c r="E924" s="172"/>
      <c r="F924" s="167"/>
      <c r="G924" s="167"/>
      <c r="H924" s="282"/>
      <c r="I924" s="284"/>
      <c r="J924" s="167"/>
      <c r="Q924" s="167"/>
      <c r="R924" s="167"/>
    </row>
    <row r="925" spans="1:18" ht="15.75" customHeight="1">
      <c r="A925" s="167"/>
      <c r="B925" s="167"/>
      <c r="C925" s="172"/>
      <c r="D925" s="172"/>
      <c r="E925" s="172"/>
      <c r="F925" s="167"/>
      <c r="G925" s="167"/>
      <c r="H925" s="282"/>
      <c r="I925" s="284"/>
      <c r="J925" s="167"/>
      <c r="Q925" s="167"/>
      <c r="R925" s="167"/>
    </row>
    <row r="926" spans="1:18" ht="15.75" customHeight="1">
      <c r="A926" s="167"/>
      <c r="B926" s="167"/>
      <c r="C926" s="172"/>
      <c r="D926" s="172"/>
      <c r="E926" s="172"/>
      <c r="F926" s="167"/>
      <c r="G926" s="167"/>
      <c r="H926" s="282"/>
      <c r="I926" s="284"/>
      <c r="J926" s="167"/>
      <c r="Q926" s="167"/>
      <c r="R926" s="167"/>
    </row>
    <row r="927" spans="1:18" ht="15.75" customHeight="1">
      <c r="A927" s="167"/>
      <c r="B927" s="167"/>
      <c r="C927" s="172"/>
      <c r="D927" s="172"/>
      <c r="E927" s="172"/>
      <c r="F927" s="167"/>
      <c r="G927" s="167"/>
      <c r="H927" s="282"/>
      <c r="I927" s="284"/>
      <c r="J927" s="167"/>
      <c r="Q927" s="167"/>
      <c r="R927" s="167"/>
    </row>
    <row r="928" spans="1:18" ht="15.75" customHeight="1">
      <c r="A928" s="167"/>
      <c r="B928" s="167"/>
      <c r="C928" s="172"/>
      <c r="D928" s="172"/>
      <c r="E928" s="172"/>
      <c r="F928" s="167"/>
      <c r="G928" s="167"/>
      <c r="H928" s="282"/>
      <c r="I928" s="284"/>
      <c r="J928" s="167"/>
      <c r="Q928" s="167"/>
      <c r="R928" s="167"/>
    </row>
    <row r="929" spans="1:18" ht="15.75" customHeight="1">
      <c r="A929" s="167"/>
      <c r="B929" s="167"/>
      <c r="C929" s="172"/>
      <c r="D929" s="172"/>
      <c r="E929" s="172"/>
      <c r="F929" s="167"/>
      <c r="G929" s="167"/>
      <c r="H929" s="282"/>
      <c r="I929" s="284"/>
      <c r="J929" s="167"/>
      <c r="Q929" s="167"/>
      <c r="R929" s="167"/>
    </row>
    <row r="930" spans="1:18" ht="15.75" customHeight="1">
      <c r="A930" s="167"/>
      <c r="B930" s="167"/>
      <c r="C930" s="172"/>
      <c r="D930" s="172"/>
      <c r="E930" s="172"/>
      <c r="F930" s="167"/>
      <c r="G930" s="167"/>
      <c r="H930" s="282"/>
      <c r="I930" s="284"/>
      <c r="J930" s="167"/>
      <c r="Q930" s="167"/>
      <c r="R930" s="167"/>
    </row>
    <row r="931" spans="1:18" ht="15.75" customHeight="1">
      <c r="A931" s="167"/>
      <c r="B931" s="167"/>
      <c r="C931" s="172"/>
      <c r="D931" s="172"/>
      <c r="E931" s="172"/>
      <c r="F931" s="167"/>
      <c r="G931" s="167"/>
      <c r="H931" s="282"/>
      <c r="I931" s="284"/>
      <c r="J931" s="167"/>
      <c r="Q931" s="167"/>
      <c r="R931" s="167"/>
    </row>
    <row r="932" spans="1:18" ht="15.75" customHeight="1">
      <c r="A932" s="167"/>
      <c r="B932" s="167"/>
      <c r="C932" s="172"/>
      <c r="D932" s="172"/>
      <c r="E932" s="172"/>
      <c r="F932" s="167"/>
      <c r="G932" s="167"/>
      <c r="H932" s="282"/>
      <c r="I932" s="284"/>
      <c r="J932" s="167"/>
      <c r="Q932" s="167"/>
      <c r="R932" s="167"/>
    </row>
    <row r="933" spans="1:18" ht="15.75" customHeight="1">
      <c r="A933" s="167"/>
      <c r="B933" s="167"/>
      <c r="C933" s="172"/>
      <c r="D933" s="172"/>
      <c r="E933" s="172"/>
      <c r="F933" s="167"/>
      <c r="G933" s="167"/>
      <c r="H933" s="282"/>
      <c r="I933" s="284"/>
      <c r="J933" s="167"/>
      <c r="Q933" s="167"/>
      <c r="R933" s="167"/>
    </row>
    <row r="934" spans="1:18" ht="15.75" customHeight="1">
      <c r="A934" s="167"/>
      <c r="B934" s="167"/>
      <c r="C934" s="172"/>
      <c r="D934" s="172"/>
      <c r="E934" s="172"/>
      <c r="F934" s="167"/>
      <c r="G934" s="167"/>
      <c r="H934" s="282"/>
      <c r="I934" s="284"/>
      <c r="J934" s="167"/>
      <c r="Q934" s="167"/>
      <c r="R934" s="167"/>
    </row>
    <row r="935" spans="1:18" ht="15.75" customHeight="1">
      <c r="A935" s="167"/>
      <c r="B935" s="167"/>
      <c r="C935" s="172"/>
      <c r="D935" s="172"/>
      <c r="E935" s="172"/>
      <c r="F935" s="167"/>
      <c r="G935" s="167"/>
      <c r="H935" s="282"/>
      <c r="I935" s="284"/>
      <c r="J935" s="167"/>
      <c r="Q935" s="167"/>
      <c r="R935" s="167"/>
    </row>
    <row r="936" spans="1:18" ht="15.75" customHeight="1">
      <c r="A936" s="167"/>
      <c r="B936" s="167"/>
      <c r="C936" s="172"/>
      <c r="D936" s="172"/>
      <c r="E936" s="172"/>
      <c r="F936" s="167"/>
      <c r="G936" s="167"/>
      <c r="H936" s="282"/>
      <c r="I936" s="284"/>
      <c r="J936" s="167"/>
      <c r="Q936" s="167"/>
      <c r="R936" s="167"/>
    </row>
    <row r="937" spans="1:18" ht="15.75" customHeight="1">
      <c r="A937" s="167"/>
      <c r="B937" s="167"/>
      <c r="C937" s="172"/>
      <c r="D937" s="172"/>
      <c r="E937" s="172"/>
      <c r="F937" s="167"/>
      <c r="G937" s="167"/>
      <c r="H937" s="282"/>
      <c r="I937" s="284"/>
      <c r="J937" s="167"/>
      <c r="Q937" s="167"/>
      <c r="R937" s="167"/>
    </row>
    <row r="938" spans="1:18" ht="15.75" customHeight="1">
      <c r="A938" s="167"/>
      <c r="B938" s="167"/>
      <c r="C938" s="172"/>
      <c r="D938" s="172"/>
      <c r="E938" s="172"/>
      <c r="F938" s="167"/>
      <c r="G938" s="167"/>
      <c r="H938" s="282"/>
      <c r="I938" s="284"/>
      <c r="J938" s="167"/>
      <c r="Q938" s="167"/>
      <c r="R938" s="167"/>
    </row>
    <row r="939" spans="1:18" ht="15.75" customHeight="1">
      <c r="A939" s="167"/>
      <c r="B939" s="167"/>
      <c r="C939" s="172"/>
      <c r="D939" s="172"/>
      <c r="E939" s="172"/>
      <c r="F939" s="167"/>
      <c r="G939" s="167"/>
      <c r="H939" s="282"/>
      <c r="I939" s="284"/>
      <c r="J939" s="167"/>
      <c r="Q939" s="167"/>
      <c r="R939" s="167"/>
    </row>
    <row r="940" spans="1:18" ht="15.75" customHeight="1">
      <c r="A940" s="167"/>
      <c r="B940" s="167"/>
      <c r="C940" s="172"/>
      <c r="D940" s="172"/>
      <c r="E940" s="172"/>
      <c r="F940" s="167"/>
      <c r="G940" s="167"/>
      <c r="H940" s="282"/>
      <c r="I940" s="284"/>
      <c r="J940" s="167"/>
      <c r="Q940" s="167"/>
      <c r="R940" s="167"/>
    </row>
    <row r="941" spans="1:18" ht="15.75" customHeight="1">
      <c r="A941" s="167"/>
      <c r="B941" s="167"/>
      <c r="C941" s="172"/>
      <c r="D941" s="172"/>
      <c r="E941" s="172"/>
      <c r="F941" s="167"/>
      <c r="G941" s="167"/>
      <c r="H941" s="282"/>
      <c r="I941" s="284"/>
      <c r="J941" s="167"/>
      <c r="Q941" s="167"/>
      <c r="R941" s="167"/>
    </row>
    <row r="942" spans="1:18" ht="15.75" customHeight="1">
      <c r="A942" s="167"/>
      <c r="B942" s="167"/>
      <c r="C942" s="172"/>
      <c r="D942" s="172"/>
      <c r="E942" s="172"/>
      <c r="F942" s="167"/>
      <c r="G942" s="167"/>
      <c r="H942" s="282"/>
      <c r="I942" s="284"/>
      <c r="J942" s="167"/>
      <c r="Q942" s="167"/>
      <c r="R942" s="167"/>
    </row>
    <row r="943" spans="1:18" ht="15.75" customHeight="1">
      <c r="A943" s="167"/>
      <c r="B943" s="167"/>
      <c r="C943" s="172"/>
      <c r="D943" s="172"/>
      <c r="E943" s="172"/>
      <c r="F943" s="167"/>
      <c r="G943" s="167"/>
      <c r="H943" s="282"/>
      <c r="I943" s="284"/>
      <c r="J943" s="167"/>
      <c r="Q943" s="167"/>
      <c r="R943" s="167"/>
    </row>
    <row r="944" spans="1:18" ht="15.75" customHeight="1">
      <c r="A944" s="167"/>
      <c r="B944" s="167"/>
      <c r="C944" s="172"/>
      <c r="D944" s="172"/>
      <c r="E944" s="172"/>
      <c r="F944" s="167"/>
      <c r="G944" s="167"/>
      <c r="H944" s="282"/>
      <c r="I944" s="284"/>
      <c r="J944" s="167"/>
      <c r="Q944" s="167"/>
      <c r="R944" s="167"/>
    </row>
    <row r="945" spans="1:18" ht="15.75" customHeight="1">
      <c r="A945" s="167"/>
      <c r="B945" s="167"/>
      <c r="C945" s="172"/>
      <c r="D945" s="172"/>
      <c r="E945" s="172"/>
      <c r="F945" s="167"/>
      <c r="G945" s="167"/>
      <c r="H945" s="282"/>
      <c r="I945" s="284"/>
      <c r="J945" s="167"/>
      <c r="Q945" s="167"/>
      <c r="R945" s="167"/>
    </row>
    <row r="946" spans="1:18" ht="15.75" customHeight="1">
      <c r="A946" s="167"/>
      <c r="B946" s="167"/>
      <c r="C946" s="172"/>
      <c r="D946" s="172"/>
      <c r="E946" s="172"/>
      <c r="F946" s="167"/>
      <c r="G946" s="167"/>
      <c r="H946" s="282"/>
      <c r="I946" s="284"/>
      <c r="J946" s="167"/>
      <c r="Q946" s="167"/>
      <c r="R946" s="167"/>
    </row>
    <row r="947" spans="1:18" ht="15.75" customHeight="1">
      <c r="A947" s="167"/>
      <c r="B947" s="167"/>
      <c r="C947" s="172"/>
      <c r="D947" s="172"/>
      <c r="E947" s="172"/>
      <c r="F947" s="167"/>
      <c r="G947" s="167"/>
      <c r="H947" s="282"/>
      <c r="I947" s="284"/>
      <c r="J947" s="167"/>
      <c r="Q947" s="167"/>
      <c r="R947" s="167"/>
    </row>
    <row r="948" spans="1:18" ht="15.75" customHeight="1">
      <c r="A948" s="167"/>
      <c r="B948" s="167"/>
      <c r="C948" s="172"/>
      <c r="D948" s="172"/>
      <c r="E948" s="172"/>
      <c r="F948" s="167"/>
      <c r="G948" s="167"/>
      <c r="H948" s="282"/>
      <c r="I948" s="284"/>
      <c r="J948" s="167"/>
      <c r="Q948" s="167"/>
      <c r="R948" s="167"/>
    </row>
    <row r="949" spans="1:18" ht="15.75" customHeight="1">
      <c r="A949" s="167"/>
      <c r="B949" s="167"/>
      <c r="C949" s="172"/>
      <c r="D949" s="172"/>
      <c r="E949" s="172"/>
      <c r="F949" s="167"/>
      <c r="G949" s="167"/>
      <c r="H949" s="282"/>
      <c r="I949" s="284"/>
      <c r="J949" s="167"/>
      <c r="Q949" s="167"/>
      <c r="R949" s="167"/>
    </row>
    <row r="950" spans="1:18" ht="15.75" customHeight="1">
      <c r="A950" s="167"/>
      <c r="B950" s="167"/>
      <c r="C950" s="172"/>
      <c r="D950" s="172"/>
      <c r="E950" s="172"/>
      <c r="F950" s="167"/>
      <c r="G950" s="167"/>
      <c r="H950" s="282"/>
      <c r="I950" s="284"/>
      <c r="J950" s="167"/>
      <c r="Q950" s="167"/>
      <c r="R950" s="167"/>
    </row>
    <row r="951" spans="1:18" ht="15.75" customHeight="1">
      <c r="A951" s="167"/>
      <c r="B951" s="167"/>
      <c r="C951" s="172"/>
      <c r="D951" s="172"/>
      <c r="E951" s="172"/>
      <c r="F951" s="167"/>
      <c r="G951" s="167"/>
      <c r="H951" s="282"/>
      <c r="I951" s="284"/>
      <c r="J951" s="167"/>
      <c r="Q951" s="167"/>
      <c r="R951" s="167"/>
    </row>
    <row r="952" spans="1:18" ht="15.75" customHeight="1">
      <c r="A952" s="167"/>
      <c r="B952" s="167"/>
      <c r="C952" s="172"/>
      <c r="D952" s="172"/>
      <c r="E952" s="172"/>
      <c r="F952" s="167"/>
      <c r="G952" s="167"/>
      <c r="H952" s="282"/>
      <c r="I952" s="284"/>
      <c r="J952" s="167"/>
      <c r="Q952" s="167"/>
      <c r="R952" s="167"/>
    </row>
    <row r="953" spans="1:18" ht="15.75" customHeight="1">
      <c r="A953" s="167"/>
      <c r="B953" s="167"/>
      <c r="C953" s="172"/>
      <c r="D953" s="172"/>
      <c r="E953" s="172"/>
      <c r="F953" s="167"/>
      <c r="G953" s="167"/>
      <c r="H953" s="282"/>
      <c r="I953" s="284"/>
      <c r="J953" s="167"/>
      <c r="Q953" s="167"/>
      <c r="R953" s="167"/>
    </row>
    <row r="954" spans="1:18" ht="15.75" customHeight="1">
      <c r="A954" s="167"/>
      <c r="B954" s="167"/>
      <c r="C954" s="172"/>
      <c r="D954" s="172"/>
      <c r="E954" s="172"/>
      <c r="F954" s="167"/>
      <c r="G954" s="167"/>
      <c r="H954" s="282"/>
      <c r="I954" s="284"/>
      <c r="J954" s="167"/>
      <c r="Q954" s="167"/>
      <c r="R954" s="167"/>
    </row>
    <row r="955" spans="1:18" ht="15.75" customHeight="1">
      <c r="A955" s="167"/>
      <c r="B955" s="167"/>
      <c r="C955" s="172"/>
      <c r="D955" s="172"/>
      <c r="E955" s="172"/>
      <c r="F955" s="167"/>
      <c r="G955" s="167"/>
      <c r="H955" s="282"/>
      <c r="I955" s="284"/>
      <c r="J955" s="167"/>
      <c r="Q955" s="167"/>
      <c r="R955" s="167"/>
    </row>
    <row r="956" spans="1:18" ht="15.75" customHeight="1">
      <c r="A956" s="167"/>
      <c r="B956" s="167"/>
      <c r="C956" s="172"/>
      <c r="D956" s="172"/>
      <c r="E956" s="172"/>
      <c r="F956" s="167"/>
      <c r="G956" s="167"/>
      <c r="H956" s="282"/>
      <c r="I956" s="284"/>
      <c r="J956" s="167"/>
      <c r="Q956" s="167"/>
      <c r="R956" s="167"/>
    </row>
    <row r="957" spans="1:18" ht="15.75" customHeight="1">
      <c r="A957" s="167"/>
      <c r="B957" s="167"/>
      <c r="C957" s="172"/>
      <c r="D957" s="172"/>
      <c r="E957" s="172"/>
      <c r="F957" s="167"/>
      <c r="G957" s="167"/>
      <c r="H957" s="282"/>
      <c r="I957" s="284"/>
      <c r="J957" s="167"/>
      <c r="Q957" s="167"/>
      <c r="R957" s="167"/>
    </row>
    <row r="958" spans="1:18" ht="15.75" customHeight="1">
      <c r="A958" s="167"/>
      <c r="B958" s="167"/>
      <c r="C958" s="172"/>
      <c r="D958" s="172"/>
      <c r="E958" s="172"/>
      <c r="F958" s="167"/>
      <c r="G958" s="167"/>
      <c r="H958" s="282"/>
      <c r="I958" s="284"/>
      <c r="J958" s="167"/>
      <c r="Q958" s="167"/>
      <c r="R958" s="167"/>
    </row>
    <row r="959" spans="1:18" ht="15.75" customHeight="1">
      <c r="A959" s="167"/>
      <c r="B959" s="167"/>
      <c r="C959" s="172"/>
      <c r="D959" s="172"/>
      <c r="E959" s="172"/>
      <c r="F959" s="167"/>
      <c r="G959" s="167"/>
      <c r="H959" s="282"/>
      <c r="I959" s="284"/>
      <c r="J959" s="167"/>
      <c r="Q959" s="167"/>
      <c r="R959" s="167"/>
    </row>
    <row r="960" spans="1:18" ht="15.75" customHeight="1">
      <c r="A960" s="167"/>
      <c r="B960" s="167"/>
      <c r="C960" s="172"/>
      <c r="D960" s="172"/>
      <c r="E960" s="172"/>
      <c r="F960" s="167"/>
      <c r="G960" s="167"/>
      <c r="H960" s="282"/>
      <c r="I960" s="284"/>
      <c r="J960" s="167"/>
      <c r="Q960" s="167"/>
      <c r="R960" s="167"/>
    </row>
    <row r="961" spans="1:18" ht="15.75" customHeight="1">
      <c r="A961" s="167"/>
      <c r="B961" s="167"/>
      <c r="C961" s="172"/>
      <c r="D961" s="172"/>
      <c r="E961" s="172"/>
      <c r="F961" s="167"/>
      <c r="G961" s="167"/>
      <c r="H961" s="282"/>
      <c r="I961" s="284"/>
      <c r="J961" s="167"/>
      <c r="Q961" s="167"/>
      <c r="R961" s="167"/>
    </row>
    <row r="962" spans="1:18" ht="15.75" customHeight="1">
      <c r="A962" s="167"/>
      <c r="B962" s="167"/>
      <c r="C962" s="172"/>
      <c r="D962" s="172"/>
      <c r="E962" s="172"/>
      <c r="F962" s="167"/>
      <c r="G962" s="167"/>
      <c r="H962" s="282"/>
      <c r="I962" s="284"/>
      <c r="J962" s="167"/>
      <c r="Q962" s="167"/>
      <c r="R962" s="167"/>
    </row>
    <row r="963" spans="1:18" ht="15.75" customHeight="1">
      <c r="A963" s="167"/>
      <c r="B963" s="167"/>
      <c r="C963" s="172"/>
      <c r="D963" s="172"/>
      <c r="E963" s="172"/>
      <c r="F963" s="167"/>
      <c r="G963" s="167"/>
      <c r="H963" s="282"/>
      <c r="I963" s="284"/>
      <c r="J963" s="167"/>
      <c r="Q963" s="167"/>
      <c r="R963" s="167"/>
    </row>
    <row r="964" spans="1:18" ht="15.75" customHeight="1">
      <c r="A964" s="167"/>
      <c r="B964" s="167"/>
      <c r="C964" s="172"/>
      <c r="D964" s="172"/>
      <c r="E964" s="172"/>
      <c r="F964" s="167"/>
      <c r="G964" s="167"/>
      <c r="H964" s="282"/>
      <c r="I964" s="284"/>
      <c r="J964" s="167"/>
      <c r="Q964" s="167"/>
      <c r="R964" s="167"/>
    </row>
    <row r="965" spans="1:18" ht="15.75" customHeight="1">
      <c r="A965" s="167"/>
      <c r="B965" s="167"/>
      <c r="C965" s="172"/>
      <c r="D965" s="172"/>
      <c r="E965" s="172"/>
      <c r="F965" s="167"/>
      <c r="G965" s="167"/>
      <c r="H965" s="282"/>
      <c r="I965" s="284"/>
      <c r="J965" s="167"/>
      <c r="Q965" s="167"/>
      <c r="R965" s="167"/>
    </row>
    <row r="966" spans="1:18" ht="15.75" customHeight="1">
      <c r="A966" s="167"/>
      <c r="B966" s="167"/>
      <c r="C966" s="172"/>
      <c r="D966" s="172"/>
      <c r="E966" s="172"/>
      <c r="F966" s="167"/>
      <c r="G966" s="167"/>
      <c r="H966" s="282"/>
      <c r="I966" s="284"/>
      <c r="J966" s="167"/>
      <c r="Q966" s="167"/>
      <c r="R966" s="167"/>
    </row>
    <row r="967" spans="1:18" ht="15.75" customHeight="1">
      <c r="A967" s="167"/>
      <c r="B967" s="167"/>
      <c r="C967" s="172"/>
      <c r="D967" s="172"/>
      <c r="E967" s="172"/>
      <c r="F967" s="167"/>
      <c r="G967" s="167"/>
      <c r="H967" s="282"/>
      <c r="I967" s="284"/>
      <c r="J967" s="167"/>
      <c r="Q967" s="167"/>
      <c r="R967" s="167"/>
    </row>
    <row r="968" spans="1:18" ht="15.75" customHeight="1">
      <c r="A968" s="167"/>
      <c r="B968" s="167"/>
      <c r="C968" s="172"/>
      <c r="D968" s="172"/>
      <c r="E968" s="172"/>
      <c r="F968" s="167"/>
      <c r="G968" s="167"/>
      <c r="H968" s="282"/>
      <c r="I968" s="284"/>
      <c r="J968" s="167"/>
      <c r="Q968" s="167"/>
      <c r="R968" s="167"/>
    </row>
    <row r="969" spans="1:18" ht="15.75" customHeight="1">
      <c r="A969" s="167"/>
      <c r="B969" s="167"/>
      <c r="C969" s="172"/>
      <c r="D969" s="172"/>
      <c r="E969" s="172"/>
      <c r="F969" s="167"/>
      <c r="G969" s="167"/>
      <c r="H969" s="282"/>
      <c r="I969" s="284"/>
      <c r="J969" s="167"/>
      <c r="Q969" s="167"/>
      <c r="R969" s="167"/>
    </row>
    <row r="970" spans="1:18" ht="15.75" customHeight="1">
      <c r="A970" s="167"/>
      <c r="B970" s="167"/>
      <c r="C970" s="172"/>
      <c r="D970" s="172"/>
      <c r="E970" s="172"/>
      <c r="F970" s="167"/>
      <c r="G970" s="167"/>
      <c r="H970" s="282"/>
      <c r="I970" s="284"/>
      <c r="J970" s="167"/>
      <c r="Q970" s="167"/>
      <c r="R970" s="167"/>
    </row>
    <row r="971" spans="1:18" ht="15.75" customHeight="1">
      <c r="A971" s="167"/>
      <c r="B971" s="167"/>
      <c r="C971" s="172"/>
      <c r="D971" s="172"/>
      <c r="E971" s="172"/>
      <c r="F971" s="167"/>
      <c r="G971" s="167"/>
      <c r="H971" s="282"/>
      <c r="I971" s="284"/>
      <c r="J971" s="167"/>
      <c r="Q971" s="167"/>
      <c r="R971" s="167"/>
    </row>
    <row r="972" spans="1:18" ht="15.75" customHeight="1">
      <c r="A972" s="167"/>
      <c r="B972" s="167"/>
      <c r="C972" s="172"/>
      <c r="D972" s="172"/>
      <c r="E972" s="172"/>
      <c r="F972" s="167"/>
      <c r="G972" s="167"/>
      <c r="H972" s="282"/>
      <c r="I972" s="284"/>
      <c r="J972" s="167"/>
      <c r="Q972" s="167"/>
      <c r="R972" s="167"/>
    </row>
    <row r="973" spans="1:18" ht="15.75" customHeight="1">
      <c r="A973" s="167"/>
      <c r="B973" s="167"/>
      <c r="C973" s="172"/>
      <c r="D973" s="172"/>
      <c r="E973" s="172"/>
      <c r="F973" s="167"/>
      <c r="G973" s="167"/>
      <c r="H973" s="282"/>
      <c r="I973" s="284"/>
      <c r="J973" s="167"/>
      <c r="Q973" s="167"/>
      <c r="R973" s="167"/>
    </row>
    <row r="974" spans="1:18" ht="15.75" customHeight="1">
      <c r="A974" s="167"/>
      <c r="B974" s="167"/>
      <c r="C974" s="172"/>
      <c r="D974" s="172"/>
      <c r="E974" s="172"/>
      <c r="F974" s="167"/>
      <c r="G974" s="167"/>
      <c r="H974" s="282"/>
      <c r="I974" s="284"/>
      <c r="J974" s="167"/>
      <c r="Q974" s="167"/>
      <c r="R974" s="167"/>
    </row>
    <row r="975" spans="1:18" ht="15.75" customHeight="1">
      <c r="A975" s="167"/>
      <c r="B975" s="167"/>
      <c r="C975" s="172"/>
      <c r="D975" s="172"/>
      <c r="E975" s="172"/>
      <c r="F975" s="167"/>
      <c r="G975" s="167"/>
      <c r="H975" s="282"/>
      <c r="I975" s="284"/>
      <c r="J975" s="167"/>
      <c r="Q975" s="167"/>
      <c r="R975" s="167"/>
    </row>
    <row r="976" spans="1:18" ht="15.75" customHeight="1">
      <c r="A976" s="167"/>
      <c r="B976" s="167"/>
      <c r="C976" s="172"/>
      <c r="D976" s="172"/>
      <c r="E976" s="172"/>
      <c r="F976" s="167"/>
      <c r="G976" s="167"/>
      <c r="H976" s="282"/>
      <c r="I976" s="284"/>
      <c r="J976" s="167"/>
      <c r="Q976" s="167"/>
      <c r="R976" s="167"/>
    </row>
    <row r="977" spans="1:18" ht="15.75" customHeight="1">
      <c r="A977" s="167"/>
      <c r="B977" s="167"/>
      <c r="C977" s="172"/>
      <c r="D977" s="172"/>
      <c r="E977" s="172"/>
      <c r="F977" s="167"/>
      <c r="G977" s="167"/>
      <c r="H977" s="282"/>
      <c r="I977" s="284"/>
      <c r="J977" s="167"/>
      <c r="Q977" s="167"/>
      <c r="R977" s="167"/>
    </row>
    <row r="978" spans="1:18" ht="15.75" customHeight="1">
      <c r="A978" s="167"/>
      <c r="B978" s="167"/>
      <c r="C978" s="172"/>
      <c r="D978" s="172"/>
      <c r="E978" s="172"/>
      <c r="F978" s="167"/>
      <c r="G978" s="167"/>
      <c r="H978" s="282"/>
      <c r="I978" s="284"/>
      <c r="J978" s="167"/>
      <c r="Q978" s="167"/>
      <c r="R978" s="167"/>
    </row>
    <row r="979" spans="1:18" ht="15.75" customHeight="1">
      <c r="A979" s="167"/>
      <c r="B979" s="167"/>
      <c r="C979" s="172"/>
      <c r="D979" s="172"/>
      <c r="E979" s="172"/>
      <c r="F979" s="167"/>
      <c r="G979" s="167"/>
      <c r="H979" s="282"/>
      <c r="I979" s="284"/>
      <c r="J979" s="167"/>
      <c r="Q979" s="167"/>
      <c r="R979" s="167"/>
    </row>
    <row r="980" spans="1:18" ht="15.75" customHeight="1">
      <c r="A980" s="167"/>
      <c r="B980" s="167"/>
      <c r="C980" s="172"/>
      <c r="D980" s="172"/>
      <c r="E980" s="172"/>
      <c r="F980" s="167"/>
      <c r="G980" s="167"/>
      <c r="H980" s="282"/>
      <c r="I980" s="284"/>
      <c r="J980" s="167"/>
      <c r="Q980" s="167"/>
      <c r="R980" s="167"/>
    </row>
    <row r="981" spans="1:18" ht="15.75" customHeight="1">
      <c r="A981" s="167"/>
      <c r="B981" s="167"/>
      <c r="C981" s="172"/>
      <c r="D981" s="172"/>
      <c r="E981" s="172"/>
      <c r="F981" s="167"/>
      <c r="G981" s="167"/>
      <c r="H981" s="282"/>
      <c r="I981" s="284"/>
      <c r="J981" s="167"/>
      <c r="Q981" s="167"/>
      <c r="R981" s="167"/>
    </row>
    <row r="982" spans="1:18" ht="15.75" customHeight="1">
      <c r="A982" s="167"/>
      <c r="B982" s="167"/>
      <c r="C982" s="172"/>
      <c r="D982" s="172"/>
      <c r="E982" s="172"/>
      <c r="F982" s="167"/>
      <c r="G982" s="167"/>
      <c r="H982" s="282"/>
      <c r="I982" s="284"/>
      <c r="J982" s="167"/>
      <c r="Q982" s="167"/>
      <c r="R982" s="167"/>
    </row>
    <row r="983" spans="1:18" ht="15.75" customHeight="1">
      <c r="A983" s="167"/>
      <c r="B983" s="167"/>
      <c r="C983" s="172"/>
      <c r="D983" s="172"/>
      <c r="E983" s="172"/>
      <c r="F983" s="167"/>
      <c r="G983" s="167"/>
      <c r="H983" s="282"/>
      <c r="I983" s="284"/>
      <c r="J983" s="167"/>
      <c r="Q983" s="167"/>
      <c r="R983" s="167"/>
    </row>
    <row r="984" spans="1:18" ht="15.75" customHeight="1">
      <c r="A984" s="167"/>
      <c r="B984" s="167"/>
      <c r="C984" s="172"/>
      <c r="D984" s="172"/>
      <c r="E984" s="172"/>
      <c r="F984" s="167"/>
      <c r="G984" s="167"/>
      <c r="H984" s="282"/>
      <c r="I984" s="284"/>
      <c r="J984" s="167"/>
      <c r="Q984" s="167"/>
      <c r="R984" s="167"/>
    </row>
    <row r="985" spans="1:18" ht="15.75" customHeight="1">
      <c r="A985" s="167"/>
      <c r="B985" s="167"/>
      <c r="C985" s="172"/>
      <c r="D985" s="172"/>
      <c r="E985" s="172"/>
      <c r="F985" s="167"/>
      <c r="G985" s="167"/>
      <c r="H985" s="282"/>
      <c r="I985" s="284"/>
      <c r="J985" s="167"/>
      <c r="Q985" s="167"/>
      <c r="R985" s="167"/>
    </row>
    <row r="986" spans="1:18" ht="15.75" customHeight="1">
      <c r="A986" s="167"/>
      <c r="B986" s="167"/>
      <c r="C986" s="172"/>
      <c r="D986" s="172"/>
      <c r="E986" s="172"/>
      <c r="F986" s="167"/>
      <c r="G986" s="167"/>
      <c r="H986" s="282"/>
      <c r="I986" s="284"/>
      <c r="J986" s="167"/>
      <c r="Q986" s="167"/>
      <c r="R986" s="167"/>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phoneticPr fontId="32" type="noConversion"/>
  <conditionalFormatting sqref="J66:J82">
    <cfRule type="expression" dxfId="370" priority="77">
      <formula>OR($J66="不保養", $J66="代保養")</formula>
    </cfRule>
  </conditionalFormatting>
  <conditionalFormatting sqref="F66:G986">
    <cfRule type="expression" dxfId="369" priority="78">
      <formula>OR($F66="不保養", $F66="代保養")</formula>
    </cfRule>
  </conditionalFormatting>
  <conditionalFormatting sqref="B6:B63 B66:B986">
    <cfRule type="expression" dxfId="368" priority="504">
      <formula>COUNTIF(#REF!, "Yes") = 1</formula>
    </cfRule>
  </conditionalFormatting>
  <conditionalFormatting sqref="B64">
    <cfRule type="expression" dxfId="367" priority="52">
      <formula>COUNTIF(#REF!, "Yes") = 1</formula>
    </cfRule>
  </conditionalFormatting>
  <conditionalFormatting sqref="G66:G1048576">
    <cfRule type="expression" dxfId="366" priority="40">
      <formula>G66="已PM未更換"</formula>
    </cfRule>
  </conditionalFormatting>
  <conditionalFormatting sqref="E1">
    <cfRule type="expression" dxfId="365" priority="37">
      <formula>COUNTIF($A5:$A5, "Yes") = 1</formula>
    </cfRule>
  </conditionalFormatting>
  <conditionalFormatting sqref="A1 F1">
    <cfRule type="expression" dxfId="364" priority="38">
      <formula>COUNTIF(#REF!, "Yes") = 1</formula>
    </cfRule>
  </conditionalFormatting>
  <conditionalFormatting sqref="B1">
    <cfRule type="expression" dxfId="363" priority="39">
      <formula>COUNTIF($A4:$A4, "Yes") = 1</formula>
    </cfRule>
  </conditionalFormatting>
  <conditionalFormatting sqref="G1">
    <cfRule type="expression" dxfId="362" priority="36">
      <formula>COUNTIF(#REF!, "Yes") = 1</formula>
    </cfRule>
  </conditionalFormatting>
  <conditionalFormatting sqref="B65">
    <cfRule type="expression" dxfId="361" priority="21">
      <formula>COUNTIF(#REF!, "Yes") = 1</formula>
    </cfRule>
  </conditionalFormatting>
  <conditionalFormatting sqref="J7:J65">
    <cfRule type="expression" dxfId="360" priority="5">
      <formula>IF(J7="不保養","true","FALSE")</formula>
    </cfRule>
  </conditionalFormatting>
  <conditionalFormatting sqref="G7:G65">
    <cfRule type="expression" dxfId="359" priority="1">
      <formula>G7="完工已補裝"</formula>
    </cfRule>
    <cfRule type="expression" dxfId="358" priority="2">
      <formula>G7="已PM未更換"</formula>
    </cfRule>
    <cfRule type="expression" dxfId="357" priority="3">
      <formula>G7="未更換"</formula>
    </cfRule>
    <cfRule type="expression" dxfId="356"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173" bestFit="1" customWidth="1"/>
    <col min="7" max="7" width="11.8984375" style="173" customWidth="1"/>
    <col min="9" max="9" width="11.19921875" style="286" customWidth="1"/>
    <col min="10" max="10" width="17.69921875" style="223" bestFit="1" customWidth="1"/>
    <col min="11" max="11" width="11.69921875" style="223" bestFit="1" customWidth="1"/>
    <col min="12" max="12" width="12.3984375" style="286" bestFit="1" customWidth="1"/>
    <col min="13" max="13" width="10" style="223" bestFit="1" customWidth="1"/>
    <col min="14" max="16" width="3.3984375" style="223" bestFit="1" customWidth="1"/>
    <col min="17" max="17" width="7.5" style="223" bestFit="1" customWidth="1"/>
    <col min="18" max="18" width="5.09765625" style="223" customWidth="1"/>
    <col min="19" max="111" width="11.19921875" style="223" customWidth="1"/>
    <col min="112" max="16384" width="11.19921875" style="223"/>
  </cols>
  <sheetData>
    <row r="1" spans="1:18" ht="20.25" customHeight="1">
      <c r="A1" s="238" t="s">
        <v>274</v>
      </c>
      <c r="B1" s="219" t="s">
        <v>96</v>
      </c>
      <c r="C1" s="220" t="s">
        <v>5295</v>
      </c>
      <c r="D1" s="244" t="s">
        <v>5296</v>
      </c>
      <c r="E1" s="221" t="s">
        <v>5297</v>
      </c>
      <c r="F1" s="219" t="s">
        <v>5298</v>
      </c>
      <c r="G1" s="219" t="s">
        <v>5299</v>
      </c>
      <c r="H1" s="271" t="s">
        <v>116</v>
      </c>
      <c r="I1" s="271" t="s">
        <v>101</v>
      </c>
      <c r="J1" s="272" t="s">
        <v>117</v>
      </c>
      <c r="K1" s="229" t="s">
        <v>118</v>
      </c>
      <c r="L1" s="229" t="s">
        <v>119</v>
      </c>
      <c r="M1" s="222">
        <f>首頁!I4</f>
        <v>45839</v>
      </c>
      <c r="N1" s="223">
        <v>12</v>
      </c>
      <c r="O1" s="223">
        <v>12</v>
      </c>
      <c r="P1" s="223">
        <v>12</v>
      </c>
      <c r="Q1" s="167"/>
      <c r="R1" s="167"/>
    </row>
    <row r="2" spans="1:18" ht="21" customHeight="1">
      <c r="A2" s="227">
        <f>COUNTA(A7:A150)</f>
        <v>36</v>
      </c>
      <c r="B2" s="226">
        <f>首頁!I2</f>
        <v>7</v>
      </c>
      <c r="C2" s="227">
        <f>N1</f>
        <v>12</v>
      </c>
      <c r="D2" s="227">
        <f>E2</f>
        <v>4</v>
      </c>
      <c r="E2" s="226">
        <f>COUNTIF(C$7:C$127,"v")</f>
        <v>4</v>
      </c>
      <c r="F2" s="226">
        <f>IF(C2&lt;E2,0,C2-E2)</f>
        <v>8</v>
      </c>
      <c r="G2" s="228" t="str">
        <f>ROUND(IF((E2/C2)&gt;1,1,(E2/C2))*100,2)&amp;"%"</f>
        <v>33.33%</v>
      </c>
      <c r="H2" s="280" t="str">
        <f>IF(首頁!B2=0,"",首頁!B2)</f>
        <v>EDC</v>
      </c>
      <c r="I2" s="266">
        <f>COUNTIFS('0919門市清單主檔'!$Y:$Y,$A$1,'0919門市清單主檔'!$AF:$AF,H2)</f>
        <v>35</v>
      </c>
      <c r="J2" s="267" t="str">
        <f ca="1">ROUND(K2/I2,4)*100&amp;"%"</f>
        <v>97.14%</v>
      </c>
      <c r="K2" s="266">
        <f ca="1">COUNTIF(G:G,"V")</f>
        <v>34</v>
      </c>
      <c r="L2" s="266">
        <f ca="1">I2-K2</f>
        <v>1</v>
      </c>
      <c r="M2" s="222">
        <f>首頁!J4</f>
        <v>45870</v>
      </c>
      <c r="N2" s="222"/>
      <c r="Q2" s="167"/>
      <c r="R2" s="167"/>
    </row>
    <row r="3" spans="1:18" ht="21" customHeight="1">
      <c r="A3" s="262" t="s">
        <v>1587</v>
      </c>
      <c r="B3" s="226">
        <f>首頁!J2</f>
        <v>8</v>
      </c>
      <c r="C3" s="227">
        <f>O1</f>
        <v>12</v>
      </c>
      <c r="D3" s="227">
        <f>E3</f>
        <v>0</v>
      </c>
      <c r="E3" s="226">
        <f>COUNTIF(D$7:D$127,"v")</f>
        <v>0</v>
      </c>
      <c r="F3" s="226">
        <f>IF(D3&gt;=C3,0,IF(E3=0,0,D3+F2))</f>
        <v>0</v>
      </c>
      <c r="G3" s="228" t="str">
        <f>ROUND(IF((E3/C3)&gt;1,1,(E3/C3))*100,2)&amp;"%"</f>
        <v>0%</v>
      </c>
      <c r="H3" s="280" t="str">
        <f>IF(首頁!C2=0,"",首頁!C2)</f>
        <v>PEP</v>
      </c>
      <c r="I3" s="266">
        <f>COUNTIFS('0919門市清單主檔'!$Y:$Y,$A$1,'0919門市清單主檔'!$AG:$AG,H3)</f>
        <v>1</v>
      </c>
      <c r="J3" s="267" t="str">
        <f>ROUND(K3/I3,4)*100&amp;"%"</f>
        <v>0%</v>
      </c>
      <c r="K3" s="266">
        <f>COUNTIF(H:H,"V")</f>
        <v>0</v>
      </c>
      <c r="L3" s="266">
        <f>I3-K3</f>
        <v>1</v>
      </c>
      <c r="M3" s="222">
        <f>首頁!K4</f>
        <v>45901</v>
      </c>
      <c r="Q3" s="167"/>
      <c r="R3" s="167"/>
    </row>
    <row r="4" spans="1:18" ht="21" customHeight="1">
      <c r="A4" s="227">
        <f>COUNTIFS(門市主檔!E:E,A1,門市主檔!F:F,"新開")</f>
        <v>1</v>
      </c>
      <c r="B4" s="226">
        <f>首頁!K2</f>
        <v>9</v>
      </c>
      <c r="C4" s="227">
        <f>P1</f>
        <v>12</v>
      </c>
      <c r="D4" s="227">
        <f>E4</f>
        <v>0</v>
      </c>
      <c r="E4" s="226">
        <f>COUNTIF(E$7:E$127,"v")</f>
        <v>0</v>
      </c>
      <c r="F4" s="226">
        <f>IF(E4=0,0,A2-SUM(E2:E4)-A4)</f>
        <v>0</v>
      </c>
      <c r="G4" s="228" t="str">
        <f ca="1">IF(M5&gt;=M3,ROUND((E4/D4)*100,2)&amp;"%","0%")</f>
        <v>0%</v>
      </c>
      <c r="H4" s="280" t="str">
        <f>IF(首頁!D2=0,"",首頁!D2)</f>
        <v>TVV</v>
      </c>
      <c r="I4" s="266">
        <f>COUNTIFS('0919門市清單主檔'!$Y:$Y,$A$1,'0919門市清單主檔'!$AH:$AH,H4)</f>
        <v>2</v>
      </c>
      <c r="J4" s="267" t="str">
        <f>ROUND(K4/I4,4)*100&amp;"%"</f>
        <v>50%</v>
      </c>
      <c r="K4" s="266">
        <f>COUNTIF(I:I,"V")</f>
        <v>1</v>
      </c>
      <c r="L4" s="266">
        <f>I4-K4</f>
        <v>1</v>
      </c>
      <c r="M4" s="222">
        <f>首頁!L4</f>
        <v>45839</v>
      </c>
      <c r="Q4" s="167"/>
      <c r="R4" s="167"/>
    </row>
    <row r="5" spans="1:18" ht="22.5" customHeight="1">
      <c r="A5" s="239"/>
      <c r="B5" s="240" t="s">
        <v>108</v>
      </c>
      <c r="C5" s="241">
        <f>SUM(C2:C4)</f>
        <v>36</v>
      </c>
      <c r="D5" s="241">
        <f>SUM(D2:D4)</f>
        <v>4</v>
      </c>
      <c r="E5" s="241">
        <f>SUM(E2:E4)</f>
        <v>4</v>
      </c>
      <c r="F5" s="241">
        <f>A2-SUM(D2:D4)-A4</f>
        <v>31</v>
      </c>
      <c r="G5" s="242" t="str">
        <f>ROUND(IF((E5/C5)&gt;1,1,(E5/C5))*100,0)&amp;"%"</f>
        <v>11%</v>
      </c>
      <c r="H5" s="287"/>
      <c r="I5" s="288"/>
      <c r="J5" s="224" t="s">
        <v>5304</v>
      </c>
      <c r="K5" s="225" t="str">
        <f t="array" ref="K5">IFERROR(HYPERLINK("#" &amp; ADDRESS(MIN(IF(ISNUMBER(SEARCH(J5, A6:J181)), ROW(A6:J181), 10000000000)), MIN(IF(ISNUMBER(SEARCH(J5, A6:J181)), COLUMN(A6:J181), 10000000000))), "搜索"), "未找到")</f>
        <v>未找到</v>
      </c>
      <c r="M5" s="222">
        <f ca="1">TODAY()</f>
        <v>45869</v>
      </c>
      <c r="Q5" s="167"/>
      <c r="R5" s="167"/>
    </row>
    <row r="6" spans="1:18" ht="25.5" customHeight="1">
      <c r="A6" s="168" t="s">
        <v>23</v>
      </c>
      <c r="B6" s="168" t="s">
        <v>24</v>
      </c>
      <c r="C6" s="168" t="str">
        <f>首頁!I3</f>
        <v>7月</v>
      </c>
      <c r="D6" s="168" t="str">
        <f>首頁!J3</f>
        <v>8月</v>
      </c>
      <c r="E6" s="168" t="str">
        <f>首頁!K3</f>
        <v>9月</v>
      </c>
      <c r="F6" s="168" t="s">
        <v>5298</v>
      </c>
      <c r="G6" s="168" t="str">
        <f>H2</f>
        <v>EDC</v>
      </c>
      <c r="H6" s="168" t="str">
        <f>H3</f>
        <v>PEP</v>
      </c>
      <c r="I6" s="168" t="str">
        <f>H4</f>
        <v>TVV</v>
      </c>
      <c r="J6" s="168" t="s">
        <v>5300</v>
      </c>
      <c r="K6" s="168" t="s">
        <v>5301</v>
      </c>
      <c r="Q6" s="167"/>
      <c r="R6" s="167"/>
    </row>
    <row r="7" spans="1:18" ht="21.6" customHeight="1">
      <c r="A7" s="169">
        <v>5384</v>
      </c>
      <c r="B7" s="169" t="str">
        <f>VLOOKUP(A7,門市主檔!A:B,2,FALSE)</f>
        <v>板橋民生店</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新開不保養</v>
      </c>
      <c r="G7" s="169" t="str">
        <f>IF(COUNTIFS('0919門市清單主檔'!C:C,B7,'0919門市清單主檔'!AF:AF,$H$2)=1,
    IF(COUNTIFS(IM!F:F,A7,IM!AC:AC,"*"&amp;$H$2&amp;"*") + COUNTIFS('0919門市清單主檔'!C:C,B7,'0919門市清單主檔'!AF:AF,$H$2) &gt; 1,
       "V","未完工"),"-")</f>
        <v>未完工</v>
      </c>
      <c r="H7" s="406">
        <f>IF(COUNTIFS('0919門市清單主檔'!C:C,B7,'0919門市清單主檔'!AG:AG,$H$3)=1,
IF(COUNTIFS(IM!F:F,A7,IM!AC:AC,"*"&amp;$H$3&amp;"*")+COUNTIFS('0919門市清單主檔'!C:C,B7,'0919門市清單主檔'!AG:AG,$H$3)&gt;1,
"V",VLOOKUP(A7,'0919門市清單主檔'!B:AI,34,FALSE)),"-")</f>
        <v>45887</v>
      </c>
      <c r="I7" s="199" t="str">
        <f>IF(COUNTIFS('0919門市清單主檔'!C:C,B7,'0919門市清單主檔'!AH:AH,$H$4)=1,
    IF(COUNTIFS(IM!F:F,A7,IM!AC:AC,"*"&amp;$H$4&amp;"*") + COUNTIFS('0919門市清單主檔'!C:C,B7,'0919門市清單主檔'!AH:AH,$H$4) &gt; 1,
       "V","未完工"),"-")</f>
        <v>-</v>
      </c>
      <c r="J7" s="176" t="s">
        <v>21</v>
      </c>
      <c r="K7" s="169" t="str">
        <f>VLOOKUP(A7,'0919門市清單主檔'!B:V,21,FALSE)</f>
        <v>板橋區</v>
      </c>
      <c r="Q7" s="167" t="s">
        <v>5303</v>
      </c>
      <c r="R7" s="167"/>
    </row>
    <row r="8" spans="1:18" ht="21.6" customHeight="1">
      <c r="A8" s="169">
        <v>2224</v>
      </c>
      <c r="B8" s="169" t="str">
        <f>VLOOKUP(A8,門市主檔!A:B,2,FALSE)</f>
        <v>板橋莒光店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45831</v>
      </c>
      <c r="K8" s="169" t="str">
        <f>VLOOKUP(A8,'0919門市清單主檔'!B:V,21,FALSE)</f>
        <v>板橋區</v>
      </c>
      <c r="Q8" s="167" t="s">
        <v>5303</v>
      </c>
      <c r="R8" s="167"/>
    </row>
    <row r="9" spans="1:18" ht="21.6" customHeight="1">
      <c r="A9" s="169" t="s">
        <v>85</v>
      </c>
      <c r="B9" s="169" t="str">
        <f>VLOOKUP(A9,門市主檔!A:B,2,FALSE)</f>
        <v>車麗屋板橋店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45838</v>
      </c>
      <c r="K9" s="169" t="str">
        <f>VLOOKUP(A9,'0919門市清單主檔'!B:V,21,FALSE)</f>
        <v>板橋區</v>
      </c>
      <c r="Q9" s="167" t="s">
        <v>5303</v>
      </c>
      <c r="R9" s="167"/>
    </row>
    <row r="10" spans="1:18" ht="21.6" customHeight="1">
      <c r="A10" s="169">
        <v>2069</v>
      </c>
      <c r="B10" s="169" t="str">
        <f>VLOOKUP(A10,門市主檔!A:B,2,FALSE)</f>
        <v>板橋江子翠站</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45833</v>
      </c>
      <c r="K10" s="169" t="str">
        <f>VLOOKUP(A10,'0919門市清單主檔'!B:V,21,FALSE)</f>
        <v>板橋區</v>
      </c>
      <c r="Q10" s="167" t="s">
        <v>5303</v>
      </c>
      <c r="R10" s="167"/>
    </row>
    <row r="11" spans="1:18" ht="21.6" customHeight="1">
      <c r="A11" s="169" t="s">
        <v>84</v>
      </c>
      <c r="B11" s="169" t="str">
        <f>VLOOKUP(A11,門市主檔!A:B,2,FALSE)</f>
        <v>北縣僑中三店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45838</v>
      </c>
      <c r="K11" s="169" t="str">
        <f>VLOOKUP(A11,'0919門市清單主檔'!B:V,21,FALSE)</f>
        <v>板橋區</v>
      </c>
      <c r="Q11" s="167" t="s">
        <v>5303</v>
      </c>
      <c r="R11" s="167"/>
    </row>
    <row r="12" spans="1:18" ht="21.6" customHeight="1">
      <c r="A12" s="169">
        <v>3962</v>
      </c>
      <c r="B12" s="169" t="str">
        <f>VLOOKUP(A12,門市主檔!A:B,2,FALSE)</f>
        <v>板橋仁化店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45834</v>
      </c>
      <c r="K12" s="169" t="str">
        <f>VLOOKUP(A12,'0919門市清單主檔'!B:V,21,FALSE)</f>
        <v>板橋區</v>
      </c>
      <c r="Q12" s="167" t="s">
        <v>5303</v>
      </c>
      <c r="R12" s="167"/>
    </row>
    <row r="13" spans="1:18" ht="21.6" customHeight="1">
      <c r="A13" s="169">
        <v>3399</v>
      </c>
      <c r="B13" s="169" t="str">
        <f>VLOOKUP(A13,門市主檔!A:B,2,FALSE)</f>
        <v>板橋藝文中心</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v>
      </c>
      <c r="J13" s="176">
        <v>45834</v>
      </c>
      <c r="K13" s="169" t="str">
        <f>VLOOKUP(A13,'0919門市清單主檔'!B:V,21,FALSE)</f>
        <v>板橋區</v>
      </c>
      <c r="Q13" s="167" t="s">
        <v>5303</v>
      </c>
      <c r="R13" s="167"/>
    </row>
    <row r="14" spans="1:18" ht="21.6" customHeight="1">
      <c r="A14" s="169">
        <v>4422</v>
      </c>
      <c r="B14" s="169" t="str">
        <f>VLOOKUP(A14,門市主檔!A:B,2,FALSE)</f>
        <v>板橋合安店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45819</v>
      </c>
      <c r="K14" s="169" t="str">
        <f>VLOOKUP(A14,'0919門市清單主檔'!B:V,21,FALSE)</f>
        <v>板橋區</v>
      </c>
      <c r="Q14" s="167" t="s">
        <v>5303</v>
      </c>
      <c r="R14" s="167"/>
    </row>
    <row r="15" spans="1:18" ht="21.6" customHeight="1">
      <c r="A15" s="169">
        <v>2746</v>
      </c>
      <c r="B15" s="169" t="str">
        <f>VLOOKUP(A15,門市主檔!A:B,2,FALSE)</f>
        <v>北縣板嘉店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45824</v>
      </c>
      <c r="K15" s="169" t="str">
        <f>VLOOKUP(A15,'0919門市清單主檔'!B:V,21,FALSE)</f>
        <v>板橋區</v>
      </c>
      <c r="Q15" s="167" t="s">
        <v>5303</v>
      </c>
      <c r="R15" s="167"/>
    </row>
    <row r="16" spans="1:18" ht="21.6" customHeight="1">
      <c r="A16" s="169" t="s">
        <v>77</v>
      </c>
      <c r="B16" s="169" t="str">
        <f>VLOOKUP(A16,門市主檔!A:B,2,FALSE)</f>
        <v>板橋大興店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45819</v>
      </c>
      <c r="K16" s="169" t="str">
        <f>VLOOKUP(A16,'0919門市清單主檔'!B:V,21,FALSE)</f>
        <v>板橋區</v>
      </c>
      <c r="Q16" s="167" t="s">
        <v>5303</v>
      </c>
      <c r="R16" s="167"/>
    </row>
    <row r="17" spans="1:18" ht="21.6" customHeight="1">
      <c r="A17" s="169">
        <v>3551</v>
      </c>
      <c r="B17" s="169" t="str">
        <f>VLOOKUP(A17,門市主檔!A:B,2,FALSE)</f>
        <v>北縣板豐店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45828</v>
      </c>
      <c r="K17" s="169" t="str">
        <f>VLOOKUP(A17,'0919門市清單主檔'!B:V,21,FALSE)</f>
        <v>板橋區</v>
      </c>
      <c r="Q17" s="167" t="s">
        <v>5303</v>
      </c>
      <c r="R17" s="167"/>
    </row>
    <row r="18" spans="1:18" ht="21.6" customHeight="1">
      <c r="A18" s="169" t="s">
        <v>76</v>
      </c>
      <c r="B18" s="169" t="str">
        <f>VLOOKUP(A18,門市主檔!A:B,2,FALSE)</f>
        <v>板橋成都店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45813</v>
      </c>
      <c r="K18" s="169" t="str">
        <f>VLOOKUP(A18,'0919門市清單主檔'!B:V,21,FALSE)</f>
        <v>板橋區</v>
      </c>
      <c r="Q18" s="167" t="s">
        <v>5303</v>
      </c>
      <c r="R18" s="167"/>
    </row>
    <row r="19" spans="1:18" ht="21.6" customHeight="1">
      <c r="A19" s="169">
        <v>3416</v>
      </c>
      <c r="B19" s="169" t="str">
        <f>VLOOKUP(A19,門市主檔!A:B,2,FALSE)</f>
        <v>板橋國慶店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45813</v>
      </c>
      <c r="K19" s="169" t="str">
        <f>VLOOKUP(A19,'0919門市清單主檔'!B:V,21,FALSE)</f>
        <v>板橋區</v>
      </c>
      <c r="Q19" s="167" t="s">
        <v>5303</v>
      </c>
      <c r="R19" s="167"/>
    </row>
    <row r="20" spans="1:18" ht="21.6" customHeight="1">
      <c r="A20" s="169">
        <v>3965</v>
      </c>
      <c r="B20" s="169" t="str">
        <f>VLOOKUP(A20,門市主檔!A:B,2,FALSE)</f>
        <v>板橋民治店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45812</v>
      </c>
      <c r="K20" s="169" t="str">
        <f>VLOOKUP(A20,'0919門市清單主檔'!B:V,21,FALSE)</f>
        <v>板橋區</v>
      </c>
      <c r="Q20" s="167" t="s">
        <v>5303</v>
      </c>
      <c r="R20" s="167"/>
    </row>
    <row r="21" spans="1:18" ht="21.6" customHeight="1">
      <c r="A21" s="169">
        <v>4983</v>
      </c>
      <c r="B21" s="169" t="str">
        <f>VLOOKUP(A21,門市主檔!A:B,2,FALSE)</f>
        <v>板橋藝文店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45810</v>
      </c>
      <c r="K21" s="169" t="str">
        <f>VLOOKUP(A21,'0919門市清單主檔'!B:V,21,FALSE)</f>
        <v>板橋區</v>
      </c>
      <c r="Q21" s="167" t="s">
        <v>5303</v>
      </c>
      <c r="R21" s="167"/>
    </row>
    <row r="22" spans="1:18" ht="21.6" customHeight="1">
      <c r="A22" s="169">
        <v>3183</v>
      </c>
      <c r="B22" s="169" t="str">
        <f>VLOOKUP(A22,門市主檔!A:B,2,FALSE)</f>
        <v>北縣板好店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45810</v>
      </c>
      <c r="K22" s="169" t="str">
        <f>VLOOKUP(A22,'0919門市清單主檔'!B:V,21,FALSE)</f>
        <v>板橋區</v>
      </c>
      <c r="Q22" s="167" t="s">
        <v>5303</v>
      </c>
      <c r="R22" s="167"/>
    </row>
    <row r="23" spans="1:18" ht="21.6" customHeight="1">
      <c r="A23" s="169">
        <v>4145</v>
      </c>
      <c r="B23" s="169" t="str">
        <f>VLOOKUP(A23,門市主檔!A:B,2,FALSE)</f>
        <v>板橋僑興店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45806</v>
      </c>
      <c r="K23" s="169" t="str">
        <f>VLOOKUP(A23,'0919門市清單主檔'!B:V,21,FALSE)</f>
        <v>板橋區</v>
      </c>
      <c r="Q23" s="167" t="s">
        <v>5303</v>
      </c>
      <c r="R23" s="167"/>
    </row>
    <row r="24" spans="1:18" ht="21.6" customHeight="1">
      <c r="A24" s="169">
        <v>3955</v>
      </c>
      <c r="B24" s="169" t="str">
        <f>VLOOKUP(A24,門市主檔!A:B,2,FALSE)</f>
        <v>板橋海龍店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45804</v>
      </c>
      <c r="K24" s="169" t="str">
        <f>VLOOKUP(A24,'0919門市清單主檔'!B:V,21,FALSE)</f>
        <v>板橋區</v>
      </c>
      <c r="Q24" s="167" t="s">
        <v>5303</v>
      </c>
      <c r="R24" s="167"/>
    </row>
    <row r="25" spans="1:18" ht="21.6" customHeight="1">
      <c r="A25" s="169" t="s">
        <v>72</v>
      </c>
      <c r="B25" s="169" t="str">
        <f>VLOOKUP(A25,門市主檔!A:B,2,FALSE)</f>
        <v>板橋寶翠店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45797</v>
      </c>
      <c r="K25" s="169" t="str">
        <f>VLOOKUP(A25,'0919門市清單主檔'!B:V,21,FALSE)</f>
        <v>板橋區</v>
      </c>
      <c r="Q25" s="167" t="s">
        <v>5303</v>
      </c>
      <c r="R25" s="167"/>
    </row>
    <row r="26" spans="1:18" ht="21.6" customHeight="1">
      <c r="A26" s="169">
        <v>2403</v>
      </c>
      <c r="B26" s="169" t="str">
        <f>VLOOKUP(A26,門市主檔!A:B,2,FALSE)</f>
        <v>北縣板龍店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45779</v>
      </c>
      <c r="K26" s="169" t="str">
        <f>VLOOKUP(A26,'0919門市清單主檔'!B:V,21,FALSE)</f>
        <v>板橋區</v>
      </c>
      <c r="Q26" s="167" t="s">
        <v>5303</v>
      </c>
      <c r="R26" s="167"/>
    </row>
    <row r="27" spans="1:18" ht="21.6" customHeight="1">
      <c r="A27" s="169">
        <v>2154</v>
      </c>
      <c r="B27" s="169" t="str">
        <f>VLOOKUP(A27,門市主檔!A:B,2,FALSE)</f>
        <v>北縣板莊店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45769</v>
      </c>
      <c r="K27" s="169" t="str">
        <f>VLOOKUP(A27,'0919門市清單主檔'!B:V,21,FALSE)</f>
        <v>板橋區</v>
      </c>
      <c r="Q27" s="167" t="s">
        <v>5303</v>
      </c>
      <c r="R27" s="167"/>
    </row>
    <row r="28" spans="1:18" ht="21.6" customHeight="1">
      <c r="A28" s="169">
        <v>4406</v>
      </c>
      <c r="B28" s="169" t="str">
        <f>VLOOKUP(A28,門市主檔!A:B,2,FALSE)</f>
        <v>板橋稚暉店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45765</v>
      </c>
      <c r="K28" s="169" t="str">
        <f>VLOOKUP(A28,'0919門市清單主檔'!B:V,21,FALSE)</f>
        <v>板橋區</v>
      </c>
      <c r="Q28" s="167" t="s">
        <v>5303</v>
      </c>
      <c r="R28" s="167"/>
    </row>
    <row r="29" spans="1:18" ht="21.6" customHeight="1">
      <c r="A29" s="169">
        <v>2995</v>
      </c>
      <c r="B29" s="169" t="str">
        <f>VLOOKUP(A29,門市主檔!A:B,2,FALSE)</f>
        <v>板橋湳雅夜市</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45765</v>
      </c>
      <c r="K29" s="169" t="str">
        <f>VLOOKUP(A29,'0919門市清單主檔'!B:V,21,FALSE)</f>
        <v>板橋區</v>
      </c>
      <c r="Q29" s="167" t="s">
        <v>5303</v>
      </c>
      <c r="R29" s="167"/>
    </row>
    <row r="30" spans="1:18" ht="21.6" customHeight="1">
      <c r="A30" s="169">
        <v>4917</v>
      </c>
      <c r="B30" s="169" t="str">
        <f>VLOOKUP(A30,門市主檔!A:B,2,FALSE)</f>
        <v>板橋翠華店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45763</v>
      </c>
      <c r="K30" s="169" t="str">
        <f>VLOOKUP(A30,'0919門市清單主檔'!B:V,21,FALSE)</f>
        <v>板橋區</v>
      </c>
      <c r="Q30" s="167" t="s">
        <v>5303</v>
      </c>
      <c r="R30" s="167"/>
    </row>
    <row r="31" spans="1:18" ht="21.6" customHeight="1">
      <c r="A31" s="169">
        <v>4046</v>
      </c>
      <c r="B31" s="169" t="str">
        <f>VLOOKUP(A31,門市主檔!A:B,2,FALSE)</f>
        <v>板橋福康店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45762</v>
      </c>
      <c r="K31" s="169" t="str">
        <f>VLOOKUP(A31,'0919門市清單主檔'!B:V,21,FALSE)</f>
        <v>板橋區</v>
      </c>
      <c r="Q31" s="167" t="s">
        <v>5303</v>
      </c>
      <c r="R31" s="167"/>
    </row>
    <row r="32" spans="1:18" ht="21.6" customHeight="1">
      <c r="A32" s="169">
        <v>3977</v>
      </c>
      <c r="B32" s="169" t="str">
        <f>VLOOKUP(A32,門市主檔!A:B,2,FALSE)</f>
        <v>板橋玉川店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45758</v>
      </c>
      <c r="K32" s="169" t="str">
        <f>VLOOKUP(A32,'0919門市清單主檔'!B:V,21,FALSE)</f>
        <v>板橋區</v>
      </c>
      <c r="Q32" s="167" t="s">
        <v>5303</v>
      </c>
      <c r="R32" s="167"/>
    </row>
    <row r="33" spans="1:18" ht="21.6" customHeight="1">
      <c r="A33" s="169">
        <v>3752</v>
      </c>
      <c r="B33" s="169" t="str">
        <f>VLOOKUP(A33,門市主檔!A:B,2,FALSE)</f>
        <v>板橋豫章店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6"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45758</v>
      </c>
      <c r="K33" s="169" t="str">
        <f>VLOOKUP(A33,'0919門市清單主檔'!B:V,21,FALSE)</f>
        <v>板橋區</v>
      </c>
      <c r="Q33" s="167" t="s">
        <v>5303</v>
      </c>
      <c r="R33" s="167"/>
    </row>
    <row r="34" spans="1:18" ht="21.6" customHeight="1">
      <c r="A34" s="169">
        <v>3818</v>
      </c>
      <c r="B34" s="169" t="str">
        <f>VLOOKUP(A34,門市主檔!A:B,2,FALSE)</f>
        <v>板橋漢江店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45748</v>
      </c>
      <c r="K34" s="169" t="str">
        <f>VLOOKUP(A34,'0919門市清單主檔'!B:V,21,FALSE)</f>
        <v>板橋區</v>
      </c>
      <c r="Q34" s="167" t="s">
        <v>5303</v>
      </c>
      <c r="R34" s="167"/>
    </row>
    <row r="35" spans="1:18" ht="21.6" customHeight="1">
      <c r="A35" s="169">
        <v>3147</v>
      </c>
      <c r="B35" s="169" t="str">
        <f>VLOOKUP(A35,門市主檔!A:B,2,FALSE)</f>
        <v>北縣板明店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45748</v>
      </c>
      <c r="K35" s="169" t="str">
        <f>VLOOKUP(A35,'0919門市清單主檔'!B:V,21,FALSE)</f>
        <v>板橋區</v>
      </c>
      <c r="Q35" s="167" t="s">
        <v>5303</v>
      </c>
      <c r="R35" s="167"/>
    </row>
    <row r="36" spans="1:18" ht="21.6" customHeight="1">
      <c r="A36" s="169" t="s">
        <v>64</v>
      </c>
      <c r="B36" s="169" t="str">
        <f>VLOOKUP(A36,門市主檔!A:B,2,FALSE)</f>
        <v>北縣僑福店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45749</v>
      </c>
      <c r="K36" s="169" t="str">
        <f>VLOOKUP(A36,'0919門市清單主檔'!B:V,21,FALSE)</f>
        <v>板橋區</v>
      </c>
      <c r="Q36" s="167" t="s">
        <v>5303</v>
      </c>
      <c r="R36" s="167"/>
    </row>
    <row r="37" spans="1:18" ht="21.6" customHeight="1">
      <c r="A37" s="169">
        <v>2221</v>
      </c>
      <c r="B37" s="169" t="str">
        <f>VLOOKUP(A37,門市主檔!A:B,2,FALSE)</f>
        <v>板橋雙十店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未完工</v>
      </c>
      <c r="J37" s="176">
        <v>45749</v>
      </c>
      <c r="K37" s="169" t="str">
        <f>VLOOKUP(A37,'0919門市清單主檔'!B:V,21,FALSE)</f>
        <v>板橋區</v>
      </c>
      <c r="Q37" s="167" t="s">
        <v>5303</v>
      </c>
      <c r="R37" s="167"/>
    </row>
    <row r="38" spans="1:18" ht="21.6" customHeight="1">
      <c r="A38" s="169">
        <v>2422</v>
      </c>
      <c r="B38" s="169" t="str">
        <f>VLOOKUP(A38,門市主檔!A:B,2,FALSE)</f>
        <v>北縣板億店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45755</v>
      </c>
      <c r="K38" s="169" t="str">
        <f>VLOOKUP(A38,'0919門市清單主檔'!B:V,21,FALSE)</f>
        <v>板橋區</v>
      </c>
      <c r="Q38" s="167" t="s">
        <v>5303</v>
      </c>
      <c r="R38" s="167"/>
    </row>
    <row r="39" spans="1:18" ht="21.6" customHeight="1">
      <c r="A39" s="169">
        <v>4680</v>
      </c>
      <c r="B39" s="169" t="str">
        <f>VLOOKUP(A39,門市主檔!A:B,2,FALSE)</f>
        <v>板橋江寧店</v>
      </c>
      <c r="C39" s="212" t="str">
        <f>IF(COUNTIFS(IM!$F:$F,A39,IM!$AD:$AD,"O",IM!$X:$X,"&gt;="&amp;$M$1, IM!$X:$X,"&lt;"&amp;$M$2)&gt;0,"V","")</f>
        <v>V</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45824</v>
      </c>
      <c r="K39" s="169" t="str">
        <f>VLOOKUP(A39,'0919門市清單主檔'!B:V,21,FALSE)</f>
        <v>板橋區</v>
      </c>
      <c r="Q39" s="167" t="s">
        <v>5303</v>
      </c>
      <c r="R39" s="167"/>
    </row>
    <row r="40" spans="1:18" ht="21.6" customHeight="1">
      <c r="A40" s="169" t="s">
        <v>59</v>
      </c>
      <c r="B40" s="169" t="str">
        <f>VLOOKUP(A40,門市主檔!A:B,2,FALSE)</f>
        <v>北縣府中店</v>
      </c>
      <c r="C40" s="212" t="str">
        <f>IF(COUNTIFS(IM!$F:$F,A40,IM!$AD:$AD,"O",IM!$X:$X,"&gt;="&amp;$M$1, IM!$X:$X,"&lt;"&amp;$M$2)&gt;0,"V","")</f>
        <v>V</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v>
      </c>
      <c r="J40" s="176">
        <v>45821</v>
      </c>
      <c r="K40" s="169" t="str">
        <f>VLOOKUP(A40,'0919門市清單主檔'!B:V,21,FALSE)</f>
        <v>板橋區</v>
      </c>
      <c r="Q40" s="167" t="s">
        <v>5303</v>
      </c>
      <c r="R40" s="167"/>
    </row>
    <row r="41" spans="1:18" ht="21.6" customHeight="1">
      <c r="A41" s="169">
        <v>4167</v>
      </c>
      <c r="B41" s="169" t="str">
        <f>VLOOKUP(A41,門市主檔!A:B,2,FALSE)</f>
        <v>板橋松翠店</v>
      </c>
      <c r="C41" s="212" t="str">
        <f>IF(COUNTIFS(IM!$F:$F,A41,IM!$AD:$AD,"O",IM!$X:$X,"&gt;="&amp;$M$1, IM!$X:$X,"&lt;"&amp;$M$2)&gt;0,"V","")</f>
        <v>V</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45796</v>
      </c>
      <c r="K41" s="169" t="str">
        <f>VLOOKUP(A41,'0919門市清單主檔'!B:V,21,FALSE)</f>
        <v>板橋區</v>
      </c>
      <c r="Q41" s="167" t="s">
        <v>5303</v>
      </c>
      <c r="R41" s="167"/>
    </row>
    <row r="42" spans="1:18" ht="21.6" customHeight="1">
      <c r="A42" s="169">
        <v>3853</v>
      </c>
      <c r="B42" s="169" t="str">
        <f>VLOOKUP(A42,門市主檔!A:B,2,FALSE)</f>
        <v>板橋互助店</v>
      </c>
      <c r="C42" s="212" t="str">
        <f>IF(COUNTIFS(IM!$F:$F,A42,IM!$AD:$AD,"O",IM!$X:$X,"&gt;="&amp;$M$1, IM!$X:$X,"&lt;"&amp;$M$2)&gt;0,"V","")</f>
        <v>V</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45821</v>
      </c>
      <c r="K42" s="169" t="str">
        <f>VLOOKUP(A42,'0919門市清單主檔'!B:V,21,FALSE)</f>
        <v>板橋區</v>
      </c>
      <c r="Q42" s="167" t="s">
        <v>5303</v>
      </c>
      <c r="R42" s="167"/>
    </row>
    <row r="43" spans="1:18" ht="15" customHeight="1">
      <c r="A43" s="171"/>
      <c r="B43" s="171"/>
    </row>
    <row r="44" spans="1:18" ht="15" customHeight="1">
      <c r="A44" s="171"/>
      <c r="B44" s="171"/>
    </row>
    <row r="45" spans="1:18" ht="15" customHeight="1">
      <c r="A45" s="171"/>
      <c r="B45" s="171"/>
    </row>
    <row r="46" spans="1:18" ht="15" customHeight="1">
      <c r="A46" s="171"/>
      <c r="B46" s="171"/>
    </row>
    <row r="47" spans="1:18" ht="15" customHeight="1">
      <c r="A47" s="171"/>
      <c r="B47" s="171"/>
    </row>
    <row r="48" spans="1:18" ht="15" customHeight="1">
      <c r="A48" s="171"/>
      <c r="B48" s="171"/>
    </row>
    <row r="49" spans="1:2" ht="15" customHeight="1">
      <c r="A49" s="171"/>
      <c r="B49" s="171"/>
    </row>
    <row r="50" spans="1:2" ht="15" customHeight="1">
      <c r="A50" s="171"/>
      <c r="B50" s="171"/>
    </row>
    <row r="51" spans="1:2" ht="15" customHeight="1">
      <c r="A51" s="171"/>
      <c r="B51" s="171"/>
    </row>
    <row r="52" spans="1:2" ht="15" customHeight="1">
      <c r="A52" s="171"/>
      <c r="B52" s="171"/>
    </row>
    <row r="53" spans="1:2" ht="15" customHeight="1">
      <c r="A53" s="171"/>
      <c r="B53" s="171"/>
    </row>
    <row r="54" spans="1:2" ht="15" customHeight="1">
      <c r="A54" s="171"/>
      <c r="B54" s="171"/>
    </row>
    <row r="55" spans="1:2" ht="15" customHeight="1">
      <c r="A55" s="171"/>
      <c r="B55" s="171"/>
    </row>
    <row r="56" spans="1:2" ht="15" customHeight="1">
      <c r="A56" s="171"/>
      <c r="B56" s="171"/>
    </row>
    <row r="57" spans="1:2" ht="15" customHeight="1">
      <c r="A57" s="171"/>
      <c r="B57" s="171"/>
    </row>
    <row r="58" spans="1:2" ht="15" customHeight="1">
      <c r="A58" s="171"/>
      <c r="B58" s="171"/>
    </row>
    <row r="59" spans="1:2" ht="15" customHeight="1">
      <c r="A59" s="171"/>
      <c r="B59" s="171"/>
    </row>
    <row r="60" spans="1:2" ht="15" customHeight="1">
      <c r="A60" s="171"/>
      <c r="B60" s="171"/>
    </row>
    <row r="61" spans="1:2" ht="15" customHeight="1">
      <c r="A61" s="171"/>
      <c r="B61" s="171"/>
    </row>
    <row r="62" spans="1:2" ht="15" customHeight="1">
      <c r="A62" s="171"/>
      <c r="B62" s="171"/>
    </row>
    <row r="63" spans="1:2" ht="15" customHeight="1">
      <c r="A63" s="171"/>
      <c r="B63" s="171"/>
    </row>
    <row r="64" spans="1:2" ht="15" customHeight="1">
      <c r="A64" s="171"/>
      <c r="B64" s="171"/>
    </row>
    <row r="65" spans="1:2" ht="15" customHeight="1">
      <c r="A65" s="171"/>
      <c r="B65" s="171"/>
    </row>
    <row r="66" spans="1:2" ht="15" customHeight="1">
      <c r="A66" s="171"/>
      <c r="B66" s="171"/>
    </row>
    <row r="67" spans="1:2" ht="15" customHeight="1">
      <c r="A67" s="171"/>
      <c r="B67" s="171"/>
    </row>
    <row r="68" spans="1:2" ht="15" customHeight="1">
      <c r="A68" s="171"/>
      <c r="B68" s="171"/>
    </row>
    <row r="69" spans="1:2" ht="15" customHeight="1">
      <c r="A69" s="171"/>
      <c r="B69" s="171"/>
    </row>
    <row r="70" spans="1:2" ht="15" customHeight="1">
      <c r="A70" s="171"/>
      <c r="B70" s="171"/>
    </row>
    <row r="71" spans="1:2" ht="15" customHeight="1">
      <c r="A71" s="171"/>
      <c r="B71" s="171"/>
    </row>
    <row r="72" spans="1:2" ht="15" customHeight="1">
      <c r="A72" s="171"/>
      <c r="B72" s="171"/>
    </row>
    <row r="73" spans="1:2" ht="15" customHeight="1">
      <c r="A73" s="171"/>
      <c r="B73" s="171"/>
    </row>
    <row r="74" spans="1:2" ht="15" customHeight="1">
      <c r="A74" s="171"/>
      <c r="B74" s="171"/>
    </row>
    <row r="75" spans="1:2" ht="15" customHeight="1">
      <c r="A75" s="171"/>
      <c r="B75" s="171"/>
    </row>
    <row r="76" spans="1:2" ht="15" customHeight="1">
      <c r="A76" s="171"/>
      <c r="B76" s="171"/>
    </row>
    <row r="77" spans="1:2" ht="15" customHeight="1">
      <c r="A77" s="171"/>
      <c r="B77" s="171"/>
    </row>
    <row r="78" spans="1:2" ht="15" customHeight="1">
      <c r="A78" s="171"/>
      <c r="B78" s="171"/>
    </row>
    <row r="79" spans="1:2" ht="15" customHeight="1">
      <c r="A79" s="171"/>
      <c r="B79" s="171"/>
    </row>
    <row r="80" spans="1:2" ht="15" customHeight="1">
      <c r="A80" s="171"/>
      <c r="B80" s="171"/>
    </row>
    <row r="81" spans="1:2" ht="15" customHeight="1">
      <c r="A81" s="171"/>
      <c r="B81" s="171"/>
    </row>
    <row r="82" spans="1:2" ht="15" customHeight="1">
      <c r="A82" s="171"/>
      <c r="B82" s="171"/>
    </row>
    <row r="83" spans="1:2" ht="15" customHeight="1">
      <c r="A83" s="171"/>
      <c r="B83" s="171"/>
    </row>
    <row r="84" spans="1:2" ht="15" customHeight="1">
      <c r="A84" s="171"/>
      <c r="B84" s="171"/>
    </row>
    <row r="85" spans="1:2" ht="15" customHeight="1">
      <c r="A85" s="171"/>
      <c r="B85" s="171"/>
    </row>
    <row r="86" spans="1:2" ht="15" customHeight="1">
      <c r="A86" s="171"/>
      <c r="B86" s="171"/>
    </row>
    <row r="87" spans="1:2" ht="15" customHeight="1">
      <c r="A87" s="171"/>
      <c r="B87" s="171"/>
    </row>
    <row r="88" spans="1:2" ht="15" customHeight="1">
      <c r="A88" s="171"/>
      <c r="B88" s="171"/>
    </row>
    <row r="89" spans="1:2" ht="15" customHeight="1">
      <c r="A89" s="171"/>
      <c r="B89" s="171"/>
    </row>
    <row r="90" spans="1:2" ht="15" customHeight="1">
      <c r="A90" s="171"/>
      <c r="B90" s="171"/>
    </row>
    <row r="91" spans="1:2" ht="15" customHeight="1">
      <c r="A91" s="171"/>
      <c r="B91" s="171"/>
    </row>
    <row r="92" spans="1:2" ht="15" customHeight="1">
      <c r="A92" s="171"/>
      <c r="B92" s="171"/>
    </row>
    <row r="93" spans="1:2" ht="15" customHeight="1">
      <c r="A93" s="171"/>
      <c r="B93" s="171"/>
    </row>
    <row r="94" spans="1:2" ht="15" customHeight="1">
      <c r="A94" s="171"/>
      <c r="B94" s="171"/>
    </row>
    <row r="95" spans="1:2" ht="15" customHeight="1">
      <c r="A95" s="171"/>
      <c r="B95" s="171"/>
    </row>
    <row r="96" spans="1:2" ht="15" customHeight="1">
      <c r="A96" s="171"/>
      <c r="B96" s="171"/>
    </row>
    <row r="97" spans="1:2" ht="15" customHeight="1">
      <c r="A97" s="171"/>
      <c r="B97" s="171"/>
    </row>
    <row r="98" spans="1:2" ht="15" customHeight="1">
      <c r="A98" s="171"/>
      <c r="B98" s="171"/>
    </row>
    <row r="99" spans="1:2" ht="15" customHeight="1">
      <c r="A99" s="171"/>
      <c r="B99" s="171"/>
    </row>
    <row r="100" spans="1:2" ht="15" customHeight="1">
      <c r="A100" s="171"/>
      <c r="B100" s="171"/>
    </row>
    <row r="101" spans="1:2" ht="15" customHeight="1">
      <c r="A101" s="171"/>
      <c r="B101" s="171"/>
    </row>
    <row r="102" spans="1:2" ht="15" customHeight="1">
      <c r="A102" s="171"/>
      <c r="B102" s="171"/>
    </row>
    <row r="103" spans="1:2" ht="15" customHeight="1">
      <c r="A103" s="171"/>
      <c r="B103" s="171"/>
    </row>
    <row r="104" spans="1:2" ht="15" customHeight="1">
      <c r="A104" s="171"/>
      <c r="B104" s="171"/>
    </row>
    <row r="105" spans="1:2" ht="15" customHeight="1">
      <c r="A105" s="171"/>
      <c r="B105" s="171"/>
    </row>
    <row r="106" spans="1:2" ht="15" customHeight="1">
      <c r="A106" s="171"/>
      <c r="B106" s="171"/>
    </row>
    <row r="107" spans="1:2" ht="15" customHeight="1">
      <c r="A107" s="171"/>
      <c r="B107" s="171"/>
    </row>
    <row r="108" spans="1:2" ht="15" customHeight="1">
      <c r="A108" s="171"/>
      <c r="B108" s="171"/>
    </row>
    <row r="109" spans="1:2" ht="15" customHeight="1">
      <c r="A109" s="171"/>
      <c r="B109" s="171"/>
    </row>
    <row r="110" spans="1:2" ht="15" customHeight="1">
      <c r="A110" s="171"/>
      <c r="B110" s="171"/>
    </row>
    <row r="111" spans="1:2" ht="15" customHeight="1">
      <c r="A111" s="171"/>
      <c r="B111" s="171"/>
    </row>
    <row r="112" spans="1:2" ht="15" customHeight="1">
      <c r="A112" s="171"/>
      <c r="B112" s="171"/>
    </row>
    <row r="113" spans="1:2" ht="15" customHeight="1">
      <c r="A113" s="171"/>
      <c r="B113" s="171"/>
    </row>
    <row r="114" spans="1:2" ht="15" customHeight="1">
      <c r="A114" s="171"/>
      <c r="B114" s="171"/>
    </row>
    <row r="115" spans="1:2" ht="15" customHeight="1">
      <c r="A115" s="171"/>
      <c r="B115" s="171"/>
    </row>
    <row r="116" spans="1:2" ht="15" customHeight="1">
      <c r="A116" s="171"/>
      <c r="B116" s="171"/>
    </row>
    <row r="117" spans="1:2" ht="15" customHeight="1">
      <c r="A117" s="171"/>
      <c r="B117" s="171"/>
    </row>
    <row r="118" spans="1:2" ht="15" customHeight="1">
      <c r="A118" s="171"/>
      <c r="B118" s="171"/>
    </row>
    <row r="119" spans="1:2" ht="15" customHeight="1">
      <c r="A119" s="171"/>
      <c r="B119" s="171"/>
    </row>
    <row r="120" spans="1:2" ht="15" customHeight="1">
      <c r="A120" s="171"/>
      <c r="B120" s="171"/>
    </row>
    <row r="121" spans="1:2" ht="15" customHeight="1">
      <c r="A121" s="171"/>
      <c r="B121" s="171"/>
    </row>
    <row r="122" spans="1:2" ht="15" customHeight="1">
      <c r="A122" s="171"/>
      <c r="B122" s="171"/>
    </row>
    <row r="123" spans="1:2" ht="15" customHeight="1">
      <c r="A123" s="171"/>
      <c r="B123" s="171"/>
    </row>
    <row r="124" spans="1:2" ht="15" customHeight="1">
      <c r="A124" s="171"/>
      <c r="B124" s="171"/>
    </row>
    <row r="125" spans="1:2" ht="15" customHeight="1">
      <c r="A125" s="171"/>
      <c r="B125" s="171"/>
    </row>
    <row r="126" spans="1:2" ht="15" customHeight="1">
      <c r="A126" s="171"/>
      <c r="B126" s="171"/>
    </row>
    <row r="127" spans="1:2" ht="15" customHeight="1">
      <c r="A127" s="171"/>
      <c r="B127" s="171"/>
    </row>
    <row r="128" spans="1:2" ht="15" customHeight="1">
      <c r="A128" s="171"/>
      <c r="B128" s="171"/>
    </row>
    <row r="129" spans="1:2" ht="15" customHeight="1">
      <c r="A129" s="171"/>
      <c r="B129" s="171"/>
    </row>
    <row r="130" spans="1:2" ht="15" customHeight="1">
      <c r="A130" s="171"/>
      <c r="B130" s="171"/>
    </row>
    <row r="131" spans="1:2" ht="15" customHeight="1">
      <c r="A131" s="171"/>
      <c r="B131" s="171"/>
    </row>
    <row r="132" spans="1:2" ht="15" customHeight="1">
      <c r="A132" s="171"/>
      <c r="B132" s="171"/>
    </row>
    <row r="133" spans="1:2" ht="15" customHeight="1">
      <c r="A133" s="171"/>
      <c r="B133" s="171"/>
    </row>
    <row r="134" spans="1:2" ht="15" customHeight="1">
      <c r="A134" s="171"/>
      <c r="B134" s="171"/>
    </row>
    <row r="135" spans="1:2" ht="15" customHeight="1">
      <c r="A135" s="171"/>
      <c r="B135" s="171"/>
    </row>
    <row r="136" spans="1:2" ht="15" customHeight="1">
      <c r="A136" s="171"/>
      <c r="B136" s="171"/>
    </row>
    <row r="137" spans="1:2" ht="15" customHeight="1">
      <c r="A137" s="171"/>
      <c r="B137" s="171"/>
    </row>
    <row r="138" spans="1:2" ht="15" customHeight="1">
      <c r="A138" s="171"/>
      <c r="B138" s="171"/>
    </row>
    <row r="139" spans="1:2" ht="15" customHeight="1">
      <c r="A139" s="171"/>
      <c r="B139" s="171"/>
    </row>
    <row r="140" spans="1:2" ht="15" customHeight="1">
      <c r="A140" s="171"/>
      <c r="B140" s="171"/>
    </row>
    <row r="141" spans="1:2" ht="15" customHeight="1">
      <c r="A141" s="171"/>
      <c r="B141" s="171"/>
    </row>
    <row r="142" spans="1:2" ht="15" customHeight="1">
      <c r="A142" s="171"/>
      <c r="B142" s="171"/>
    </row>
    <row r="143" spans="1:2" ht="15" customHeight="1">
      <c r="A143" s="171"/>
      <c r="B143" s="171"/>
    </row>
    <row r="144" spans="1:2" ht="15" customHeight="1">
      <c r="A144" s="171"/>
      <c r="B144" s="171"/>
    </row>
    <row r="145" spans="1:2" ht="15" customHeight="1">
      <c r="A145" s="171"/>
      <c r="B145" s="171"/>
    </row>
    <row r="146" spans="1:2" ht="15" customHeight="1">
      <c r="A146" s="171"/>
      <c r="B146" s="171"/>
    </row>
    <row r="147" spans="1:2" ht="15" customHeight="1">
      <c r="A147" s="171"/>
      <c r="B147" s="171"/>
    </row>
    <row r="148" spans="1:2" ht="15" customHeight="1">
      <c r="A148" s="171"/>
      <c r="B148" s="171"/>
    </row>
    <row r="149" spans="1:2" ht="15" customHeight="1">
      <c r="A149" s="171"/>
      <c r="B149" s="171"/>
    </row>
    <row r="150" spans="1:2" ht="15" customHeight="1">
      <c r="A150" s="171"/>
      <c r="B150" s="171"/>
    </row>
    <row r="151" spans="1:2" ht="15" customHeight="1">
      <c r="A151" s="171"/>
      <c r="B151" s="171"/>
    </row>
    <row r="152" spans="1:2" ht="15" customHeight="1">
      <c r="A152" s="171"/>
      <c r="B152" s="171"/>
    </row>
    <row r="153" spans="1:2" ht="15" customHeight="1">
      <c r="A153" s="171"/>
      <c r="B153" s="171"/>
    </row>
    <row r="154" spans="1:2" ht="15" customHeight="1">
      <c r="A154" s="171"/>
      <c r="B154" s="171"/>
    </row>
    <row r="155" spans="1:2" ht="15" customHeight="1">
      <c r="A155" s="171"/>
      <c r="B155" s="171"/>
    </row>
    <row r="156" spans="1:2" ht="15" customHeight="1">
      <c r="A156" s="171"/>
      <c r="B156" s="171"/>
    </row>
    <row r="157" spans="1:2" ht="15" customHeight="1">
      <c r="A157" s="171"/>
      <c r="B157" s="171"/>
    </row>
    <row r="158" spans="1:2" ht="15" customHeight="1">
      <c r="A158" s="171"/>
      <c r="B158" s="171"/>
    </row>
    <row r="159" spans="1:2" ht="15" customHeight="1">
      <c r="A159" s="171"/>
      <c r="B159" s="171"/>
    </row>
    <row r="160" spans="1:2" ht="15" customHeight="1">
      <c r="A160" s="171"/>
      <c r="B160" s="171"/>
    </row>
    <row r="161" spans="1:2" ht="15" customHeight="1">
      <c r="A161" s="171"/>
      <c r="B161" s="171"/>
    </row>
    <row r="162" spans="1:2" ht="15" customHeight="1">
      <c r="A162" s="171"/>
      <c r="B162" s="171"/>
    </row>
    <row r="163" spans="1:2" ht="15" customHeight="1">
      <c r="A163" s="171"/>
      <c r="B163" s="171"/>
    </row>
    <row r="164" spans="1:2" ht="15" customHeight="1">
      <c r="A164" s="171"/>
      <c r="B164" s="171"/>
    </row>
    <row r="165" spans="1:2" ht="15" customHeight="1">
      <c r="A165" s="171"/>
      <c r="B165" s="171"/>
    </row>
    <row r="166" spans="1:2" ht="15" customHeight="1">
      <c r="A166" s="171"/>
      <c r="B166" s="171"/>
    </row>
    <row r="167" spans="1:2" ht="15" customHeight="1">
      <c r="A167" s="171"/>
      <c r="B167" s="171"/>
    </row>
    <row r="168" spans="1:2" ht="15" customHeight="1">
      <c r="A168" s="171"/>
      <c r="B168" s="171"/>
    </row>
    <row r="169" spans="1:2" ht="15" customHeight="1">
      <c r="A169" s="171"/>
      <c r="B169" s="171"/>
    </row>
    <row r="170" spans="1:2" ht="15" customHeight="1">
      <c r="A170" s="171"/>
      <c r="B170" s="171"/>
    </row>
    <row r="171" spans="1:2" ht="15" customHeight="1">
      <c r="A171" s="171"/>
      <c r="B171" s="171"/>
    </row>
    <row r="172" spans="1:2" ht="15" customHeight="1">
      <c r="A172" s="171"/>
      <c r="B172" s="171"/>
    </row>
    <row r="173" spans="1:2" ht="15" customHeight="1">
      <c r="A173" s="171"/>
      <c r="B173" s="171"/>
    </row>
    <row r="174" spans="1:2" ht="15" customHeight="1">
      <c r="A174" s="171"/>
      <c r="B174" s="171"/>
    </row>
    <row r="175" spans="1:2" ht="15" customHeight="1">
      <c r="A175" s="171"/>
      <c r="B175" s="171"/>
    </row>
    <row r="176" spans="1:2" ht="15" customHeight="1">
      <c r="A176" s="171"/>
      <c r="B176" s="171"/>
    </row>
    <row r="177" spans="1:2" ht="15" customHeight="1">
      <c r="A177" s="171"/>
      <c r="B177" s="171"/>
    </row>
    <row r="178" spans="1:2" ht="15" customHeight="1">
      <c r="A178" s="171"/>
      <c r="B178" s="171"/>
    </row>
    <row r="179" spans="1:2" ht="15" customHeight="1">
      <c r="A179" s="171"/>
      <c r="B179" s="171"/>
    </row>
    <row r="180" spans="1:2" ht="15" customHeight="1">
      <c r="A180" s="171"/>
      <c r="B180" s="171"/>
    </row>
    <row r="181" spans="1:2" ht="15" customHeight="1">
      <c r="A181" s="171"/>
      <c r="B181" s="171"/>
    </row>
    <row r="182" spans="1:2" ht="15" customHeight="1">
      <c r="A182" s="171"/>
      <c r="B182" s="171"/>
    </row>
    <row r="183" spans="1:2" ht="15" customHeight="1">
      <c r="A183" s="171"/>
      <c r="B183" s="171"/>
    </row>
    <row r="184" spans="1:2" ht="15" customHeight="1">
      <c r="A184" s="171"/>
      <c r="B184" s="171"/>
    </row>
    <row r="185" spans="1:2" ht="15" customHeight="1">
      <c r="A185" s="171"/>
      <c r="B185" s="171"/>
    </row>
    <row r="186" spans="1:2" ht="15" customHeight="1">
      <c r="A186" s="171"/>
      <c r="B186" s="171"/>
    </row>
    <row r="187" spans="1:2" ht="15" customHeight="1">
      <c r="A187" s="171"/>
      <c r="B187" s="171"/>
    </row>
    <row r="188" spans="1:2" ht="15" customHeight="1">
      <c r="A188" s="171"/>
      <c r="B188" s="171"/>
    </row>
    <row r="189" spans="1:2" ht="15" customHeight="1">
      <c r="A189" s="171"/>
      <c r="B189" s="171"/>
    </row>
    <row r="190" spans="1:2" ht="15" customHeight="1">
      <c r="A190" s="171"/>
      <c r="B190" s="171"/>
    </row>
    <row r="191" spans="1:2" ht="15" customHeight="1">
      <c r="A191" s="171"/>
      <c r="B191" s="171"/>
    </row>
    <row r="192" spans="1:2" ht="15" customHeight="1">
      <c r="A192" s="171"/>
      <c r="B192" s="171"/>
    </row>
    <row r="193" spans="1:2" ht="15" customHeight="1">
      <c r="A193" s="171"/>
      <c r="B193" s="171"/>
    </row>
    <row r="194" spans="1:2" ht="15" customHeight="1">
      <c r="A194" s="171"/>
      <c r="B194" s="171"/>
    </row>
    <row r="195" spans="1:2" ht="15" customHeight="1">
      <c r="A195" s="171"/>
      <c r="B195" s="171"/>
    </row>
    <row r="196" spans="1:2" ht="15" customHeight="1">
      <c r="A196" s="171"/>
      <c r="B196" s="171"/>
    </row>
    <row r="197" spans="1:2" ht="15" customHeight="1">
      <c r="A197" s="171"/>
      <c r="B197" s="171"/>
    </row>
    <row r="198" spans="1:2" ht="15" customHeight="1">
      <c r="A198" s="171"/>
      <c r="B198" s="171"/>
    </row>
    <row r="199" spans="1:2" ht="15" customHeight="1">
      <c r="A199" s="171"/>
      <c r="B199" s="171"/>
    </row>
    <row r="200" spans="1:2" ht="15" customHeight="1">
      <c r="A200" s="171"/>
      <c r="B200" s="171"/>
    </row>
    <row r="201" spans="1:2" ht="15" customHeight="1">
      <c r="A201" s="171"/>
      <c r="B201" s="171"/>
    </row>
    <row r="202" spans="1:2" ht="15" customHeight="1">
      <c r="A202" s="171"/>
      <c r="B202" s="171"/>
    </row>
    <row r="203" spans="1:2" ht="15" customHeight="1">
      <c r="A203" s="171"/>
      <c r="B203" s="171"/>
    </row>
    <row r="204" spans="1:2" ht="15" customHeight="1">
      <c r="A204" s="171"/>
      <c r="B204" s="171"/>
    </row>
    <row r="205" spans="1:2" ht="15" customHeight="1">
      <c r="A205" s="171"/>
      <c r="B205" s="171"/>
    </row>
    <row r="206" spans="1:2" ht="15" customHeight="1">
      <c r="A206" s="171"/>
      <c r="B206" s="171"/>
    </row>
    <row r="207" spans="1:2" ht="15" customHeight="1">
      <c r="A207" s="171"/>
      <c r="B207" s="171"/>
    </row>
    <row r="208" spans="1:2" ht="15" customHeight="1">
      <c r="A208" s="171"/>
      <c r="B208" s="171"/>
    </row>
    <row r="209" spans="1:2" ht="15" customHeight="1">
      <c r="A209" s="171"/>
      <c r="B209" s="171"/>
    </row>
    <row r="210" spans="1:2" ht="15" customHeight="1">
      <c r="A210" s="171"/>
      <c r="B210" s="171"/>
    </row>
    <row r="211" spans="1:2" ht="15" customHeight="1">
      <c r="A211" s="171"/>
      <c r="B211" s="171"/>
    </row>
    <row r="212" spans="1:2" ht="15" customHeight="1">
      <c r="A212" s="171"/>
      <c r="B212" s="171"/>
    </row>
    <row r="213" spans="1:2" ht="15" customHeight="1">
      <c r="A213" s="171"/>
      <c r="B213" s="171"/>
    </row>
    <row r="214" spans="1:2" ht="15" customHeight="1">
      <c r="A214" s="171"/>
      <c r="B214" s="171"/>
    </row>
    <row r="215" spans="1:2" ht="15" customHeight="1">
      <c r="A215" s="171"/>
      <c r="B215" s="171"/>
    </row>
    <row r="216" spans="1:2" ht="15" customHeight="1">
      <c r="A216" s="171"/>
      <c r="B216" s="171"/>
    </row>
    <row r="217" spans="1:2" ht="15" customHeight="1">
      <c r="A217" s="171"/>
      <c r="B217" s="171"/>
    </row>
    <row r="218" spans="1:2" ht="15" customHeight="1">
      <c r="A218" s="171"/>
      <c r="B218" s="171"/>
    </row>
    <row r="219" spans="1:2" ht="15" customHeight="1">
      <c r="A219" s="171"/>
      <c r="B219" s="171"/>
    </row>
    <row r="220" spans="1:2" ht="15" customHeight="1">
      <c r="A220" s="171"/>
      <c r="B220" s="171"/>
    </row>
    <row r="221" spans="1:2" ht="15" customHeight="1">
      <c r="A221" s="171"/>
      <c r="B221" s="171"/>
    </row>
    <row r="222" spans="1:2" ht="15" customHeight="1">
      <c r="A222" s="171"/>
      <c r="B222" s="171"/>
    </row>
    <row r="223" spans="1:2" ht="15" customHeight="1">
      <c r="A223" s="171"/>
      <c r="B223" s="171"/>
    </row>
    <row r="224" spans="1:2" ht="15" customHeight="1">
      <c r="A224" s="171"/>
      <c r="B224" s="171"/>
    </row>
    <row r="225" spans="1:2" ht="15" customHeight="1">
      <c r="A225" s="171"/>
      <c r="B225" s="171"/>
    </row>
    <row r="226" spans="1:2" ht="15" customHeight="1">
      <c r="A226" s="171"/>
      <c r="B226" s="171"/>
    </row>
    <row r="227" spans="1:2" ht="15" customHeight="1">
      <c r="A227" s="171"/>
      <c r="B227" s="171"/>
    </row>
    <row r="228" spans="1:2" ht="15" customHeight="1">
      <c r="A228" s="171"/>
      <c r="B228" s="171"/>
    </row>
    <row r="229" spans="1:2" ht="15" customHeight="1">
      <c r="A229" s="171"/>
      <c r="B229" s="171"/>
    </row>
    <row r="230" spans="1:2" ht="15" customHeight="1">
      <c r="A230" s="171"/>
      <c r="B230" s="171"/>
    </row>
    <row r="231" spans="1:2" ht="15" customHeight="1">
      <c r="A231" s="171"/>
      <c r="B231" s="171"/>
    </row>
    <row r="232" spans="1:2" ht="15" customHeight="1">
      <c r="A232" s="171"/>
      <c r="B232" s="171"/>
    </row>
    <row r="233" spans="1:2" ht="15" customHeight="1">
      <c r="A233" s="171"/>
      <c r="B233" s="171"/>
    </row>
    <row r="234" spans="1:2" ht="15" customHeight="1">
      <c r="A234" s="171"/>
      <c r="B234" s="171"/>
    </row>
    <row r="235" spans="1:2" ht="15" customHeight="1">
      <c r="A235" s="171"/>
      <c r="B235" s="171"/>
    </row>
    <row r="236" spans="1:2" ht="15" customHeight="1">
      <c r="A236" s="171"/>
      <c r="B236" s="171"/>
    </row>
    <row r="237" spans="1:2" ht="15" customHeight="1">
      <c r="A237" s="171"/>
      <c r="B237" s="171"/>
    </row>
    <row r="238" spans="1:2" ht="15" customHeight="1">
      <c r="A238" s="171"/>
      <c r="B238" s="171"/>
    </row>
    <row r="239" spans="1:2" ht="15" customHeight="1">
      <c r="A239" s="171"/>
      <c r="B239" s="171"/>
    </row>
    <row r="240" spans="1:2" ht="15" customHeight="1">
      <c r="A240" s="171"/>
      <c r="B240" s="171"/>
    </row>
    <row r="241" spans="1:2" ht="15" customHeight="1">
      <c r="A241" s="171"/>
      <c r="B241" s="171"/>
    </row>
    <row r="242" spans="1:2" ht="15" customHeight="1">
      <c r="A242" s="171"/>
      <c r="B242" s="171"/>
    </row>
    <row r="243" spans="1:2" ht="15" customHeight="1">
      <c r="A243" s="171"/>
      <c r="B243" s="171"/>
    </row>
    <row r="244" spans="1:2" ht="15" customHeight="1">
      <c r="A244" s="171"/>
      <c r="B244" s="171"/>
    </row>
    <row r="245" spans="1:2" ht="15" customHeight="1">
      <c r="A245" s="171"/>
      <c r="B245" s="171"/>
    </row>
    <row r="246" spans="1:2" ht="15" customHeight="1">
      <c r="A246" s="171"/>
      <c r="B246" s="171"/>
    </row>
    <row r="247" spans="1:2" ht="15" customHeight="1">
      <c r="A247" s="171"/>
      <c r="B247" s="171"/>
    </row>
    <row r="248" spans="1:2" ht="15" customHeight="1">
      <c r="A248" s="171"/>
      <c r="B248" s="171"/>
    </row>
    <row r="249" spans="1:2" ht="15" customHeight="1">
      <c r="A249" s="171"/>
      <c r="B249" s="171"/>
    </row>
    <row r="250" spans="1:2" ht="15" customHeight="1">
      <c r="A250" s="171"/>
      <c r="B250" s="171"/>
    </row>
    <row r="251" spans="1:2" ht="15" customHeight="1">
      <c r="A251" s="171"/>
      <c r="B251" s="171"/>
    </row>
    <row r="252" spans="1:2" ht="15" customHeight="1">
      <c r="A252" s="171"/>
      <c r="B252" s="171"/>
    </row>
    <row r="253" spans="1:2" ht="15" customHeight="1">
      <c r="A253" s="171"/>
      <c r="B253" s="171"/>
    </row>
    <row r="254" spans="1:2" ht="15" customHeight="1">
      <c r="A254" s="171"/>
      <c r="B254" s="171"/>
    </row>
    <row r="255" spans="1:2" ht="15" customHeight="1">
      <c r="A255" s="171"/>
      <c r="B255" s="171"/>
    </row>
    <row r="256" spans="1:2" ht="15" customHeight="1">
      <c r="A256" s="171"/>
      <c r="B256" s="171"/>
    </row>
    <row r="257" spans="1:2" ht="15" customHeight="1">
      <c r="A257" s="171"/>
      <c r="B257" s="171"/>
    </row>
    <row r="258" spans="1:2" ht="15" customHeight="1">
      <c r="A258" s="171"/>
      <c r="B258" s="171"/>
    </row>
    <row r="259" spans="1:2" ht="15" customHeight="1">
      <c r="A259" s="171"/>
      <c r="B259" s="171"/>
    </row>
    <row r="260" spans="1:2" ht="15" customHeight="1">
      <c r="A260" s="171"/>
      <c r="B260" s="171"/>
    </row>
    <row r="261" spans="1:2" ht="15" customHeight="1">
      <c r="A261" s="171"/>
      <c r="B261" s="171"/>
    </row>
    <row r="262" spans="1:2" ht="15" customHeight="1">
      <c r="A262" s="171"/>
      <c r="B262" s="171"/>
    </row>
    <row r="263" spans="1:2" ht="15" customHeight="1">
      <c r="A263" s="171"/>
      <c r="B263" s="171"/>
    </row>
    <row r="264" spans="1:2" ht="15" customHeight="1">
      <c r="A264" s="171"/>
      <c r="B264" s="171"/>
    </row>
    <row r="265" spans="1:2" ht="15" customHeight="1">
      <c r="A265" s="171"/>
      <c r="B265" s="171"/>
    </row>
    <row r="266" spans="1:2" ht="15" customHeight="1">
      <c r="A266" s="171"/>
      <c r="B266" s="171"/>
    </row>
    <row r="267" spans="1:2" ht="15" customHeight="1">
      <c r="A267" s="171"/>
      <c r="B267" s="171"/>
    </row>
    <row r="268" spans="1:2" ht="15" customHeight="1">
      <c r="A268" s="171"/>
      <c r="B268" s="171"/>
    </row>
    <row r="269" spans="1:2" ht="15" customHeight="1">
      <c r="A269" s="171"/>
      <c r="B269" s="171"/>
    </row>
    <row r="270" spans="1:2" ht="15" customHeight="1">
      <c r="A270" s="171"/>
      <c r="B270" s="171"/>
    </row>
    <row r="271" spans="1:2" ht="15" customHeight="1">
      <c r="A271" s="171"/>
      <c r="B271" s="171"/>
    </row>
    <row r="272" spans="1:2" ht="15" customHeight="1">
      <c r="A272" s="171"/>
      <c r="B272" s="171"/>
    </row>
    <row r="273" spans="1:2" ht="15" customHeight="1">
      <c r="A273" s="171"/>
      <c r="B273" s="171"/>
    </row>
    <row r="274" spans="1:2" ht="15" customHeight="1">
      <c r="A274" s="171"/>
      <c r="B274" s="171"/>
    </row>
    <row r="275" spans="1:2" ht="15" customHeight="1">
      <c r="A275" s="171"/>
      <c r="B275" s="171"/>
    </row>
    <row r="276" spans="1:2" ht="15" customHeight="1">
      <c r="A276" s="171"/>
      <c r="B276" s="171"/>
    </row>
    <row r="277" spans="1:2" ht="15" customHeight="1">
      <c r="A277" s="171"/>
      <c r="B277" s="171"/>
    </row>
    <row r="278" spans="1:2" ht="15" customHeight="1">
      <c r="A278" s="171"/>
      <c r="B278" s="171"/>
    </row>
    <row r="279" spans="1:2" ht="15" customHeight="1">
      <c r="A279" s="171"/>
      <c r="B279" s="171"/>
    </row>
    <row r="280" spans="1:2" ht="15" customHeight="1">
      <c r="A280" s="171"/>
      <c r="B280" s="171"/>
    </row>
    <row r="281" spans="1:2" ht="15" customHeight="1">
      <c r="A281" s="171"/>
      <c r="B281" s="171"/>
    </row>
    <row r="282" spans="1:2" ht="15" customHeight="1">
      <c r="A282" s="171"/>
      <c r="B282" s="171"/>
    </row>
    <row r="283" spans="1:2" ht="15" customHeight="1">
      <c r="A283" s="171"/>
      <c r="B283" s="171"/>
    </row>
    <row r="284" spans="1:2" ht="15" customHeight="1">
      <c r="A284" s="171"/>
      <c r="B284" s="171"/>
    </row>
    <row r="285" spans="1:2" ht="15" customHeight="1">
      <c r="A285" s="171"/>
      <c r="B285" s="171"/>
    </row>
    <row r="286" spans="1:2" ht="15" customHeight="1">
      <c r="A286" s="171"/>
      <c r="B286" s="171"/>
    </row>
    <row r="287" spans="1:2" ht="15" customHeight="1">
      <c r="A287" s="171"/>
      <c r="B287" s="171"/>
    </row>
    <row r="288" spans="1:2" ht="15" customHeight="1">
      <c r="A288" s="171"/>
      <c r="B288" s="171"/>
    </row>
    <row r="289" spans="1:2" ht="15" customHeight="1">
      <c r="A289" s="171"/>
      <c r="B289" s="171"/>
    </row>
    <row r="290" spans="1:2" ht="15" customHeight="1">
      <c r="A290" s="171"/>
      <c r="B290" s="171"/>
    </row>
    <row r="291" spans="1:2" ht="15" customHeight="1">
      <c r="A291" s="171"/>
      <c r="B291" s="171"/>
    </row>
    <row r="292" spans="1:2" ht="15" customHeight="1">
      <c r="A292" s="171"/>
      <c r="B292" s="171"/>
    </row>
    <row r="293" spans="1:2" ht="15" customHeight="1">
      <c r="A293" s="171"/>
      <c r="B293" s="171"/>
    </row>
    <row r="294" spans="1:2" ht="15" customHeight="1">
      <c r="A294" s="171"/>
      <c r="B294" s="171"/>
    </row>
    <row r="295" spans="1:2" ht="15" customHeight="1">
      <c r="A295" s="171"/>
      <c r="B295" s="171"/>
    </row>
    <row r="296" spans="1:2" ht="15" customHeight="1">
      <c r="A296" s="171"/>
      <c r="B296" s="171"/>
    </row>
    <row r="297" spans="1:2" ht="15" customHeight="1">
      <c r="A297" s="171"/>
      <c r="B297" s="171"/>
    </row>
    <row r="298" spans="1:2" ht="15" customHeight="1">
      <c r="A298" s="171"/>
      <c r="B298" s="171"/>
    </row>
    <row r="299" spans="1:2" ht="15" customHeight="1">
      <c r="A299" s="171"/>
      <c r="B299" s="171"/>
    </row>
    <row r="300" spans="1:2" ht="15" customHeight="1">
      <c r="A300" s="171"/>
      <c r="B300" s="171"/>
    </row>
    <row r="301" spans="1:2" ht="15" customHeight="1">
      <c r="A301" s="171"/>
      <c r="B301" s="171"/>
    </row>
    <row r="302" spans="1:2" ht="15" customHeight="1">
      <c r="A302" s="171"/>
      <c r="B302" s="171"/>
    </row>
    <row r="303" spans="1:2" ht="15" customHeight="1">
      <c r="A303" s="171"/>
      <c r="B303" s="171"/>
    </row>
    <row r="304" spans="1:2" ht="15" customHeight="1">
      <c r="A304" s="171"/>
      <c r="B304" s="171"/>
    </row>
    <row r="305" spans="1:2" ht="15" customHeight="1">
      <c r="A305" s="171"/>
      <c r="B305" s="171"/>
    </row>
    <row r="306" spans="1:2" ht="15" customHeight="1">
      <c r="A306" s="171"/>
      <c r="B306" s="171"/>
    </row>
    <row r="307" spans="1:2" ht="15" customHeight="1">
      <c r="A307" s="171"/>
      <c r="B307" s="171"/>
    </row>
    <row r="308" spans="1:2" ht="15" customHeight="1">
      <c r="A308" s="171"/>
      <c r="B308" s="171"/>
    </row>
    <row r="309" spans="1:2" ht="15" customHeight="1">
      <c r="A309" s="171"/>
      <c r="B309" s="171"/>
    </row>
    <row r="310" spans="1:2" ht="15" customHeight="1">
      <c r="A310" s="171"/>
      <c r="B310" s="171"/>
    </row>
    <row r="311" spans="1:2" ht="15" customHeight="1">
      <c r="A311" s="171"/>
      <c r="B311" s="171"/>
    </row>
    <row r="312" spans="1:2" ht="15" customHeight="1">
      <c r="A312" s="171"/>
      <c r="B312" s="171"/>
    </row>
    <row r="313" spans="1:2" ht="15" customHeight="1">
      <c r="A313" s="171"/>
      <c r="B313" s="171"/>
    </row>
    <row r="314" spans="1:2" ht="15" customHeight="1">
      <c r="A314" s="171"/>
      <c r="B314" s="171"/>
    </row>
    <row r="315" spans="1:2" ht="15" customHeight="1">
      <c r="A315" s="171"/>
      <c r="B315" s="171"/>
    </row>
    <row r="316" spans="1:2" ht="15" customHeight="1">
      <c r="A316" s="171"/>
      <c r="B316" s="171"/>
    </row>
    <row r="317" spans="1:2" ht="15" customHeight="1">
      <c r="A317" s="171"/>
      <c r="B317" s="171"/>
    </row>
    <row r="318" spans="1:2" ht="15" customHeight="1">
      <c r="A318" s="171"/>
      <c r="B318" s="171"/>
    </row>
    <row r="319" spans="1:2" ht="15" customHeight="1">
      <c r="A319" s="171"/>
      <c r="B319" s="171"/>
    </row>
    <row r="320" spans="1:2" ht="15" customHeight="1">
      <c r="A320" s="171"/>
      <c r="B320" s="171"/>
    </row>
    <row r="321" spans="1:2" ht="15" customHeight="1">
      <c r="A321" s="171"/>
      <c r="B321" s="171"/>
    </row>
    <row r="322" spans="1:2" ht="15" customHeight="1">
      <c r="A322" s="171"/>
      <c r="B322" s="171"/>
    </row>
    <row r="323" spans="1:2" ht="15" customHeight="1">
      <c r="A323" s="171"/>
      <c r="B323" s="171"/>
    </row>
    <row r="324" spans="1:2" ht="15" customHeight="1">
      <c r="A324" s="171"/>
      <c r="B324" s="171"/>
    </row>
    <row r="325" spans="1:2" ht="15" customHeight="1">
      <c r="A325" s="171"/>
      <c r="B325" s="171"/>
    </row>
    <row r="326" spans="1:2" ht="15" customHeight="1">
      <c r="A326" s="171"/>
      <c r="B326" s="171"/>
    </row>
    <row r="327" spans="1:2" ht="15" customHeight="1">
      <c r="A327" s="171"/>
      <c r="B327" s="171"/>
    </row>
    <row r="328" spans="1:2" ht="15" customHeight="1">
      <c r="A328" s="171"/>
      <c r="B328" s="171"/>
    </row>
    <row r="329" spans="1:2" ht="15" customHeight="1">
      <c r="A329" s="171"/>
      <c r="B329" s="171"/>
    </row>
    <row r="330" spans="1:2" ht="15" customHeight="1">
      <c r="A330" s="171"/>
      <c r="B330" s="171"/>
    </row>
    <row r="331" spans="1:2" ht="15" customHeight="1">
      <c r="A331" s="171"/>
      <c r="B331" s="171"/>
    </row>
    <row r="332" spans="1:2" ht="15" customHeight="1">
      <c r="A332" s="171"/>
      <c r="B332" s="171"/>
    </row>
    <row r="333" spans="1:2" ht="15" customHeight="1">
      <c r="A333" s="171"/>
      <c r="B333" s="171"/>
    </row>
    <row r="334" spans="1:2" ht="15" customHeight="1">
      <c r="A334" s="171"/>
      <c r="B334" s="171"/>
    </row>
    <row r="335" spans="1:2" ht="15" customHeight="1">
      <c r="A335" s="171"/>
      <c r="B335" s="171"/>
    </row>
    <row r="336" spans="1:2" ht="15" customHeight="1">
      <c r="A336" s="171"/>
      <c r="B336" s="171"/>
    </row>
    <row r="337" spans="1:2" ht="15" customHeight="1">
      <c r="A337" s="171"/>
      <c r="B337" s="171"/>
    </row>
    <row r="338" spans="1:2" ht="15" customHeight="1">
      <c r="A338" s="171"/>
      <c r="B338" s="171"/>
    </row>
    <row r="339" spans="1:2" ht="15" customHeight="1">
      <c r="A339" s="171"/>
      <c r="B339" s="171"/>
    </row>
    <row r="340" spans="1:2" ht="15" customHeight="1">
      <c r="A340" s="171"/>
      <c r="B340" s="171"/>
    </row>
    <row r="341" spans="1:2" ht="15" customHeight="1">
      <c r="A341" s="171"/>
      <c r="B341" s="171"/>
    </row>
    <row r="342" spans="1:2" ht="15" customHeight="1">
      <c r="A342" s="171"/>
      <c r="B342" s="171"/>
    </row>
    <row r="343" spans="1:2" ht="15" customHeight="1">
      <c r="A343" s="171"/>
      <c r="B343" s="171"/>
    </row>
    <row r="344" spans="1:2" ht="15" customHeight="1">
      <c r="A344" s="171"/>
      <c r="B344" s="171"/>
    </row>
    <row r="345" spans="1:2" ht="15" customHeight="1">
      <c r="A345" s="171"/>
      <c r="B345" s="171"/>
    </row>
    <row r="346" spans="1:2" ht="15" customHeight="1">
      <c r="A346" s="171"/>
      <c r="B346" s="171"/>
    </row>
    <row r="347" spans="1:2" ht="15" customHeight="1">
      <c r="A347" s="171"/>
      <c r="B347" s="171"/>
    </row>
    <row r="348" spans="1:2" ht="15" customHeight="1">
      <c r="A348" s="171"/>
      <c r="B348" s="171"/>
    </row>
    <row r="349" spans="1:2" ht="15" customHeight="1">
      <c r="A349" s="171"/>
      <c r="B349" s="171"/>
    </row>
    <row r="350" spans="1:2" ht="15" customHeight="1">
      <c r="A350" s="171"/>
      <c r="B350" s="171"/>
    </row>
    <row r="351" spans="1:2" ht="15" customHeight="1">
      <c r="A351" s="171"/>
      <c r="B351" s="171"/>
    </row>
    <row r="352" spans="1:2" ht="15" customHeight="1">
      <c r="A352" s="171"/>
      <c r="B352" s="171"/>
    </row>
    <row r="353" spans="1:2" ht="15" customHeight="1">
      <c r="A353" s="171"/>
      <c r="B353" s="171"/>
    </row>
    <row r="354" spans="1:2" ht="15" customHeight="1">
      <c r="A354" s="171"/>
      <c r="B354" s="171"/>
    </row>
    <row r="355" spans="1:2" ht="15" customHeight="1">
      <c r="A355" s="171"/>
      <c r="B355" s="171"/>
    </row>
    <row r="356" spans="1:2" ht="15" customHeight="1">
      <c r="A356" s="171"/>
      <c r="B356" s="171"/>
    </row>
    <row r="357" spans="1:2" ht="15" customHeight="1">
      <c r="A357" s="171"/>
      <c r="B357" s="171"/>
    </row>
    <row r="358" spans="1:2" ht="15" customHeight="1">
      <c r="A358" s="171"/>
      <c r="B358" s="171"/>
    </row>
    <row r="359" spans="1:2" ht="15" customHeight="1">
      <c r="A359" s="171"/>
      <c r="B359" s="171"/>
    </row>
    <row r="360" spans="1:2" ht="15" customHeight="1">
      <c r="A360" s="171"/>
      <c r="B360" s="171"/>
    </row>
    <row r="361" spans="1:2" ht="15" customHeight="1">
      <c r="A361" s="171"/>
      <c r="B361" s="171"/>
    </row>
    <row r="362" spans="1:2" ht="15" customHeight="1">
      <c r="A362" s="171"/>
      <c r="B362" s="171"/>
    </row>
    <row r="363" spans="1:2" ht="15" customHeight="1">
      <c r="A363" s="171"/>
      <c r="B363" s="171"/>
    </row>
    <row r="364" spans="1:2" ht="15" customHeight="1">
      <c r="A364" s="171"/>
      <c r="B364" s="171"/>
    </row>
    <row r="365" spans="1:2" ht="15" customHeight="1">
      <c r="A365" s="171"/>
      <c r="B365" s="171"/>
    </row>
    <row r="366" spans="1:2" ht="15" customHeight="1">
      <c r="A366" s="171"/>
      <c r="B366" s="171"/>
    </row>
    <row r="367" spans="1:2" ht="15" customHeight="1">
      <c r="A367" s="171"/>
      <c r="B367" s="171"/>
    </row>
    <row r="368" spans="1:2" ht="15" customHeight="1">
      <c r="A368" s="171"/>
      <c r="B368" s="171"/>
    </row>
    <row r="369" spans="1:2" ht="15" customHeight="1">
      <c r="A369" s="171"/>
      <c r="B369" s="171"/>
    </row>
    <row r="370" spans="1:2" ht="15" customHeight="1">
      <c r="A370" s="171"/>
      <c r="B370" s="171"/>
    </row>
    <row r="371" spans="1:2" ht="15" customHeight="1">
      <c r="A371" s="171"/>
      <c r="B371" s="171"/>
    </row>
    <row r="372" spans="1:2" ht="15" customHeight="1">
      <c r="A372" s="171"/>
      <c r="B372" s="171"/>
    </row>
    <row r="373" spans="1:2" ht="15" customHeight="1">
      <c r="A373" s="171"/>
      <c r="B373" s="171"/>
    </row>
    <row r="374" spans="1:2" ht="15" customHeight="1">
      <c r="A374" s="171"/>
      <c r="B374" s="171"/>
    </row>
    <row r="375" spans="1:2" ht="15" customHeight="1">
      <c r="A375" s="171"/>
      <c r="B375" s="171"/>
    </row>
    <row r="376" spans="1:2" ht="15" customHeight="1">
      <c r="A376" s="171"/>
      <c r="B376" s="171"/>
    </row>
    <row r="377" spans="1:2" ht="15" customHeight="1">
      <c r="A377" s="171"/>
      <c r="B377" s="171"/>
    </row>
    <row r="378" spans="1:2" ht="15" customHeight="1">
      <c r="A378" s="171"/>
      <c r="B378" s="171"/>
    </row>
    <row r="379" spans="1:2" ht="15" customHeight="1">
      <c r="A379" s="171"/>
      <c r="B379" s="171"/>
    </row>
    <row r="380" spans="1:2" ht="15" customHeight="1">
      <c r="A380" s="171"/>
      <c r="B380" s="171"/>
    </row>
    <row r="381" spans="1:2" ht="15" customHeight="1">
      <c r="A381" s="171"/>
      <c r="B381" s="171"/>
    </row>
    <row r="382" spans="1:2" ht="15" customHeight="1">
      <c r="A382" s="171"/>
      <c r="B382" s="171"/>
    </row>
    <row r="383" spans="1:2" ht="15" customHeight="1">
      <c r="A383" s="171"/>
      <c r="B383" s="171"/>
    </row>
    <row r="384" spans="1:2" ht="15" customHeight="1">
      <c r="A384" s="171"/>
      <c r="B384" s="171"/>
    </row>
    <row r="385" spans="1:2" ht="15" customHeight="1">
      <c r="A385" s="171"/>
      <c r="B385" s="171"/>
    </row>
    <row r="386" spans="1:2" ht="15" customHeight="1">
      <c r="A386" s="171"/>
      <c r="B386" s="171"/>
    </row>
    <row r="387" spans="1:2" ht="15" customHeight="1">
      <c r="A387" s="171"/>
      <c r="B387" s="171"/>
    </row>
    <row r="388" spans="1:2" ht="15" customHeight="1">
      <c r="A388" s="171"/>
      <c r="B388" s="171"/>
    </row>
    <row r="389" spans="1:2" ht="15" customHeight="1">
      <c r="A389" s="171"/>
      <c r="B389" s="171"/>
    </row>
    <row r="390" spans="1:2" ht="15" customHeight="1">
      <c r="A390" s="171"/>
      <c r="B390" s="171"/>
    </row>
    <row r="391" spans="1:2" ht="15" customHeight="1">
      <c r="A391" s="171"/>
      <c r="B391" s="171"/>
    </row>
    <row r="392" spans="1:2" ht="15" customHeight="1">
      <c r="A392" s="171"/>
      <c r="B392" s="171"/>
    </row>
    <row r="393" spans="1:2" ht="15" customHeight="1">
      <c r="A393" s="171"/>
      <c r="B393" s="171"/>
    </row>
    <row r="394" spans="1:2" ht="15" customHeight="1">
      <c r="A394" s="171"/>
      <c r="B394" s="171"/>
    </row>
    <row r="395" spans="1:2" ht="15" customHeight="1">
      <c r="A395" s="171"/>
      <c r="B395" s="171"/>
    </row>
    <row r="396" spans="1:2" ht="15" customHeight="1">
      <c r="A396" s="171"/>
      <c r="B396" s="171"/>
    </row>
    <row r="397" spans="1:2" ht="15" customHeight="1">
      <c r="A397" s="171"/>
      <c r="B397" s="171"/>
    </row>
    <row r="398" spans="1:2" ht="15" customHeight="1">
      <c r="A398" s="171"/>
      <c r="B398" s="171"/>
    </row>
    <row r="399" spans="1:2" ht="15" customHeight="1">
      <c r="A399" s="171"/>
      <c r="B399" s="171"/>
    </row>
    <row r="400" spans="1:2" ht="15" customHeight="1">
      <c r="A400" s="171"/>
      <c r="B400" s="171"/>
    </row>
    <row r="401" spans="1:2" ht="15" customHeight="1">
      <c r="A401" s="171"/>
      <c r="B401" s="171"/>
    </row>
    <row r="402" spans="1:2" ht="15" customHeight="1">
      <c r="A402" s="171"/>
      <c r="B402" s="171"/>
    </row>
    <row r="403" spans="1:2" ht="15" customHeight="1">
      <c r="A403" s="171"/>
      <c r="B403" s="171"/>
    </row>
    <row r="404" spans="1:2" ht="15" customHeight="1">
      <c r="A404" s="171"/>
      <c r="B404" s="171"/>
    </row>
    <row r="405" spans="1:2" ht="15" customHeight="1">
      <c r="A405" s="171"/>
      <c r="B405" s="171"/>
    </row>
    <row r="406" spans="1:2" ht="15" customHeight="1">
      <c r="A406" s="171"/>
      <c r="B406" s="171"/>
    </row>
    <row r="407" spans="1:2" ht="15" customHeight="1">
      <c r="A407" s="171"/>
      <c r="B407" s="171"/>
    </row>
    <row r="408" spans="1:2" ht="15" customHeight="1">
      <c r="A408" s="171"/>
      <c r="B408" s="171"/>
    </row>
    <row r="409" spans="1:2" ht="15" customHeight="1">
      <c r="A409" s="171"/>
      <c r="B409" s="171"/>
    </row>
    <row r="410" spans="1:2" ht="15" customHeight="1">
      <c r="A410" s="171"/>
      <c r="B410" s="171"/>
    </row>
    <row r="411" spans="1:2" ht="15" customHeight="1">
      <c r="A411" s="171"/>
      <c r="B411" s="171"/>
    </row>
    <row r="412" spans="1:2" ht="15" customHeight="1">
      <c r="A412" s="171"/>
      <c r="B412" s="171"/>
    </row>
    <row r="413" spans="1:2" ht="15" customHeight="1">
      <c r="A413" s="171"/>
      <c r="B413" s="171"/>
    </row>
    <row r="414" spans="1:2" ht="15" customHeight="1">
      <c r="A414" s="171"/>
      <c r="B414" s="171"/>
    </row>
    <row r="415" spans="1:2" ht="15" customHeight="1">
      <c r="A415" s="171"/>
      <c r="B415" s="171"/>
    </row>
    <row r="416" spans="1:2" ht="15" customHeight="1">
      <c r="A416" s="171"/>
      <c r="B416" s="171"/>
    </row>
    <row r="417" spans="1:2" ht="15" customHeight="1">
      <c r="A417" s="171"/>
      <c r="B417" s="171"/>
    </row>
    <row r="418" spans="1:2" ht="15" customHeight="1">
      <c r="A418" s="171"/>
      <c r="B418" s="171"/>
    </row>
    <row r="419" spans="1:2" ht="15" customHeight="1">
      <c r="A419" s="171"/>
      <c r="B419" s="171"/>
    </row>
    <row r="420" spans="1:2" ht="15" customHeight="1">
      <c r="A420" s="171"/>
      <c r="B420" s="171"/>
    </row>
    <row r="421" spans="1:2" ht="15" customHeight="1">
      <c r="A421" s="171"/>
      <c r="B421" s="171"/>
    </row>
    <row r="422" spans="1:2" ht="15" customHeight="1">
      <c r="A422" s="171"/>
      <c r="B422" s="171"/>
    </row>
    <row r="423" spans="1:2" ht="15" customHeight="1">
      <c r="A423" s="171"/>
      <c r="B423" s="171"/>
    </row>
    <row r="424" spans="1:2" ht="15" customHeight="1">
      <c r="A424" s="171"/>
      <c r="B424" s="171"/>
    </row>
    <row r="425" spans="1:2" ht="15" customHeight="1">
      <c r="A425" s="171"/>
      <c r="B425" s="171"/>
    </row>
    <row r="426" spans="1:2" ht="15" customHeight="1">
      <c r="A426" s="171"/>
      <c r="B426" s="171"/>
    </row>
    <row r="427" spans="1:2" ht="15" customHeight="1">
      <c r="A427" s="171"/>
      <c r="B427" s="171"/>
    </row>
    <row r="428" spans="1:2" ht="15" customHeight="1">
      <c r="A428" s="171"/>
      <c r="B428" s="171"/>
    </row>
    <row r="429" spans="1:2" ht="15" customHeight="1">
      <c r="A429" s="171"/>
      <c r="B429" s="171"/>
    </row>
    <row r="430" spans="1:2" ht="15" customHeight="1">
      <c r="A430" s="171"/>
      <c r="B430" s="171"/>
    </row>
    <row r="431" spans="1:2" ht="15" customHeight="1">
      <c r="A431" s="171"/>
      <c r="B431" s="171"/>
    </row>
    <row r="432" spans="1:2" ht="15" customHeight="1">
      <c r="A432" s="171"/>
      <c r="B432" s="171"/>
    </row>
    <row r="433" spans="1:2" ht="15" customHeight="1">
      <c r="A433" s="171"/>
      <c r="B433" s="171"/>
    </row>
    <row r="434" spans="1:2" ht="15" customHeight="1">
      <c r="A434" s="171"/>
      <c r="B434" s="171"/>
    </row>
    <row r="435" spans="1:2" ht="15" customHeight="1">
      <c r="A435" s="171"/>
      <c r="B435" s="171"/>
    </row>
    <row r="436" spans="1:2" ht="15" customHeight="1">
      <c r="A436" s="171"/>
      <c r="B436" s="171"/>
    </row>
    <row r="437" spans="1:2" ht="15" customHeight="1">
      <c r="A437" s="171"/>
      <c r="B437" s="171"/>
    </row>
    <row r="438" spans="1:2" ht="15" customHeight="1">
      <c r="A438" s="171"/>
      <c r="B438" s="171"/>
    </row>
    <row r="439" spans="1:2" ht="15" customHeight="1">
      <c r="A439" s="171"/>
      <c r="B439" s="171"/>
    </row>
    <row r="440" spans="1:2" ht="15" customHeight="1">
      <c r="A440" s="171"/>
      <c r="B440" s="171"/>
    </row>
    <row r="441" spans="1:2" ht="15" customHeight="1">
      <c r="A441" s="171"/>
      <c r="B441" s="171"/>
    </row>
    <row r="442" spans="1:2" ht="15" customHeight="1">
      <c r="A442" s="171"/>
      <c r="B442" s="171"/>
    </row>
    <row r="443" spans="1:2" ht="15" customHeight="1">
      <c r="A443" s="171"/>
      <c r="B443" s="171"/>
    </row>
    <row r="444" spans="1:2" ht="15" customHeight="1">
      <c r="A444" s="171"/>
      <c r="B444" s="171"/>
    </row>
    <row r="445" spans="1:2" ht="15" customHeight="1">
      <c r="A445" s="171"/>
      <c r="B445" s="171"/>
    </row>
    <row r="446" spans="1:2" ht="15" customHeight="1">
      <c r="A446" s="171"/>
      <c r="B446" s="171"/>
    </row>
    <row r="447" spans="1:2" ht="15" customHeight="1">
      <c r="A447" s="171"/>
      <c r="B447" s="171"/>
    </row>
    <row r="448" spans="1:2" ht="15" customHeight="1">
      <c r="A448" s="171"/>
      <c r="B448" s="171"/>
    </row>
    <row r="449" spans="1:2" ht="15" customHeight="1">
      <c r="A449" s="171"/>
      <c r="B449" s="171"/>
    </row>
    <row r="450" spans="1:2" ht="15" customHeight="1">
      <c r="A450" s="171"/>
      <c r="B450" s="171"/>
    </row>
    <row r="451" spans="1:2" ht="15" customHeight="1">
      <c r="A451" s="171"/>
      <c r="B451" s="171"/>
    </row>
    <row r="452" spans="1:2" ht="15" customHeight="1">
      <c r="A452" s="171"/>
      <c r="B452" s="171"/>
    </row>
    <row r="453" spans="1:2" ht="15" customHeight="1">
      <c r="A453" s="171"/>
      <c r="B453" s="171"/>
    </row>
    <row r="454" spans="1:2" ht="15" customHeight="1">
      <c r="A454" s="171"/>
      <c r="B454" s="171"/>
    </row>
    <row r="455" spans="1:2" ht="15" customHeight="1">
      <c r="A455" s="171"/>
      <c r="B455" s="171"/>
    </row>
    <row r="456" spans="1:2" ht="15" customHeight="1">
      <c r="A456" s="171"/>
      <c r="B456" s="171"/>
    </row>
    <row r="457" spans="1:2" ht="15" customHeight="1">
      <c r="A457" s="171"/>
      <c r="B457" s="171"/>
    </row>
    <row r="458" spans="1:2" ht="15" customHeight="1">
      <c r="A458" s="171"/>
      <c r="B458" s="171"/>
    </row>
    <row r="459" spans="1:2" ht="15" customHeight="1">
      <c r="A459" s="171"/>
      <c r="B459" s="171"/>
    </row>
    <row r="460" spans="1:2" ht="15" customHeight="1">
      <c r="A460" s="171"/>
      <c r="B460" s="171"/>
    </row>
    <row r="461" spans="1:2" ht="15" customHeight="1">
      <c r="A461" s="171"/>
      <c r="B461" s="171"/>
    </row>
    <row r="462" spans="1:2" ht="15" customHeight="1">
      <c r="A462" s="171"/>
      <c r="B462" s="171"/>
    </row>
    <row r="463" spans="1:2" ht="15" customHeight="1">
      <c r="A463" s="171"/>
      <c r="B463" s="171"/>
    </row>
    <row r="464" spans="1:2" ht="15" customHeight="1">
      <c r="A464" s="171"/>
      <c r="B464" s="171"/>
    </row>
    <row r="465" spans="1:2" ht="15" customHeight="1">
      <c r="A465" s="171"/>
      <c r="B465" s="171"/>
    </row>
    <row r="466" spans="1:2" ht="15" customHeight="1">
      <c r="A466" s="171"/>
      <c r="B466" s="171"/>
    </row>
    <row r="467" spans="1:2" ht="15" customHeight="1">
      <c r="A467" s="171"/>
      <c r="B467" s="171"/>
    </row>
    <row r="468" spans="1:2" ht="15" customHeight="1">
      <c r="A468" s="171"/>
      <c r="B468" s="171"/>
    </row>
    <row r="469" spans="1:2" ht="15" customHeight="1">
      <c r="A469" s="171"/>
      <c r="B469" s="171"/>
    </row>
    <row r="470" spans="1:2" ht="15" customHeight="1">
      <c r="A470" s="171"/>
      <c r="B470" s="171"/>
    </row>
    <row r="471" spans="1:2" ht="15" customHeight="1">
      <c r="A471" s="171"/>
      <c r="B471" s="171"/>
    </row>
    <row r="472" spans="1:2" ht="15" customHeight="1">
      <c r="A472" s="171"/>
      <c r="B472" s="171"/>
    </row>
    <row r="473" spans="1:2" ht="15" customHeight="1">
      <c r="A473" s="171"/>
      <c r="B473" s="171"/>
    </row>
    <row r="474" spans="1:2" ht="15" customHeight="1">
      <c r="A474" s="171"/>
      <c r="B474" s="171"/>
    </row>
    <row r="475" spans="1:2" ht="15" customHeight="1">
      <c r="A475" s="171"/>
      <c r="B475" s="171"/>
    </row>
    <row r="476" spans="1:2" ht="15" customHeight="1">
      <c r="A476" s="171"/>
      <c r="B476" s="171"/>
    </row>
    <row r="477" spans="1:2" ht="15" customHeight="1">
      <c r="A477" s="171"/>
      <c r="B477" s="171"/>
    </row>
    <row r="478" spans="1:2" ht="15" customHeight="1">
      <c r="A478" s="171"/>
      <c r="B478" s="171"/>
    </row>
    <row r="479" spans="1:2" ht="15" customHeight="1">
      <c r="A479" s="171"/>
      <c r="B479" s="171"/>
    </row>
    <row r="480" spans="1:2" ht="15" customHeight="1">
      <c r="A480" s="171"/>
      <c r="B480" s="171"/>
    </row>
    <row r="481" spans="1:2" ht="15" customHeight="1">
      <c r="A481" s="171"/>
      <c r="B481" s="171"/>
    </row>
    <row r="482" spans="1:2" ht="15" customHeight="1">
      <c r="A482" s="171"/>
      <c r="B482" s="171"/>
    </row>
    <row r="483" spans="1:2" ht="15" customHeight="1">
      <c r="A483" s="171"/>
      <c r="B483" s="171"/>
    </row>
    <row r="484" spans="1:2" ht="15" customHeight="1">
      <c r="A484" s="171"/>
      <c r="B484" s="171"/>
    </row>
    <row r="485" spans="1:2" ht="15" customHeight="1">
      <c r="A485" s="171"/>
      <c r="B485" s="171"/>
    </row>
    <row r="486" spans="1:2" ht="15" customHeight="1">
      <c r="A486" s="171"/>
      <c r="B486" s="171"/>
    </row>
    <row r="487" spans="1:2" ht="15" customHeight="1">
      <c r="A487" s="171"/>
      <c r="B487" s="171"/>
    </row>
    <row r="488" spans="1:2" ht="15" customHeight="1">
      <c r="A488" s="171"/>
      <c r="B488" s="171"/>
    </row>
    <row r="489" spans="1:2" ht="15" customHeight="1">
      <c r="A489" s="171"/>
      <c r="B489" s="171"/>
    </row>
    <row r="490" spans="1:2" ht="15" customHeight="1">
      <c r="A490" s="171"/>
      <c r="B490" s="171"/>
    </row>
    <row r="491" spans="1:2" ht="15" customHeight="1">
      <c r="A491" s="171"/>
      <c r="B491" s="171"/>
    </row>
    <row r="492" spans="1:2" ht="15" customHeight="1">
      <c r="A492" s="171"/>
      <c r="B492" s="171"/>
    </row>
    <row r="493" spans="1:2" ht="15" customHeight="1">
      <c r="A493" s="171"/>
      <c r="B493" s="171"/>
    </row>
    <row r="494" spans="1:2" ht="15" customHeight="1">
      <c r="A494" s="171"/>
      <c r="B494" s="171"/>
    </row>
    <row r="495" spans="1:2" ht="15" customHeight="1">
      <c r="A495" s="171"/>
      <c r="B495" s="171"/>
    </row>
    <row r="496" spans="1:2" ht="15" customHeight="1">
      <c r="A496" s="171"/>
      <c r="B496" s="171"/>
    </row>
    <row r="497" spans="1:2" ht="15" customHeight="1">
      <c r="A497" s="171"/>
      <c r="B497" s="171"/>
    </row>
    <row r="498" spans="1:2" ht="15" customHeight="1">
      <c r="A498" s="171"/>
      <c r="B498" s="171"/>
    </row>
    <row r="499" spans="1:2" ht="15" customHeight="1">
      <c r="A499" s="171"/>
      <c r="B499" s="171"/>
    </row>
    <row r="500" spans="1:2" ht="15" customHeight="1">
      <c r="A500" s="171"/>
      <c r="B500" s="171"/>
    </row>
    <row r="501" spans="1:2" ht="15" customHeight="1">
      <c r="A501" s="171"/>
      <c r="B501" s="171"/>
    </row>
    <row r="502" spans="1:2" ht="15" customHeight="1">
      <c r="A502" s="171"/>
      <c r="B502" s="171"/>
    </row>
    <row r="503" spans="1:2" ht="15" customHeight="1">
      <c r="A503" s="171"/>
      <c r="B503" s="171"/>
    </row>
    <row r="504" spans="1:2" ht="15" customHeight="1">
      <c r="A504" s="171"/>
      <c r="B504" s="171"/>
    </row>
    <row r="505" spans="1:2" ht="15" customHeight="1">
      <c r="A505" s="171"/>
      <c r="B505" s="171"/>
    </row>
    <row r="506" spans="1:2" ht="15" customHeight="1">
      <c r="A506" s="171"/>
      <c r="B506" s="171"/>
    </row>
    <row r="507" spans="1:2" ht="15" customHeight="1">
      <c r="A507" s="171"/>
      <c r="B507" s="171"/>
    </row>
    <row r="508" spans="1:2" ht="15" customHeight="1">
      <c r="A508" s="171"/>
      <c r="B508" s="171"/>
    </row>
    <row r="509" spans="1:2" ht="15" customHeight="1">
      <c r="A509" s="171"/>
      <c r="B509" s="171"/>
    </row>
    <row r="510" spans="1:2" ht="15" customHeight="1">
      <c r="A510" s="171"/>
      <c r="B510" s="171"/>
    </row>
    <row r="511" spans="1:2" ht="15" customHeight="1">
      <c r="A511" s="171"/>
      <c r="B511" s="171"/>
    </row>
    <row r="512" spans="1:2" ht="15" customHeight="1">
      <c r="A512" s="171"/>
      <c r="B512" s="171"/>
    </row>
    <row r="513" spans="1:2" ht="15" customHeight="1">
      <c r="A513" s="171"/>
      <c r="B513" s="171"/>
    </row>
    <row r="514" spans="1:2" ht="15" customHeight="1">
      <c r="A514" s="171"/>
      <c r="B514" s="171"/>
    </row>
    <row r="515" spans="1:2" ht="15" customHeight="1">
      <c r="A515" s="171"/>
      <c r="B515" s="171"/>
    </row>
    <row r="516" spans="1:2" ht="15" customHeight="1">
      <c r="A516" s="171"/>
      <c r="B516" s="171"/>
    </row>
    <row r="517" spans="1:2" ht="15" customHeight="1">
      <c r="A517" s="171"/>
      <c r="B517" s="171"/>
    </row>
    <row r="518" spans="1:2" ht="15" customHeight="1">
      <c r="A518" s="171"/>
      <c r="B518" s="171"/>
    </row>
    <row r="519" spans="1:2" ht="15" customHeight="1">
      <c r="A519" s="171"/>
      <c r="B519" s="171"/>
    </row>
    <row r="520" spans="1:2" ht="15" customHeight="1">
      <c r="A520" s="171"/>
      <c r="B520" s="171"/>
    </row>
    <row r="521" spans="1:2" ht="15" customHeight="1">
      <c r="A521" s="171"/>
      <c r="B521" s="171"/>
    </row>
    <row r="522" spans="1:2" ht="15" customHeight="1">
      <c r="A522" s="171"/>
      <c r="B522" s="171"/>
    </row>
    <row r="523" spans="1:2" ht="15" customHeight="1">
      <c r="A523" s="171"/>
      <c r="B523" s="171"/>
    </row>
    <row r="524" spans="1:2" ht="15" customHeight="1">
      <c r="A524" s="171"/>
      <c r="B524" s="171"/>
    </row>
    <row r="525" spans="1:2" ht="15" customHeight="1">
      <c r="A525" s="171"/>
      <c r="B525" s="171"/>
    </row>
    <row r="526" spans="1:2" ht="15" customHeight="1">
      <c r="A526" s="171"/>
      <c r="B526" s="171"/>
    </row>
    <row r="527" spans="1:2" ht="15" customHeight="1">
      <c r="A527" s="171"/>
      <c r="B527" s="171"/>
    </row>
    <row r="528" spans="1:2" ht="15" customHeight="1">
      <c r="A528" s="171"/>
      <c r="B528" s="171"/>
    </row>
    <row r="529" spans="1:2" ht="15" customHeight="1">
      <c r="A529" s="171"/>
      <c r="B529" s="171"/>
    </row>
    <row r="530" spans="1:2" ht="15" customHeight="1">
      <c r="A530" s="171"/>
      <c r="B530" s="171"/>
    </row>
    <row r="531" spans="1:2" ht="15" customHeight="1">
      <c r="A531" s="171"/>
      <c r="B531" s="171"/>
    </row>
    <row r="532" spans="1:2" ht="15" customHeight="1">
      <c r="A532" s="171"/>
      <c r="B532" s="171"/>
    </row>
    <row r="533" spans="1:2" ht="15" customHeight="1">
      <c r="A533" s="171"/>
      <c r="B533" s="171"/>
    </row>
    <row r="534" spans="1:2" ht="15" customHeight="1">
      <c r="A534" s="171"/>
      <c r="B534" s="171"/>
    </row>
    <row r="535" spans="1:2" ht="15" customHeight="1">
      <c r="A535" s="171"/>
      <c r="B535" s="171"/>
    </row>
    <row r="536" spans="1:2" ht="15" customHeight="1">
      <c r="A536" s="171"/>
      <c r="B536" s="171"/>
    </row>
    <row r="537" spans="1:2" ht="15" customHeight="1">
      <c r="A537" s="171"/>
      <c r="B537" s="171"/>
    </row>
    <row r="538" spans="1:2" ht="15" customHeight="1">
      <c r="A538" s="171"/>
      <c r="B538" s="171"/>
    </row>
    <row r="539" spans="1:2" ht="15" customHeight="1">
      <c r="A539" s="171"/>
      <c r="B539" s="171"/>
    </row>
    <row r="540" spans="1:2" ht="15" customHeight="1">
      <c r="A540" s="171"/>
      <c r="B540" s="171"/>
    </row>
    <row r="541" spans="1:2" ht="15" customHeight="1">
      <c r="A541" s="171"/>
      <c r="B541" s="171"/>
    </row>
    <row r="542" spans="1:2" ht="15" customHeight="1">
      <c r="A542" s="171"/>
      <c r="B542" s="171"/>
    </row>
    <row r="543" spans="1:2" ht="15" customHeight="1">
      <c r="A543" s="171"/>
      <c r="B543" s="171"/>
    </row>
    <row r="544" spans="1:2" ht="15" customHeight="1">
      <c r="A544" s="171"/>
      <c r="B544" s="171"/>
    </row>
    <row r="545" spans="1:2" ht="15" customHeight="1">
      <c r="A545" s="171"/>
      <c r="B545" s="171"/>
    </row>
    <row r="546" spans="1:2" ht="15" customHeight="1">
      <c r="A546" s="171"/>
      <c r="B546" s="171"/>
    </row>
    <row r="547" spans="1:2" ht="15" customHeight="1">
      <c r="A547" s="171"/>
      <c r="B547" s="171"/>
    </row>
    <row r="548" spans="1:2" ht="15" customHeight="1">
      <c r="A548" s="171"/>
      <c r="B548" s="171"/>
    </row>
    <row r="549" spans="1:2" ht="15" customHeight="1">
      <c r="A549" s="171"/>
      <c r="B549" s="171"/>
    </row>
    <row r="550" spans="1:2" ht="15" customHeight="1">
      <c r="A550" s="171"/>
      <c r="B550" s="171"/>
    </row>
    <row r="551" spans="1:2" ht="15" customHeight="1">
      <c r="A551" s="171"/>
      <c r="B551" s="171"/>
    </row>
    <row r="552" spans="1:2" ht="15" customHeight="1">
      <c r="A552" s="171"/>
      <c r="B552" s="171"/>
    </row>
    <row r="553" spans="1:2" ht="15" customHeight="1">
      <c r="A553" s="171"/>
      <c r="B553" s="171"/>
    </row>
    <row r="554" spans="1:2" ht="15" customHeight="1">
      <c r="A554" s="171"/>
      <c r="B554" s="171"/>
    </row>
    <row r="555" spans="1:2" ht="15" customHeight="1">
      <c r="A555" s="171"/>
      <c r="B555" s="171"/>
    </row>
    <row r="556" spans="1:2" ht="15" customHeight="1">
      <c r="A556" s="171"/>
      <c r="B556" s="171"/>
    </row>
    <row r="557" spans="1:2" ht="15" customHeight="1">
      <c r="A557" s="171"/>
      <c r="B557" s="171"/>
    </row>
    <row r="558" spans="1:2" ht="15" customHeight="1">
      <c r="A558" s="171"/>
      <c r="B558" s="171"/>
    </row>
    <row r="559" spans="1:2" ht="15" customHeight="1">
      <c r="A559" s="171"/>
      <c r="B559" s="171"/>
    </row>
    <row r="560" spans="1:2" ht="15" customHeight="1">
      <c r="A560" s="171"/>
      <c r="B560" s="171"/>
    </row>
    <row r="561" spans="1:2" ht="15" customHeight="1">
      <c r="A561" s="171"/>
      <c r="B561" s="171"/>
    </row>
    <row r="562" spans="1:2" ht="15" customHeight="1">
      <c r="A562" s="171"/>
      <c r="B562" s="171"/>
    </row>
    <row r="563" spans="1:2" ht="15" customHeight="1">
      <c r="A563" s="171"/>
      <c r="B563" s="171"/>
    </row>
    <row r="564" spans="1:2" ht="15" customHeight="1">
      <c r="A564" s="171"/>
      <c r="B564" s="171"/>
    </row>
    <row r="565" spans="1:2" ht="15" customHeight="1">
      <c r="A565" s="171"/>
      <c r="B565" s="171"/>
    </row>
    <row r="566" spans="1:2" ht="15" customHeight="1">
      <c r="A566" s="171"/>
      <c r="B566" s="171"/>
    </row>
    <row r="567" spans="1:2" ht="15" customHeight="1">
      <c r="A567" s="171"/>
      <c r="B567" s="171"/>
    </row>
    <row r="568" spans="1:2" ht="15" customHeight="1">
      <c r="A568" s="171"/>
      <c r="B568" s="171"/>
    </row>
    <row r="569" spans="1:2" ht="15" customHeight="1">
      <c r="A569" s="171"/>
      <c r="B569" s="171"/>
    </row>
    <row r="570" spans="1:2" ht="15" customHeight="1">
      <c r="A570" s="171"/>
      <c r="B570" s="171"/>
    </row>
    <row r="571" spans="1:2" ht="15" customHeight="1">
      <c r="A571" s="171"/>
      <c r="B571" s="171"/>
    </row>
    <row r="572" spans="1:2" ht="15" customHeight="1">
      <c r="A572" s="171"/>
      <c r="B572" s="171"/>
    </row>
    <row r="573" spans="1:2" ht="15" customHeight="1">
      <c r="A573" s="171"/>
      <c r="B573" s="171"/>
    </row>
    <row r="574" spans="1:2" ht="15" customHeight="1">
      <c r="A574" s="171"/>
      <c r="B574" s="171"/>
    </row>
    <row r="575" spans="1:2" ht="15" customHeight="1">
      <c r="A575" s="171"/>
      <c r="B575" s="171"/>
    </row>
    <row r="576" spans="1:2" ht="15" customHeight="1">
      <c r="A576" s="171"/>
      <c r="B576" s="171"/>
    </row>
    <row r="577" spans="1:2" ht="15" customHeight="1">
      <c r="A577" s="171"/>
      <c r="B577" s="171"/>
    </row>
    <row r="578" spans="1:2" ht="15" customHeight="1">
      <c r="A578" s="171"/>
      <c r="B578" s="171"/>
    </row>
    <row r="579" spans="1:2" ht="15" customHeight="1">
      <c r="A579" s="171"/>
      <c r="B579" s="171"/>
    </row>
    <row r="580" spans="1:2" ht="15" customHeight="1">
      <c r="A580" s="171"/>
      <c r="B580" s="171"/>
    </row>
    <row r="581" spans="1:2" ht="15" customHeight="1">
      <c r="A581" s="171"/>
      <c r="B581" s="171"/>
    </row>
    <row r="582" spans="1:2" ht="15" customHeight="1">
      <c r="A582" s="171"/>
      <c r="B582" s="171"/>
    </row>
    <row r="583" spans="1:2" ht="15" customHeight="1">
      <c r="A583" s="171"/>
      <c r="B583" s="171"/>
    </row>
    <row r="584" spans="1:2" ht="15" customHeight="1">
      <c r="A584" s="171"/>
      <c r="B584" s="171"/>
    </row>
    <row r="585" spans="1:2" ht="15" customHeight="1">
      <c r="A585" s="171"/>
      <c r="B585" s="171"/>
    </row>
    <row r="586" spans="1:2" ht="15" customHeight="1">
      <c r="A586" s="171"/>
      <c r="B586" s="171"/>
    </row>
    <row r="587" spans="1:2" ht="15" customHeight="1">
      <c r="A587" s="171"/>
      <c r="B587" s="171"/>
    </row>
    <row r="588" spans="1:2" ht="15" customHeight="1">
      <c r="A588" s="171"/>
      <c r="B588" s="171"/>
    </row>
    <row r="589" spans="1:2" ht="15" customHeight="1">
      <c r="A589" s="171"/>
      <c r="B589" s="171"/>
    </row>
    <row r="590" spans="1:2" ht="15" customHeight="1">
      <c r="A590" s="171"/>
      <c r="B590" s="171"/>
    </row>
    <row r="591" spans="1:2" ht="15" customHeight="1">
      <c r="A591" s="171"/>
      <c r="B591" s="171"/>
    </row>
    <row r="592" spans="1:2" ht="15" customHeight="1">
      <c r="A592" s="171"/>
      <c r="B592" s="171"/>
    </row>
    <row r="593" spans="1:2" ht="15" customHeight="1">
      <c r="A593" s="171"/>
      <c r="B593" s="171"/>
    </row>
    <row r="594" spans="1:2" ht="15" customHeight="1">
      <c r="A594" s="171"/>
      <c r="B594" s="171"/>
    </row>
    <row r="595" spans="1:2" ht="15" customHeight="1">
      <c r="A595" s="171"/>
      <c r="B595" s="171"/>
    </row>
    <row r="596" spans="1:2" ht="15" customHeight="1">
      <c r="A596" s="171"/>
      <c r="B596" s="171"/>
    </row>
    <row r="597" spans="1:2" ht="15" customHeight="1">
      <c r="A597" s="171"/>
      <c r="B597" s="171"/>
    </row>
    <row r="598" spans="1:2" ht="15" customHeight="1">
      <c r="A598" s="171"/>
      <c r="B598" s="171"/>
    </row>
    <row r="599" spans="1:2" ht="15" customHeight="1">
      <c r="A599" s="171"/>
      <c r="B599" s="171"/>
    </row>
    <row r="600" spans="1:2" ht="15" customHeight="1">
      <c r="A600" s="171"/>
      <c r="B600" s="171"/>
    </row>
    <row r="601" spans="1:2" ht="15" customHeight="1">
      <c r="A601" s="171"/>
      <c r="B601" s="171"/>
    </row>
    <row r="602" spans="1:2" ht="15" customHeight="1">
      <c r="A602" s="171"/>
      <c r="B602" s="171"/>
    </row>
    <row r="603" spans="1:2" ht="15" customHeight="1">
      <c r="A603" s="171"/>
      <c r="B603" s="171"/>
    </row>
    <row r="604" spans="1:2" ht="15" customHeight="1">
      <c r="A604" s="171"/>
      <c r="B604" s="171"/>
    </row>
    <row r="605" spans="1:2" ht="15" customHeight="1">
      <c r="A605" s="171"/>
      <c r="B605" s="171"/>
    </row>
    <row r="606" spans="1:2" ht="15" customHeight="1">
      <c r="A606" s="171"/>
      <c r="B606" s="171"/>
    </row>
    <row r="607" spans="1:2" ht="15" customHeight="1">
      <c r="A607" s="171"/>
      <c r="B607" s="171"/>
    </row>
    <row r="608" spans="1:2" ht="15" customHeight="1">
      <c r="A608" s="171"/>
      <c r="B608" s="171"/>
    </row>
    <row r="609" spans="1:2" ht="15" customHeight="1">
      <c r="A609" s="171"/>
      <c r="B609" s="171"/>
    </row>
    <row r="610" spans="1:2" ht="15" customHeight="1">
      <c r="A610" s="171"/>
      <c r="B610" s="171"/>
    </row>
    <row r="611" spans="1:2" ht="15" customHeight="1">
      <c r="A611" s="171"/>
      <c r="B611" s="171"/>
    </row>
    <row r="612" spans="1:2" ht="15" customHeight="1">
      <c r="A612" s="171"/>
      <c r="B612" s="171"/>
    </row>
    <row r="613" spans="1:2" ht="15" customHeight="1">
      <c r="A613" s="171"/>
      <c r="B613" s="171"/>
    </row>
    <row r="614" spans="1:2" ht="15" customHeight="1">
      <c r="A614" s="171"/>
      <c r="B614" s="171"/>
    </row>
    <row r="615" spans="1:2" ht="15" customHeight="1">
      <c r="A615" s="171"/>
      <c r="B615" s="171"/>
    </row>
    <row r="616" spans="1:2" ht="15" customHeight="1">
      <c r="A616" s="171"/>
      <c r="B616" s="171"/>
    </row>
    <row r="617" spans="1:2" ht="15" customHeight="1">
      <c r="A617" s="171"/>
      <c r="B617" s="171"/>
    </row>
    <row r="618" spans="1:2" ht="15" customHeight="1">
      <c r="A618" s="171"/>
      <c r="B618" s="171"/>
    </row>
    <row r="619" spans="1:2" ht="15" customHeight="1">
      <c r="A619" s="171"/>
      <c r="B619" s="171"/>
    </row>
    <row r="620" spans="1:2" ht="15" customHeight="1">
      <c r="A620" s="171"/>
      <c r="B620" s="171"/>
    </row>
    <row r="621" spans="1:2" ht="15" customHeight="1">
      <c r="A621" s="171"/>
      <c r="B621" s="171"/>
    </row>
    <row r="622" spans="1:2" ht="15" customHeight="1">
      <c r="A622" s="171"/>
      <c r="B622" s="171"/>
    </row>
    <row r="623" spans="1:2" ht="15" customHeight="1">
      <c r="A623" s="171"/>
      <c r="B623" s="171"/>
    </row>
    <row r="624" spans="1:2" ht="15" customHeight="1">
      <c r="A624" s="171"/>
      <c r="B624" s="171"/>
    </row>
    <row r="625" spans="1:2" ht="15" customHeight="1">
      <c r="A625" s="171"/>
      <c r="B625" s="171"/>
    </row>
    <row r="626" spans="1:2" ht="15" customHeight="1">
      <c r="A626" s="171"/>
      <c r="B626" s="171"/>
    </row>
    <row r="627" spans="1:2" ht="15" customHeight="1">
      <c r="A627" s="171"/>
      <c r="B627" s="171"/>
    </row>
    <row r="628" spans="1:2" ht="15" customHeight="1">
      <c r="A628" s="171"/>
      <c r="B628" s="171"/>
    </row>
    <row r="629" spans="1:2" ht="15" customHeight="1">
      <c r="A629" s="171"/>
      <c r="B629" s="171"/>
    </row>
    <row r="630" spans="1:2" ht="15" customHeight="1">
      <c r="A630" s="171"/>
      <c r="B630" s="171"/>
    </row>
    <row r="631" spans="1:2" ht="15" customHeight="1">
      <c r="A631" s="171"/>
      <c r="B631" s="171"/>
    </row>
    <row r="632" spans="1:2" ht="15" customHeight="1">
      <c r="A632" s="171"/>
      <c r="B632" s="171"/>
    </row>
    <row r="633" spans="1:2" ht="15" customHeight="1">
      <c r="A633" s="171"/>
      <c r="B633" s="171"/>
    </row>
    <row r="634" spans="1:2" ht="15" customHeight="1">
      <c r="A634" s="171"/>
      <c r="B634" s="171"/>
    </row>
    <row r="635" spans="1:2" ht="15" customHeight="1">
      <c r="A635" s="171"/>
      <c r="B635" s="171"/>
    </row>
    <row r="636" spans="1:2" ht="15" customHeight="1">
      <c r="A636" s="171"/>
      <c r="B636" s="171"/>
    </row>
    <row r="637" spans="1:2" ht="15" customHeight="1">
      <c r="A637" s="171"/>
      <c r="B637" s="171"/>
    </row>
    <row r="638" spans="1:2" ht="15" customHeight="1">
      <c r="A638" s="171"/>
      <c r="B638" s="171"/>
    </row>
    <row r="639" spans="1:2" ht="15" customHeight="1">
      <c r="A639" s="171"/>
      <c r="B639" s="171"/>
    </row>
    <row r="640" spans="1:2" ht="15" customHeight="1">
      <c r="A640" s="171"/>
      <c r="B640" s="171"/>
    </row>
    <row r="641" spans="1:2" ht="15" customHeight="1">
      <c r="A641" s="171"/>
      <c r="B641" s="171"/>
    </row>
    <row r="642" spans="1:2" ht="15" customHeight="1">
      <c r="A642" s="171"/>
      <c r="B642" s="171"/>
    </row>
    <row r="643" spans="1:2" ht="15" customHeight="1">
      <c r="A643" s="171"/>
      <c r="B643" s="171"/>
    </row>
    <row r="644" spans="1:2" ht="15" customHeight="1">
      <c r="A644" s="171"/>
      <c r="B644" s="171"/>
    </row>
    <row r="645" spans="1:2" ht="15" customHeight="1">
      <c r="A645" s="171"/>
      <c r="B645" s="171"/>
    </row>
    <row r="646" spans="1:2" ht="15" customHeight="1">
      <c r="A646" s="171"/>
      <c r="B646" s="171"/>
    </row>
    <row r="647" spans="1:2" ht="15" customHeight="1">
      <c r="A647" s="171"/>
      <c r="B647" s="171"/>
    </row>
    <row r="648" spans="1:2" ht="15" customHeight="1">
      <c r="A648" s="171"/>
      <c r="B648" s="171"/>
    </row>
    <row r="649" spans="1:2" ht="15" customHeight="1">
      <c r="A649" s="171"/>
      <c r="B649" s="171"/>
    </row>
    <row r="650" spans="1:2" ht="15" customHeight="1">
      <c r="A650" s="171"/>
      <c r="B650" s="171"/>
    </row>
    <row r="651" spans="1:2" ht="15" customHeight="1">
      <c r="A651" s="171"/>
      <c r="B651" s="171"/>
    </row>
    <row r="652" spans="1:2" ht="15" customHeight="1">
      <c r="A652" s="171"/>
      <c r="B652" s="171"/>
    </row>
    <row r="653" spans="1:2" ht="15" customHeight="1">
      <c r="A653" s="171"/>
      <c r="B653" s="171"/>
    </row>
    <row r="654" spans="1:2" ht="15" customHeight="1">
      <c r="A654" s="171"/>
      <c r="B654" s="171"/>
    </row>
    <row r="655" spans="1:2" ht="15" customHeight="1">
      <c r="A655" s="171"/>
      <c r="B655" s="171"/>
    </row>
    <row r="656" spans="1:2" ht="15" customHeight="1">
      <c r="A656" s="171"/>
      <c r="B656" s="171"/>
    </row>
    <row r="657" spans="1:2" ht="15" customHeight="1">
      <c r="A657" s="171"/>
      <c r="B657" s="171"/>
    </row>
    <row r="658" spans="1:2" ht="15" customHeight="1">
      <c r="A658" s="171"/>
      <c r="B658" s="171"/>
    </row>
    <row r="659" spans="1:2" ht="15" customHeight="1">
      <c r="A659" s="171"/>
      <c r="B659" s="171"/>
    </row>
    <row r="660" spans="1:2" ht="15" customHeight="1">
      <c r="A660" s="171"/>
      <c r="B660" s="171"/>
    </row>
    <row r="661" spans="1:2" ht="15" customHeight="1">
      <c r="A661" s="171"/>
      <c r="B661" s="171"/>
    </row>
    <row r="662" spans="1:2" ht="15" customHeight="1">
      <c r="A662" s="171"/>
      <c r="B662" s="171"/>
    </row>
    <row r="663" spans="1:2" ht="15" customHeight="1">
      <c r="A663" s="171"/>
      <c r="B663" s="171"/>
    </row>
    <row r="664" spans="1:2" ht="15" customHeight="1">
      <c r="A664" s="171"/>
      <c r="B664" s="171"/>
    </row>
    <row r="665" spans="1:2" ht="15" customHeight="1">
      <c r="A665" s="171"/>
      <c r="B665" s="171"/>
    </row>
    <row r="666" spans="1:2" ht="15" customHeight="1">
      <c r="A666" s="171"/>
      <c r="B666" s="171"/>
    </row>
    <row r="667" spans="1:2" ht="15" customHeight="1">
      <c r="A667" s="171"/>
      <c r="B667" s="171"/>
    </row>
    <row r="668" spans="1:2" ht="15" customHeight="1">
      <c r="A668" s="171"/>
      <c r="B668" s="171"/>
    </row>
    <row r="669" spans="1:2" ht="15" customHeight="1">
      <c r="A669" s="171"/>
      <c r="B669" s="171"/>
    </row>
    <row r="670" spans="1:2" ht="15" customHeight="1">
      <c r="A670" s="171"/>
      <c r="B670" s="171"/>
    </row>
    <row r="671" spans="1:2" ht="15" customHeight="1">
      <c r="A671" s="171"/>
      <c r="B671" s="171"/>
    </row>
    <row r="672" spans="1:2" ht="15" customHeight="1">
      <c r="A672" s="171"/>
      <c r="B672" s="171"/>
    </row>
    <row r="673" spans="1:2" ht="15" customHeight="1">
      <c r="A673" s="171"/>
      <c r="B673" s="171"/>
    </row>
    <row r="674" spans="1:2" ht="15" customHeight="1">
      <c r="A674" s="171"/>
      <c r="B674" s="171"/>
    </row>
    <row r="675" spans="1:2" ht="15" customHeight="1">
      <c r="A675" s="171"/>
      <c r="B675" s="171"/>
    </row>
    <row r="676" spans="1:2" ht="15" customHeight="1">
      <c r="A676" s="171"/>
      <c r="B676" s="171"/>
    </row>
    <row r="677" spans="1:2" ht="15" customHeight="1">
      <c r="A677" s="171"/>
      <c r="B677" s="171"/>
    </row>
    <row r="678" spans="1:2" ht="15" customHeight="1">
      <c r="A678" s="171"/>
      <c r="B678" s="171"/>
    </row>
    <row r="679" spans="1:2" ht="15" customHeight="1">
      <c r="A679" s="171"/>
      <c r="B679" s="171"/>
    </row>
    <row r="680" spans="1:2" ht="15" customHeight="1">
      <c r="A680" s="171"/>
      <c r="B680" s="171"/>
    </row>
    <row r="681" spans="1:2" ht="15" customHeight="1">
      <c r="A681" s="171"/>
      <c r="B681" s="171"/>
    </row>
    <row r="682" spans="1:2" ht="15" customHeight="1">
      <c r="A682" s="171"/>
      <c r="B682" s="171"/>
    </row>
    <row r="683" spans="1:2" ht="15" customHeight="1">
      <c r="A683" s="171"/>
      <c r="B683" s="171"/>
    </row>
    <row r="684" spans="1:2" ht="15" customHeight="1">
      <c r="A684" s="171"/>
      <c r="B684" s="171"/>
    </row>
    <row r="685" spans="1:2" ht="15" customHeight="1">
      <c r="A685" s="171"/>
      <c r="B685" s="171"/>
    </row>
    <row r="686" spans="1:2" ht="15" customHeight="1">
      <c r="A686" s="171"/>
      <c r="B686" s="171"/>
    </row>
    <row r="687" spans="1:2" ht="15" customHeight="1">
      <c r="A687" s="171"/>
      <c r="B687" s="171"/>
    </row>
    <row r="688" spans="1:2" ht="15" customHeight="1">
      <c r="A688" s="171"/>
      <c r="B688" s="171"/>
    </row>
    <row r="689" spans="1:2" ht="15" customHeight="1">
      <c r="A689" s="171"/>
      <c r="B689" s="171"/>
    </row>
    <row r="690" spans="1:2" ht="15" customHeight="1">
      <c r="A690" s="171"/>
      <c r="B690" s="171"/>
    </row>
    <row r="691" spans="1:2" ht="15" customHeight="1">
      <c r="A691" s="171"/>
      <c r="B691" s="171"/>
    </row>
    <row r="692" spans="1:2" ht="15" customHeight="1">
      <c r="A692" s="171"/>
      <c r="B692" s="171"/>
    </row>
    <row r="693" spans="1:2" ht="15" customHeight="1">
      <c r="A693" s="171"/>
      <c r="B693" s="171"/>
    </row>
    <row r="694" spans="1:2" ht="15" customHeight="1">
      <c r="A694" s="171"/>
      <c r="B694" s="171"/>
    </row>
    <row r="695" spans="1:2" ht="15" customHeight="1">
      <c r="A695" s="171"/>
      <c r="B695" s="171"/>
    </row>
    <row r="696" spans="1:2" ht="15" customHeight="1">
      <c r="A696" s="171"/>
      <c r="B696" s="171"/>
    </row>
    <row r="697" spans="1:2" ht="15" customHeight="1">
      <c r="A697" s="171"/>
      <c r="B697" s="171"/>
    </row>
    <row r="698" spans="1:2" ht="15" customHeight="1">
      <c r="A698" s="171"/>
      <c r="B698" s="171"/>
    </row>
    <row r="699" spans="1:2" ht="15" customHeight="1">
      <c r="A699" s="171"/>
      <c r="B699" s="171"/>
    </row>
    <row r="700" spans="1:2" ht="15" customHeight="1">
      <c r="A700" s="171"/>
      <c r="B700" s="171"/>
    </row>
    <row r="701" spans="1:2" ht="15" customHeight="1">
      <c r="A701" s="171"/>
      <c r="B701" s="171"/>
    </row>
    <row r="702" spans="1:2" ht="15" customHeight="1">
      <c r="A702" s="171"/>
      <c r="B702" s="171"/>
    </row>
    <row r="703" spans="1:2" ht="15" customHeight="1">
      <c r="A703" s="171"/>
      <c r="B703" s="171"/>
    </row>
    <row r="704" spans="1:2" ht="15" customHeight="1">
      <c r="A704" s="171"/>
      <c r="B704" s="171"/>
    </row>
    <row r="705" spans="1:2" ht="15" customHeight="1">
      <c r="A705" s="171"/>
      <c r="B705" s="171"/>
    </row>
    <row r="706" spans="1:2" ht="15" customHeight="1">
      <c r="A706" s="171"/>
      <c r="B706" s="171"/>
    </row>
    <row r="707" spans="1:2" ht="15" customHeight="1">
      <c r="A707" s="171"/>
      <c r="B707" s="171"/>
    </row>
    <row r="708" spans="1:2" ht="15" customHeight="1">
      <c r="A708" s="171"/>
      <c r="B708" s="171"/>
    </row>
    <row r="709" spans="1:2" ht="15" customHeight="1">
      <c r="A709" s="171"/>
      <c r="B709" s="171"/>
    </row>
    <row r="710" spans="1:2" ht="15" customHeight="1">
      <c r="A710" s="171"/>
      <c r="B710" s="171"/>
    </row>
    <row r="711" spans="1:2" ht="15" customHeight="1">
      <c r="A711" s="171"/>
      <c r="B711" s="171"/>
    </row>
    <row r="712" spans="1:2" ht="15" customHeight="1">
      <c r="A712" s="171"/>
      <c r="B712" s="171"/>
    </row>
    <row r="713" spans="1:2" ht="15" customHeight="1">
      <c r="A713" s="171"/>
      <c r="B713" s="171"/>
    </row>
    <row r="714" spans="1:2" ht="15" customHeight="1">
      <c r="A714" s="171"/>
      <c r="B714" s="171"/>
    </row>
    <row r="715" spans="1:2" ht="15" customHeight="1">
      <c r="A715" s="171"/>
      <c r="B715" s="171"/>
    </row>
    <row r="716" spans="1:2" ht="15" customHeight="1">
      <c r="A716" s="171"/>
      <c r="B716" s="171"/>
    </row>
    <row r="717" spans="1:2" ht="15" customHeight="1">
      <c r="A717" s="171"/>
      <c r="B717" s="171"/>
    </row>
    <row r="718" spans="1:2" ht="15" customHeight="1">
      <c r="A718" s="171"/>
      <c r="B718" s="171"/>
    </row>
    <row r="719" spans="1:2" ht="15" customHeight="1">
      <c r="A719" s="171"/>
      <c r="B719" s="171"/>
    </row>
    <row r="720" spans="1:2" ht="15" customHeight="1">
      <c r="A720" s="171"/>
      <c r="B720" s="171"/>
    </row>
    <row r="721" spans="1:2" ht="15" customHeight="1">
      <c r="A721" s="171"/>
      <c r="B721" s="171"/>
    </row>
    <row r="722" spans="1:2" ht="15" customHeight="1">
      <c r="A722" s="171"/>
      <c r="B722" s="171"/>
    </row>
    <row r="723" spans="1:2" ht="15" customHeight="1">
      <c r="A723" s="171"/>
      <c r="B723" s="171"/>
    </row>
    <row r="724" spans="1:2" ht="15" customHeight="1">
      <c r="A724" s="171"/>
      <c r="B724" s="171"/>
    </row>
    <row r="725" spans="1:2" ht="15" customHeight="1">
      <c r="A725" s="171"/>
      <c r="B725" s="171"/>
    </row>
    <row r="726" spans="1:2" ht="15" customHeight="1">
      <c r="A726" s="171"/>
      <c r="B726" s="171"/>
    </row>
    <row r="727" spans="1:2" ht="15" customHeight="1">
      <c r="A727" s="171"/>
      <c r="B727" s="171"/>
    </row>
    <row r="728" spans="1:2" ht="15" customHeight="1">
      <c r="A728" s="171"/>
      <c r="B728" s="171"/>
    </row>
    <row r="729" spans="1:2" ht="15" customHeight="1">
      <c r="A729" s="171"/>
      <c r="B729" s="171"/>
    </row>
    <row r="730" spans="1:2" ht="15" customHeight="1">
      <c r="A730" s="171"/>
      <c r="B730" s="171"/>
    </row>
    <row r="731" spans="1:2" ht="15" customHeight="1">
      <c r="A731" s="171"/>
      <c r="B731" s="171"/>
    </row>
    <row r="732" spans="1:2" ht="15" customHeight="1">
      <c r="A732" s="171"/>
      <c r="B732" s="171"/>
    </row>
    <row r="733" spans="1:2" ht="15" customHeight="1">
      <c r="A733" s="171"/>
      <c r="B733" s="171"/>
    </row>
    <row r="734" spans="1:2" ht="15" customHeight="1">
      <c r="A734" s="171"/>
      <c r="B734" s="171"/>
    </row>
    <row r="735" spans="1:2" ht="15" customHeight="1">
      <c r="A735" s="171"/>
      <c r="B735" s="171"/>
    </row>
    <row r="736" spans="1:2" ht="15" customHeight="1">
      <c r="A736" s="171"/>
      <c r="B736" s="171"/>
    </row>
    <row r="737" spans="1:2" ht="15" customHeight="1">
      <c r="A737" s="171"/>
      <c r="B737" s="171"/>
    </row>
    <row r="738" spans="1:2" ht="15" customHeight="1">
      <c r="A738" s="171"/>
      <c r="B738" s="171"/>
    </row>
    <row r="739" spans="1:2" ht="15" customHeight="1">
      <c r="A739" s="171"/>
      <c r="B739" s="171"/>
    </row>
    <row r="740" spans="1:2" ht="15" customHeight="1">
      <c r="A740" s="171"/>
      <c r="B740" s="171"/>
    </row>
    <row r="741" spans="1:2" ht="15" customHeight="1">
      <c r="A741" s="171"/>
      <c r="B741" s="171"/>
    </row>
    <row r="742" spans="1:2" ht="15" customHeight="1">
      <c r="A742" s="171"/>
      <c r="B742" s="171"/>
    </row>
    <row r="743" spans="1:2" ht="15" customHeight="1">
      <c r="A743" s="171"/>
      <c r="B743" s="171"/>
    </row>
    <row r="744" spans="1:2" ht="15" customHeight="1">
      <c r="A744" s="171"/>
      <c r="B744" s="171"/>
    </row>
    <row r="745" spans="1:2" ht="15" customHeight="1">
      <c r="A745" s="171"/>
      <c r="B745" s="171"/>
    </row>
    <row r="746" spans="1:2" ht="15" customHeight="1">
      <c r="A746" s="171"/>
      <c r="B746" s="171"/>
    </row>
    <row r="747" spans="1:2" ht="15" customHeight="1">
      <c r="A747" s="171"/>
      <c r="B747" s="171"/>
    </row>
    <row r="748" spans="1:2" ht="15" customHeight="1">
      <c r="A748" s="171"/>
      <c r="B748" s="171"/>
    </row>
    <row r="749" spans="1:2" ht="15" customHeight="1">
      <c r="A749" s="171"/>
      <c r="B749" s="171"/>
    </row>
    <row r="750" spans="1:2" ht="15" customHeight="1">
      <c r="A750" s="171"/>
      <c r="B750" s="171"/>
    </row>
    <row r="751" spans="1:2" ht="15" customHeight="1">
      <c r="A751" s="171"/>
      <c r="B751" s="171"/>
    </row>
    <row r="752" spans="1:2" ht="15" customHeight="1">
      <c r="A752" s="171"/>
      <c r="B752" s="171"/>
    </row>
    <row r="753" spans="1:2" ht="15" customHeight="1">
      <c r="A753" s="171"/>
      <c r="B753" s="171"/>
    </row>
    <row r="754" spans="1:2" ht="15" customHeight="1">
      <c r="A754" s="171"/>
      <c r="B754" s="171"/>
    </row>
    <row r="755" spans="1:2" ht="15" customHeight="1">
      <c r="A755" s="171"/>
      <c r="B755" s="171"/>
    </row>
    <row r="756" spans="1:2" ht="15" customHeight="1">
      <c r="A756" s="171"/>
      <c r="B756" s="171"/>
    </row>
    <row r="757" spans="1:2" ht="15" customHeight="1">
      <c r="A757" s="171"/>
      <c r="B757" s="171"/>
    </row>
    <row r="758" spans="1:2" ht="15" customHeight="1">
      <c r="A758" s="171"/>
      <c r="B758" s="171"/>
    </row>
    <row r="759" spans="1:2" ht="15" customHeight="1">
      <c r="A759" s="171"/>
      <c r="B759" s="171"/>
    </row>
    <row r="760" spans="1:2" ht="15" customHeight="1">
      <c r="A760" s="171"/>
      <c r="B760" s="171"/>
    </row>
    <row r="761" spans="1:2" ht="15" customHeight="1">
      <c r="A761" s="171"/>
      <c r="B761" s="171"/>
    </row>
    <row r="762" spans="1:2" ht="15" customHeight="1">
      <c r="A762" s="171"/>
      <c r="B762" s="171"/>
    </row>
    <row r="763" spans="1:2" ht="15" customHeight="1">
      <c r="A763" s="171"/>
      <c r="B763" s="171"/>
    </row>
    <row r="764" spans="1:2" ht="15" customHeight="1">
      <c r="A764" s="171"/>
      <c r="B764" s="171"/>
    </row>
    <row r="765" spans="1:2" ht="15" customHeight="1">
      <c r="A765" s="171"/>
      <c r="B765" s="171"/>
    </row>
    <row r="766" spans="1:2" ht="15" customHeight="1">
      <c r="A766" s="171"/>
      <c r="B766" s="171"/>
    </row>
    <row r="767" spans="1:2" ht="15" customHeight="1">
      <c r="A767" s="171"/>
      <c r="B767" s="171"/>
    </row>
    <row r="768" spans="1:2" ht="15" customHeight="1">
      <c r="A768" s="171"/>
      <c r="B768" s="171"/>
    </row>
    <row r="769" spans="1:2" ht="15" customHeight="1">
      <c r="A769" s="171"/>
      <c r="B769" s="171"/>
    </row>
    <row r="770" spans="1:2" ht="15" customHeight="1">
      <c r="A770" s="171"/>
      <c r="B770" s="171"/>
    </row>
    <row r="771" spans="1:2" ht="15" customHeight="1">
      <c r="A771" s="171"/>
      <c r="B771" s="171"/>
    </row>
    <row r="772" spans="1:2" ht="15" customHeight="1">
      <c r="A772" s="171"/>
      <c r="B772" s="171"/>
    </row>
    <row r="773" spans="1:2" ht="15" customHeight="1">
      <c r="A773" s="171"/>
      <c r="B773" s="171"/>
    </row>
    <row r="774" spans="1:2" ht="15" customHeight="1">
      <c r="A774" s="171"/>
      <c r="B774" s="171"/>
    </row>
    <row r="775" spans="1:2" ht="15" customHeight="1">
      <c r="A775" s="171"/>
      <c r="B775" s="171"/>
    </row>
    <row r="776" spans="1:2" ht="15" customHeight="1">
      <c r="A776" s="171"/>
      <c r="B776" s="171"/>
    </row>
    <row r="777" spans="1:2" ht="15" customHeight="1">
      <c r="A777" s="171"/>
      <c r="B777" s="171"/>
    </row>
    <row r="778" spans="1:2" ht="15" customHeight="1">
      <c r="A778" s="171"/>
      <c r="B778" s="171"/>
    </row>
    <row r="779" spans="1:2" ht="15" customHeight="1">
      <c r="A779" s="171"/>
      <c r="B779" s="171"/>
    </row>
    <row r="780" spans="1:2" ht="15" customHeight="1">
      <c r="A780" s="171"/>
      <c r="B780" s="171"/>
    </row>
    <row r="781" spans="1:2" ht="15" customHeight="1">
      <c r="A781" s="171"/>
      <c r="B781" s="171"/>
    </row>
    <row r="782" spans="1:2" ht="15" customHeight="1">
      <c r="A782" s="171"/>
      <c r="B782" s="171"/>
    </row>
    <row r="783" spans="1:2" ht="15" customHeight="1">
      <c r="A783" s="171"/>
      <c r="B783" s="171"/>
    </row>
    <row r="784" spans="1:2" ht="15" customHeight="1">
      <c r="A784" s="171"/>
      <c r="B784" s="171"/>
    </row>
    <row r="785" spans="1:2" ht="15" customHeight="1">
      <c r="A785" s="171"/>
      <c r="B785" s="171"/>
    </row>
    <row r="786" spans="1:2" ht="15" customHeight="1">
      <c r="A786" s="171"/>
      <c r="B786" s="171"/>
    </row>
    <row r="787" spans="1:2" ht="15" customHeight="1">
      <c r="A787" s="171"/>
      <c r="B787" s="171"/>
    </row>
    <row r="788" spans="1:2" ht="15" customHeight="1">
      <c r="A788" s="171"/>
      <c r="B788" s="171"/>
    </row>
    <row r="789" spans="1:2" ht="15" customHeight="1">
      <c r="A789" s="171"/>
      <c r="B789" s="171"/>
    </row>
    <row r="790" spans="1:2" ht="15" customHeight="1">
      <c r="A790" s="171"/>
      <c r="B790" s="171"/>
    </row>
    <row r="791" spans="1:2" ht="15" customHeight="1">
      <c r="A791" s="171"/>
      <c r="B791" s="171"/>
    </row>
    <row r="792" spans="1:2" ht="15" customHeight="1">
      <c r="A792" s="171"/>
      <c r="B792" s="171"/>
    </row>
    <row r="793" spans="1:2" ht="15" customHeight="1">
      <c r="A793" s="171"/>
      <c r="B793" s="171"/>
    </row>
    <row r="794" spans="1:2" ht="15" customHeight="1">
      <c r="A794" s="171"/>
      <c r="B794" s="171"/>
    </row>
    <row r="795" spans="1:2" ht="15" customHeight="1">
      <c r="A795" s="171"/>
      <c r="B795" s="171"/>
    </row>
    <row r="796" spans="1:2" ht="15" customHeight="1">
      <c r="A796" s="171"/>
      <c r="B796" s="171"/>
    </row>
    <row r="797" spans="1:2" ht="15" customHeight="1">
      <c r="A797" s="171"/>
      <c r="B797" s="171"/>
    </row>
    <row r="798" spans="1:2" ht="15" customHeight="1">
      <c r="A798" s="171"/>
      <c r="B798" s="171"/>
    </row>
    <row r="799" spans="1:2" ht="15" customHeight="1">
      <c r="A799" s="171"/>
      <c r="B799" s="171"/>
    </row>
    <row r="800" spans="1:2" ht="15" customHeight="1">
      <c r="A800" s="171"/>
      <c r="B800" s="171"/>
    </row>
    <row r="801" spans="1:2" ht="15" customHeight="1">
      <c r="A801" s="171"/>
      <c r="B801" s="171"/>
    </row>
    <row r="802" spans="1:2" ht="15" customHeight="1">
      <c r="A802" s="171"/>
      <c r="B802" s="171"/>
    </row>
    <row r="803" spans="1:2" ht="15" customHeight="1">
      <c r="A803" s="171"/>
      <c r="B803" s="171"/>
    </row>
    <row r="804" spans="1:2" ht="15" customHeight="1">
      <c r="A804" s="171"/>
      <c r="B804" s="171"/>
    </row>
    <row r="805" spans="1:2" ht="15" customHeight="1">
      <c r="A805" s="171"/>
      <c r="B805" s="171"/>
    </row>
    <row r="806" spans="1:2" ht="15" customHeight="1">
      <c r="A806" s="171"/>
      <c r="B806" s="171"/>
    </row>
    <row r="807" spans="1:2" ht="15" customHeight="1">
      <c r="A807" s="171"/>
      <c r="B807" s="171"/>
    </row>
    <row r="808" spans="1:2" ht="15" customHeight="1">
      <c r="A808" s="171"/>
      <c r="B808" s="171"/>
    </row>
    <row r="809" spans="1:2" ht="15" customHeight="1">
      <c r="A809" s="171"/>
      <c r="B809" s="171"/>
    </row>
    <row r="810" spans="1:2" ht="15" customHeight="1">
      <c r="A810" s="171"/>
      <c r="B810" s="171"/>
    </row>
    <row r="811" spans="1:2" ht="15" customHeight="1">
      <c r="A811" s="171"/>
      <c r="B811" s="171"/>
    </row>
    <row r="812" spans="1:2" ht="15" customHeight="1">
      <c r="A812" s="171"/>
      <c r="B812" s="171"/>
    </row>
    <row r="813" spans="1:2" ht="15" customHeight="1">
      <c r="A813" s="171"/>
      <c r="B813" s="171"/>
    </row>
    <row r="814" spans="1:2" ht="15" customHeight="1">
      <c r="A814" s="171"/>
      <c r="B814" s="171"/>
    </row>
    <row r="815" spans="1:2" ht="15" customHeight="1">
      <c r="A815" s="171"/>
      <c r="B815" s="171"/>
    </row>
    <row r="816" spans="1:2" ht="15" customHeight="1">
      <c r="A816" s="171"/>
      <c r="B816" s="171"/>
    </row>
    <row r="817" spans="1:2" ht="15" customHeight="1">
      <c r="A817" s="171"/>
      <c r="B817" s="171"/>
    </row>
    <row r="818" spans="1:2" ht="15" customHeight="1">
      <c r="A818" s="171"/>
      <c r="B818" s="171"/>
    </row>
    <row r="819" spans="1:2" ht="15" customHeight="1">
      <c r="A819" s="171"/>
      <c r="B819" s="171"/>
    </row>
    <row r="820" spans="1:2" ht="15" customHeight="1">
      <c r="A820" s="171"/>
      <c r="B820" s="171"/>
    </row>
    <row r="821" spans="1:2" ht="15" customHeight="1">
      <c r="A821" s="171"/>
      <c r="B821" s="171"/>
    </row>
    <row r="822" spans="1:2" ht="15" customHeight="1">
      <c r="A822" s="171"/>
      <c r="B822" s="171"/>
    </row>
    <row r="823" spans="1:2" ht="15" customHeight="1">
      <c r="A823" s="171"/>
      <c r="B823" s="171"/>
    </row>
    <row r="824" spans="1:2" ht="15" customHeight="1">
      <c r="A824" s="171"/>
      <c r="B824" s="171"/>
    </row>
    <row r="825" spans="1:2" ht="15" customHeight="1">
      <c r="A825" s="171"/>
      <c r="B825" s="171"/>
    </row>
    <row r="826" spans="1:2" ht="15" customHeight="1">
      <c r="A826" s="171"/>
      <c r="B826" s="171"/>
    </row>
    <row r="827" spans="1:2" ht="15" customHeight="1">
      <c r="A827" s="171"/>
      <c r="B827" s="171"/>
    </row>
    <row r="828" spans="1:2" ht="15" customHeight="1">
      <c r="A828" s="171"/>
      <c r="B828" s="171"/>
    </row>
    <row r="829" spans="1:2" ht="15" customHeight="1">
      <c r="A829" s="171"/>
      <c r="B829" s="171"/>
    </row>
    <row r="830" spans="1:2" ht="15" customHeight="1">
      <c r="A830" s="171"/>
      <c r="B830" s="171"/>
    </row>
    <row r="831" spans="1:2" ht="15" customHeight="1">
      <c r="A831" s="171"/>
      <c r="B831" s="171"/>
    </row>
    <row r="832" spans="1:2" ht="15" customHeight="1">
      <c r="A832" s="171"/>
      <c r="B832" s="171"/>
    </row>
    <row r="833" spans="1:2" ht="15" customHeight="1">
      <c r="A833" s="171"/>
      <c r="B833" s="171"/>
    </row>
    <row r="834" spans="1:2" ht="15" customHeight="1">
      <c r="A834" s="171"/>
      <c r="B834" s="171"/>
    </row>
    <row r="835" spans="1:2" ht="15" customHeight="1">
      <c r="A835" s="171"/>
      <c r="B835" s="171"/>
    </row>
    <row r="836" spans="1:2" ht="15" customHeight="1">
      <c r="A836" s="171"/>
      <c r="B836" s="171"/>
    </row>
    <row r="837" spans="1:2" ht="15" customHeight="1">
      <c r="A837" s="171"/>
      <c r="B837" s="171"/>
    </row>
    <row r="838" spans="1:2" ht="15" customHeight="1">
      <c r="A838" s="171"/>
      <c r="B838" s="171"/>
    </row>
    <row r="839" spans="1:2" ht="15" customHeight="1">
      <c r="A839" s="171"/>
      <c r="B839" s="171"/>
    </row>
    <row r="840" spans="1:2" ht="15" customHeight="1">
      <c r="A840" s="171"/>
      <c r="B840" s="171"/>
    </row>
    <row r="841" spans="1:2" ht="15" customHeight="1">
      <c r="A841" s="171"/>
      <c r="B841" s="171"/>
    </row>
    <row r="842" spans="1:2" ht="15" customHeight="1">
      <c r="A842" s="171"/>
      <c r="B842" s="171"/>
    </row>
    <row r="843" spans="1:2" ht="15" customHeight="1">
      <c r="A843" s="171"/>
      <c r="B843" s="171"/>
    </row>
    <row r="844" spans="1:2" ht="15" customHeight="1">
      <c r="A844" s="171"/>
      <c r="B844" s="171"/>
    </row>
    <row r="845" spans="1:2" ht="15" customHeight="1">
      <c r="A845" s="171"/>
      <c r="B845" s="171"/>
    </row>
    <row r="846" spans="1:2" ht="15" customHeight="1">
      <c r="A846" s="171"/>
      <c r="B846" s="171"/>
    </row>
    <row r="847" spans="1:2" ht="15" customHeight="1">
      <c r="A847" s="171"/>
      <c r="B847" s="171"/>
    </row>
    <row r="848" spans="1:2" ht="15" customHeight="1">
      <c r="A848" s="171"/>
      <c r="B848" s="171"/>
    </row>
    <row r="849" spans="1:2" ht="15" customHeight="1">
      <c r="A849" s="171"/>
      <c r="B849" s="171"/>
    </row>
    <row r="850" spans="1:2" ht="15" customHeight="1">
      <c r="A850" s="171"/>
      <c r="B850" s="171"/>
    </row>
    <row r="851" spans="1:2" ht="15" customHeight="1">
      <c r="A851" s="171"/>
      <c r="B851" s="171"/>
    </row>
    <row r="852" spans="1:2" ht="15" customHeight="1">
      <c r="A852" s="171"/>
      <c r="B852" s="171"/>
    </row>
    <row r="853" spans="1:2" ht="15" customHeight="1">
      <c r="A853" s="171"/>
      <c r="B853" s="171"/>
    </row>
    <row r="854" spans="1:2" ht="15" customHeight="1">
      <c r="A854" s="171"/>
      <c r="B854" s="171"/>
    </row>
    <row r="855" spans="1:2" ht="15" customHeight="1">
      <c r="A855" s="171"/>
      <c r="B855" s="171"/>
    </row>
    <row r="856" spans="1:2" ht="15" customHeight="1">
      <c r="A856" s="171"/>
      <c r="B856" s="171"/>
    </row>
    <row r="857" spans="1:2" ht="15" customHeight="1">
      <c r="A857" s="171"/>
      <c r="B857" s="171"/>
    </row>
    <row r="858" spans="1:2" ht="15" customHeight="1">
      <c r="A858" s="171"/>
      <c r="B858" s="171"/>
    </row>
    <row r="859" spans="1:2" ht="15" customHeight="1">
      <c r="A859" s="171"/>
      <c r="B859" s="171"/>
    </row>
    <row r="860" spans="1:2" ht="15" customHeight="1">
      <c r="A860" s="171"/>
      <c r="B860" s="171"/>
    </row>
    <row r="861" spans="1:2" ht="15" customHeight="1">
      <c r="A861" s="171"/>
      <c r="B861" s="171"/>
    </row>
    <row r="862" spans="1:2" ht="15" customHeight="1">
      <c r="A862" s="171"/>
      <c r="B862" s="171"/>
    </row>
    <row r="863" spans="1:2" ht="15" customHeight="1">
      <c r="A863" s="171"/>
      <c r="B863" s="171"/>
    </row>
    <row r="864" spans="1:2" ht="15" customHeight="1">
      <c r="A864" s="171"/>
      <c r="B864" s="171"/>
    </row>
    <row r="865" spans="1:2" ht="15" customHeight="1">
      <c r="A865" s="171"/>
      <c r="B865" s="171"/>
    </row>
    <row r="866" spans="1:2" ht="15" customHeight="1">
      <c r="A866" s="171"/>
      <c r="B866" s="171"/>
    </row>
    <row r="867" spans="1:2" ht="15" customHeight="1">
      <c r="A867" s="171"/>
      <c r="B867" s="171"/>
    </row>
    <row r="868" spans="1:2" ht="15" customHeight="1">
      <c r="A868" s="171"/>
      <c r="B868" s="171"/>
    </row>
    <row r="869" spans="1:2" ht="15" customHeight="1">
      <c r="A869" s="171"/>
      <c r="B869" s="171"/>
    </row>
    <row r="870" spans="1:2" ht="15" customHeight="1">
      <c r="A870" s="171"/>
      <c r="B870" s="171"/>
    </row>
    <row r="871" spans="1:2" ht="15" customHeight="1">
      <c r="A871" s="171"/>
      <c r="B871" s="171"/>
    </row>
    <row r="872" spans="1:2" ht="15" customHeight="1">
      <c r="A872" s="171"/>
      <c r="B872" s="171"/>
    </row>
    <row r="873" spans="1:2" ht="15" customHeight="1">
      <c r="A873" s="171"/>
      <c r="B873" s="171"/>
    </row>
    <row r="874" spans="1:2" ht="15" customHeight="1">
      <c r="A874" s="171"/>
      <c r="B874" s="171"/>
    </row>
    <row r="875" spans="1:2" ht="15" customHeight="1">
      <c r="A875" s="171"/>
      <c r="B875" s="171"/>
    </row>
    <row r="876" spans="1:2" ht="15" customHeight="1">
      <c r="A876" s="171"/>
      <c r="B876" s="171"/>
    </row>
    <row r="877" spans="1:2" ht="15" customHeight="1">
      <c r="A877" s="171"/>
      <c r="B877" s="171"/>
    </row>
    <row r="878" spans="1:2" ht="15" customHeight="1">
      <c r="A878" s="171"/>
      <c r="B878" s="171"/>
    </row>
    <row r="879" spans="1:2" ht="15" customHeight="1">
      <c r="A879" s="171"/>
      <c r="B879" s="171"/>
    </row>
    <row r="880" spans="1:2" ht="15" customHeight="1">
      <c r="A880" s="171"/>
      <c r="B880" s="171"/>
    </row>
    <row r="881" spans="1:2" ht="15" customHeight="1">
      <c r="A881" s="171"/>
      <c r="B881" s="171"/>
    </row>
    <row r="882" spans="1:2" ht="15" customHeight="1">
      <c r="A882" s="171"/>
      <c r="B882" s="171"/>
    </row>
    <row r="883" spans="1:2" ht="15" customHeight="1">
      <c r="A883" s="171"/>
      <c r="B883" s="171"/>
    </row>
    <row r="884" spans="1:2" ht="15" customHeight="1">
      <c r="A884" s="171"/>
      <c r="B884" s="171"/>
    </row>
    <row r="885" spans="1:2" ht="15" customHeight="1">
      <c r="A885" s="171"/>
      <c r="B885" s="171"/>
    </row>
    <row r="886" spans="1:2" ht="15" customHeight="1">
      <c r="A886" s="171"/>
      <c r="B886" s="171"/>
    </row>
    <row r="887" spans="1:2" ht="15" customHeight="1">
      <c r="A887" s="171"/>
      <c r="B887" s="171"/>
    </row>
    <row r="888" spans="1:2" ht="15" customHeight="1">
      <c r="A888" s="171"/>
      <c r="B888" s="171"/>
    </row>
    <row r="889" spans="1:2" ht="15" customHeight="1">
      <c r="A889" s="171"/>
      <c r="B889" s="171"/>
    </row>
    <row r="890" spans="1:2" ht="15" customHeight="1">
      <c r="A890" s="171"/>
      <c r="B890" s="171"/>
    </row>
    <row r="891" spans="1:2" ht="15" customHeight="1">
      <c r="A891" s="171"/>
      <c r="B891" s="171"/>
    </row>
    <row r="892" spans="1:2" ht="15" customHeight="1">
      <c r="A892" s="171"/>
      <c r="B892" s="171"/>
    </row>
    <row r="893" spans="1:2" ht="15" customHeight="1">
      <c r="A893" s="171"/>
      <c r="B893" s="171"/>
    </row>
    <row r="894" spans="1:2" ht="15" customHeight="1">
      <c r="A894" s="171"/>
      <c r="B894" s="171"/>
    </row>
    <row r="895" spans="1:2" ht="15" customHeight="1">
      <c r="A895" s="171"/>
      <c r="B895" s="171"/>
    </row>
    <row r="896" spans="1:2" ht="15" customHeight="1">
      <c r="A896" s="171"/>
      <c r="B896" s="171"/>
    </row>
    <row r="897" spans="1:2" ht="15" customHeight="1">
      <c r="A897" s="171"/>
      <c r="B897" s="171"/>
    </row>
    <row r="898" spans="1:2" ht="15" customHeight="1">
      <c r="A898" s="171"/>
      <c r="B898" s="171"/>
    </row>
    <row r="899" spans="1:2" ht="15" customHeight="1">
      <c r="A899" s="171"/>
      <c r="B899" s="171"/>
    </row>
    <row r="900" spans="1:2" ht="15" customHeight="1">
      <c r="A900" s="171"/>
      <c r="B900" s="171"/>
    </row>
    <row r="901" spans="1:2" ht="15" customHeight="1">
      <c r="A901" s="171"/>
      <c r="B901" s="171"/>
    </row>
    <row r="902" spans="1:2" ht="15" customHeight="1">
      <c r="A902" s="171"/>
      <c r="B902" s="171"/>
    </row>
    <row r="903" spans="1:2" ht="15" customHeight="1">
      <c r="A903" s="171"/>
      <c r="B903" s="171"/>
    </row>
    <row r="904" spans="1:2" ht="15" customHeight="1">
      <c r="A904" s="171"/>
      <c r="B904" s="171"/>
    </row>
    <row r="905" spans="1:2" ht="15" customHeight="1">
      <c r="A905" s="171"/>
      <c r="B905" s="171"/>
    </row>
    <row r="906" spans="1:2" ht="15" customHeight="1">
      <c r="A906" s="171"/>
      <c r="B906" s="171"/>
    </row>
    <row r="907" spans="1:2" ht="15" customHeight="1">
      <c r="A907" s="171"/>
      <c r="B907" s="171"/>
    </row>
    <row r="908" spans="1:2" ht="15" customHeight="1">
      <c r="A908" s="171"/>
      <c r="B908" s="171"/>
    </row>
    <row r="909" spans="1:2" ht="15" customHeight="1">
      <c r="A909" s="171"/>
      <c r="B909" s="171"/>
    </row>
    <row r="910" spans="1:2" ht="15" customHeight="1">
      <c r="A910" s="171"/>
      <c r="B910" s="171"/>
    </row>
    <row r="911" spans="1:2" ht="15" customHeight="1">
      <c r="A911" s="171"/>
      <c r="B911" s="171"/>
    </row>
    <row r="912" spans="1:2" ht="15" customHeight="1">
      <c r="A912" s="171"/>
      <c r="B912" s="171"/>
    </row>
    <row r="913" spans="1:2" ht="15" customHeight="1">
      <c r="A913" s="171"/>
      <c r="B913" s="171"/>
    </row>
    <row r="914" spans="1:2" ht="15" customHeight="1">
      <c r="A914" s="171"/>
      <c r="B914" s="171"/>
    </row>
    <row r="915" spans="1:2" ht="15" customHeight="1">
      <c r="A915" s="171"/>
      <c r="B915" s="171"/>
    </row>
    <row r="916" spans="1:2" ht="15" customHeight="1">
      <c r="A916" s="171"/>
      <c r="B916" s="171"/>
    </row>
    <row r="917" spans="1:2" ht="15" customHeight="1">
      <c r="A917" s="171"/>
      <c r="B917" s="171"/>
    </row>
    <row r="918" spans="1:2" ht="15" customHeight="1">
      <c r="A918" s="171"/>
      <c r="B918" s="171"/>
    </row>
    <row r="919" spans="1:2" ht="15" customHeight="1">
      <c r="A919" s="171"/>
      <c r="B919" s="171"/>
    </row>
    <row r="920" spans="1:2" ht="15" customHeight="1">
      <c r="A920" s="171"/>
      <c r="B920" s="171"/>
    </row>
    <row r="921" spans="1:2" ht="15" customHeight="1">
      <c r="A921" s="171"/>
      <c r="B921" s="171"/>
    </row>
    <row r="922" spans="1:2" ht="15" customHeight="1">
      <c r="A922" s="171"/>
      <c r="B922" s="171"/>
    </row>
    <row r="923" spans="1:2" ht="15" customHeight="1">
      <c r="A923" s="171"/>
      <c r="B923" s="171"/>
    </row>
    <row r="924" spans="1:2" ht="15" customHeight="1">
      <c r="A924" s="171"/>
      <c r="B924" s="171"/>
    </row>
    <row r="925" spans="1:2" ht="15" customHeight="1">
      <c r="A925" s="171"/>
      <c r="B925" s="171"/>
    </row>
    <row r="926" spans="1:2" ht="15" customHeight="1">
      <c r="A926" s="171"/>
      <c r="B926" s="171"/>
    </row>
    <row r="927" spans="1:2" ht="15" customHeight="1">
      <c r="A927" s="171"/>
      <c r="B927" s="171"/>
    </row>
    <row r="928" spans="1:2" ht="15" customHeight="1">
      <c r="A928" s="171"/>
      <c r="B928" s="171"/>
    </row>
    <row r="929" spans="1:2" ht="15" customHeight="1">
      <c r="A929" s="171"/>
      <c r="B929" s="171"/>
    </row>
    <row r="930" spans="1:2" ht="15" customHeight="1">
      <c r="A930" s="171"/>
      <c r="B930" s="171"/>
    </row>
    <row r="931" spans="1:2" ht="15" customHeight="1">
      <c r="A931" s="171"/>
      <c r="B931" s="171"/>
    </row>
    <row r="932" spans="1:2" ht="15" customHeight="1">
      <c r="A932" s="171"/>
      <c r="B932" s="171"/>
    </row>
    <row r="933" spans="1:2" ht="15" customHeight="1">
      <c r="A933" s="171"/>
      <c r="B933" s="171"/>
    </row>
    <row r="934" spans="1:2" ht="15" customHeight="1">
      <c r="A934" s="171"/>
      <c r="B934" s="171"/>
    </row>
    <row r="935" spans="1:2" ht="15" customHeight="1">
      <c r="A935" s="171"/>
      <c r="B935" s="171"/>
    </row>
    <row r="936" spans="1:2" ht="15" customHeight="1">
      <c r="A936" s="171"/>
      <c r="B936" s="171"/>
    </row>
    <row r="937" spans="1:2" ht="15" customHeight="1">
      <c r="A937" s="171"/>
      <c r="B937" s="171"/>
    </row>
    <row r="938" spans="1:2" ht="15" customHeight="1">
      <c r="A938" s="171"/>
      <c r="B938" s="171"/>
    </row>
    <row r="939" spans="1:2" ht="15" customHeight="1">
      <c r="A939" s="171"/>
      <c r="B939" s="171"/>
    </row>
    <row r="940" spans="1:2" ht="15" customHeight="1">
      <c r="A940" s="171"/>
      <c r="B940" s="171"/>
    </row>
    <row r="941" spans="1:2" ht="15" customHeight="1">
      <c r="A941" s="171"/>
      <c r="B941" s="171"/>
    </row>
    <row r="942" spans="1:2" ht="15" customHeight="1">
      <c r="A942" s="171"/>
      <c r="B942" s="171"/>
    </row>
    <row r="943" spans="1:2" ht="15" customHeight="1">
      <c r="A943" s="171"/>
      <c r="B943" s="171"/>
    </row>
    <row r="944" spans="1:2" ht="15" customHeight="1">
      <c r="A944" s="171"/>
      <c r="B944" s="171"/>
    </row>
    <row r="945" spans="1:2" ht="15" customHeight="1">
      <c r="A945" s="171"/>
      <c r="B945" s="171"/>
    </row>
    <row r="946" spans="1:2" ht="15" customHeight="1">
      <c r="A946" s="171"/>
      <c r="B946" s="171"/>
    </row>
    <row r="947" spans="1:2" ht="15" customHeight="1">
      <c r="A947" s="171"/>
      <c r="B947" s="171"/>
    </row>
    <row r="948" spans="1:2" ht="15" customHeight="1">
      <c r="A948" s="171"/>
      <c r="B948" s="171"/>
    </row>
    <row r="949" spans="1:2" ht="15" customHeight="1">
      <c r="A949" s="171"/>
      <c r="B949" s="171"/>
    </row>
    <row r="950" spans="1:2" ht="15" customHeight="1">
      <c r="A950" s="171"/>
      <c r="B950" s="171"/>
    </row>
    <row r="951" spans="1:2" ht="15" customHeight="1">
      <c r="A951" s="171"/>
      <c r="B951" s="171"/>
    </row>
    <row r="952" spans="1:2" ht="15" customHeight="1">
      <c r="A952" s="171"/>
      <c r="B952" s="171"/>
    </row>
    <row r="953" spans="1:2" ht="15" customHeight="1">
      <c r="A953" s="171"/>
      <c r="B953" s="171"/>
    </row>
    <row r="954" spans="1:2" ht="15" customHeight="1">
      <c r="A954" s="171"/>
      <c r="B954" s="171"/>
    </row>
    <row r="955" spans="1:2" ht="15" customHeight="1">
      <c r="A955" s="171"/>
      <c r="B955" s="171"/>
    </row>
    <row r="956" spans="1:2" ht="15" customHeight="1">
      <c r="A956" s="171"/>
      <c r="B956" s="171"/>
    </row>
    <row r="957" spans="1:2" ht="15" customHeight="1">
      <c r="A957" s="171"/>
      <c r="B957" s="171"/>
    </row>
    <row r="958" spans="1:2" ht="15" customHeight="1">
      <c r="A958" s="171"/>
      <c r="B958" s="171"/>
    </row>
    <row r="959" spans="1:2" ht="15" customHeight="1">
      <c r="A959" s="171"/>
      <c r="B959" s="171"/>
    </row>
    <row r="960" spans="1:2" ht="15" customHeight="1">
      <c r="A960" s="171"/>
      <c r="B960" s="171"/>
    </row>
    <row r="961" spans="1:2" ht="15" customHeight="1">
      <c r="A961" s="171"/>
      <c r="B961" s="171"/>
    </row>
    <row r="962" spans="1:2" ht="15" customHeight="1">
      <c r="A962" s="171"/>
      <c r="B962" s="171"/>
    </row>
    <row r="963" spans="1:2" ht="15" customHeight="1">
      <c r="A963" s="171"/>
      <c r="B963" s="171"/>
    </row>
  </sheetData>
  <autoFilter ref="A6:K6" xr:uid="{00000000-0009-0000-0000-000007000000}"/>
  <phoneticPr fontId="32" type="noConversion"/>
  <conditionalFormatting sqref="J7">
    <cfRule type="expression" dxfId="355" priority="64">
      <formula>IF(J7="不保養","true","FALSE")</formula>
    </cfRule>
  </conditionalFormatting>
  <conditionalFormatting sqref="B6:B41">
    <cfRule type="expression" dxfId="354" priority="379">
      <formula>COUNTIF(#REF!, "Yes") = 1</formula>
    </cfRule>
  </conditionalFormatting>
  <conditionalFormatting sqref="E1">
    <cfRule type="expression" dxfId="353" priority="44">
      <formula>COUNTIF($A5:$A5, "Yes") = 1</formula>
    </cfRule>
  </conditionalFormatting>
  <conditionalFormatting sqref="A1 F1">
    <cfRule type="expression" dxfId="352" priority="45">
      <formula>COUNTIF(#REF!, "Yes") = 1</formula>
    </cfRule>
  </conditionalFormatting>
  <conditionalFormatting sqref="B1">
    <cfRule type="expression" dxfId="351" priority="46">
      <formula>COUNTIF($A4:$A4, "Yes") = 1</formula>
    </cfRule>
  </conditionalFormatting>
  <conditionalFormatting sqref="G1">
    <cfRule type="expression" dxfId="350" priority="43">
      <formula>COUNTIF(#REF!, "Yes") = 1</formula>
    </cfRule>
  </conditionalFormatting>
  <conditionalFormatting sqref="B42">
    <cfRule type="expression" dxfId="349" priority="28">
      <formula>COUNTIF(#REF!, "Yes") = 1</formula>
    </cfRule>
  </conditionalFormatting>
  <conditionalFormatting sqref="J8:J42">
    <cfRule type="expression" dxfId="348" priority="5">
      <formula>IF(J8="不保養","true","FALSE")</formula>
    </cfRule>
  </conditionalFormatting>
  <conditionalFormatting sqref="G7:G42">
    <cfRule type="expression" dxfId="347" priority="1">
      <formula>G7="完工已補裝"</formula>
    </cfRule>
    <cfRule type="expression" dxfId="346" priority="2">
      <formula>G7="已PM未更換"</formula>
    </cfRule>
    <cfRule type="expression" dxfId="345" priority="3">
      <formula>G7="未更換"</formula>
    </cfRule>
    <cfRule type="expression" dxfId="344"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tabSelected="1" workbookViewId="0">
      <selection activeCell="I6" sqref="I6"/>
    </sheetView>
  </sheetViews>
  <sheetFormatPr defaultRowHeight="18" customHeight="1"/>
  <cols>
    <col min="1" max="1" width="11.59765625" style="389" bestFit="1" customWidth="1"/>
    <col min="2" max="2" width="11.3984375" style="389" bestFit="1" customWidth="1"/>
    <col min="3" max="3" width="8.59765625" style="389" bestFit="1" customWidth="1"/>
    <col min="4" max="17" width="8" style="389" customWidth="1"/>
    <col min="18" max="18" width="2.796875" style="389" customWidth="1"/>
    <col min="19" max="19" width="11.3984375" style="389" bestFit="1" customWidth="1"/>
    <col min="20" max="20" width="8.796875" style="390" customWidth="1"/>
    <col min="21" max="21" width="11.3984375" style="389" bestFit="1" customWidth="1"/>
    <col min="22" max="22" width="10.8984375" style="389" customWidth="1"/>
    <col min="23" max="33" width="11.3984375" style="389" bestFit="1" customWidth="1"/>
    <col min="34" max="47" width="8.796875" style="389" customWidth="1"/>
    <col min="48" max="16384" width="8.796875" style="389"/>
  </cols>
  <sheetData>
    <row r="1" spans="1:22" ht="14.4" customHeight="1">
      <c r="A1" s="387" t="s">
        <v>5305</v>
      </c>
      <c r="B1" s="387" t="s">
        <v>5306</v>
      </c>
      <c r="C1" s="388" t="s">
        <v>274</v>
      </c>
      <c r="D1" s="388" t="s">
        <v>110</v>
      </c>
      <c r="E1" s="388" t="s">
        <v>115</v>
      </c>
      <c r="G1" s="389">
        <v>8</v>
      </c>
      <c r="H1" s="389">
        <v>9</v>
      </c>
      <c r="I1" s="389">
        <v>10</v>
      </c>
      <c r="J1" s="389">
        <v>11</v>
      </c>
      <c r="K1" s="389">
        <v>12</v>
      </c>
      <c r="L1" s="389">
        <v>13</v>
      </c>
      <c r="M1" s="389">
        <v>14</v>
      </c>
      <c r="N1" s="389">
        <v>15</v>
      </c>
      <c r="O1" s="389">
        <v>16</v>
      </c>
      <c r="P1" s="389">
        <v>17</v>
      </c>
      <c r="Q1" s="389">
        <v>18</v>
      </c>
      <c r="R1" s="389">
        <v>19</v>
      </c>
      <c r="S1" s="389">
        <v>20</v>
      </c>
      <c r="T1" s="389">
        <v>21</v>
      </c>
      <c r="U1" s="389">
        <v>22</v>
      </c>
    </row>
    <row r="2" spans="1:22" ht="14.4" customHeight="1">
      <c r="A2" s="427">
        <f>首頁!I1</f>
        <v>45658</v>
      </c>
      <c r="B2" s="427">
        <f>首頁!J1</f>
        <v>46022</v>
      </c>
      <c r="C2" s="390">
        <f>Q5+Q9</f>
        <v>188</v>
      </c>
      <c r="D2" s="390">
        <f>Q6+Q10</f>
        <v>764</v>
      </c>
      <c r="E2" s="390">
        <f>Q7+Q11</f>
        <v>712</v>
      </c>
    </row>
    <row r="3" spans="1:22" ht="14.4" customHeight="1">
      <c r="A3" s="391"/>
      <c r="B3" s="392"/>
      <c r="C3" s="390"/>
      <c r="D3" s="390"/>
      <c r="E3" s="390"/>
    </row>
    <row r="4" spans="1:22" ht="14.4" customHeight="1">
      <c r="A4" s="393" t="s">
        <v>5307</v>
      </c>
      <c r="B4" s="394" t="s">
        <v>5308</v>
      </c>
      <c r="C4" s="394" t="s">
        <v>5309</v>
      </c>
      <c r="D4" s="394" t="s">
        <v>5310</v>
      </c>
      <c r="E4" s="394" t="s">
        <v>5311</v>
      </c>
      <c r="F4" s="394" t="s">
        <v>5312</v>
      </c>
      <c r="G4" s="394" t="s">
        <v>5313</v>
      </c>
      <c r="H4" s="394" t="s">
        <v>5314</v>
      </c>
      <c r="I4" s="394" t="s">
        <v>5315</v>
      </c>
      <c r="J4" s="394" t="s">
        <v>5316</v>
      </c>
      <c r="K4" s="394" t="s">
        <v>5317</v>
      </c>
      <c r="L4" s="394" t="s">
        <v>5318</v>
      </c>
      <c r="M4" s="394" t="s">
        <v>5319</v>
      </c>
      <c r="N4" s="394" t="s">
        <v>5320</v>
      </c>
      <c r="O4" s="394" t="s">
        <v>5321</v>
      </c>
      <c r="P4" s="394" t="s">
        <v>5322</v>
      </c>
      <c r="Q4" s="395" t="s">
        <v>5323</v>
      </c>
      <c r="S4" s="396" t="s">
        <v>5324</v>
      </c>
      <c r="T4" s="397" t="s">
        <v>5325</v>
      </c>
      <c r="U4" s="397" t="s">
        <v>5326</v>
      </c>
      <c r="V4" s="397" t="s">
        <v>5327</v>
      </c>
    </row>
    <row r="5" spans="1:22" s="390" customFormat="1" ht="14.4" customHeight="1">
      <c r="A5" s="390" t="s">
        <v>274</v>
      </c>
      <c r="B5" s="390" cm="1">
        <f t="array" ref="B5">SUMPRODUCT(
  --(IM!$S$2:$S$10000 = $A$5),
  --(IFERROR(VALUE(MID(IM!$W$2:$W$10000,12,5)),0) &gt;= TIME(8,0,0)),
  --(IFERROR(VALUE(MID(IM!$W$2:$W$10000,12,5)),0) &lt; TIME(9,0,0)),
  --(TEXT(LEFT(IM!$W$2:$W$10000,10),"yyyy-mm-dd") &gt;= TEXT($A$2,"yyyy-mm-dd")),
  --(TEXT(LEFT(IM!$W$2:$W$10000,10),"yyyy-mm-dd") &lt;= TEXT($B$2,"yyyy-mm-dd"))
)</f>
        <v>0</v>
      </c>
      <c r="C5" s="390" cm="1">
        <f t="array" ref="C5">SUMPRODUCT(
  --(IM!$S$2:$S$10000 = $A$5),
  --(IFERROR(VALUE(MID(IM!$W$2:$W$10000,12,5)),0) &gt;= TIME(9,0,0)),
  --(IFERROR(VALUE(MID(IM!$W$2:$W$10000,12,5)),0) &lt; TIME(10,0,0)),
  --(TEXT(LEFT(IM!$W$2:$W$10000,10),"yyyy-mm-dd") &gt;= TEXT($A$2,"yyyy-mm-dd")),
  --(TEXT(LEFT(IM!$W$2:$W$10000,10),"yyyy-mm-dd") &lt;= TEXT($B$2,"yyyy-mm-dd"))
)</f>
        <v>0</v>
      </c>
      <c r="D5" s="390" cm="1">
        <f t="array" ref="D5">SUMPRODUCT(
  --(IM!$S$2:$S$10000 = $A$5),
  --(IFERROR(VALUE(MID(IM!$W$2:$W$10000,12,5)),0) &gt;= TIME(10,0,0)),
  --(IFERROR(VALUE(MID(IM!$W$2:$W$10000,12,5)),0) &lt; TIME(11,0,0)),
  --(TEXT(LEFT(IM!$W$2:$W$10000,10),"yyyy-mm-dd") &gt;= TEXT($A$2,"yyyy-mm-dd")),
  --(TEXT(LEFT(IM!$W$2:$W$10000,10),"yyyy-mm-dd") &lt;= TEXT($B$2,"yyyy-mm-dd"))
)</f>
        <v>7</v>
      </c>
      <c r="E5" s="390" cm="1">
        <f t="array" ref="E5">SUMPRODUCT(
  --(IM!$S$2:$S$10000 = $A$5),
  --(IFERROR(VALUE(MID(IM!$W$2:$W$10000,12,5)),0) &gt;= TIME(11,0,0)),
  --(IFERROR(VALUE(MID(IM!$W$2:$W$10000,12,5)),0) &lt; TIME(12,0,0)),
  --(TEXT(LEFT(IM!$W$2:$W$10000,10),"yyyy-mm-dd") &gt;= TEXT($A$2,"yyyy-mm-dd")),
  --(TEXT(LEFT(IM!$W$2:$W$10000,10),"yyyy-mm-dd") &lt;= TEXT($B$2,"yyyy-mm-dd"))
)</f>
        <v>33</v>
      </c>
      <c r="F5" s="390" cm="1">
        <f t="array" ref="F5">SUMPRODUCT(
  --(IM!$S$2:$S$10000 = $A$5),
  --(IFERROR(VALUE(MID(IM!$W$2:$W$10000,12,5)),0) &gt;= TIME(12,0,0)),
  --(IFERROR(VALUE(MID(IM!$W$2:$W$10000,12,5)),0) &lt; TIME(13,0,0)),
  --(TEXT(LEFT(IM!$W$2:$W$10000,10),"yyyy-mm-dd") &gt;= TEXT($A$2,"yyyy-mm-dd")),
  --(TEXT(LEFT(IM!$W$2:$W$10000,10),"yyyy-mm-dd") &lt;= TEXT($B$2,"yyyy-mm-dd"))
)</f>
        <v>10</v>
      </c>
      <c r="G5" s="390" cm="1">
        <f t="array" ref="G5">SUMPRODUCT(
  --(IM!$S$2:$S$10000 = $A$5),
  --(IFERROR(VALUE(MID(IM!$W$2:$W$10000,12,5)),0) &gt;= TIME(13,0,0)),
  --(IFERROR(VALUE(MID(IM!$W$2:$W$10000,12,5)),0) &lt; TIME(14,0,0)),
  --(TEXT(LEFT(IM!$W$2:$W$10000,10),"yyyy-mm-dd") &gt;= TEXT($A$2,"yyyy-mm-dd")),
  --(TEXT(LEFT(IM!$W$2:$W$10000,10),"yyyy-mm-dd") &lt;= TEXT($B$2,"yyyy-mm-dd"))
)</f>
        <v>20</v>
      </c>
      <c r="H5" s="390" cm="1">
        <f t="array" ref="H5">SUMPRODUCT(
  --(IM!$S$2:$S$10000 = $A$5),
  --(IFERROR(VALUE(MID(IM!$W$2:$W$10000,12,5)),0) &gt;= TIME(14,0,0)),
  --(IFERROR(VALUE(MID(IM!$W$2:$W$10000,12,5)),0) &lt; TIME(15,0,0)),
  --(TEXT(LEFT(IM!$W$2:$W$10000,10),"yyyy-mm-dd") &gt;= TEXT($A$2,"yyyy-mm-dd")),
  --(TEXT(LEFT(IM!$W$2:$W$10000,10),"yyyy-mm-dd") &lt;= TEXT($B$2,"yyyy-mm-dd"))
)</f>
        <v>38</v>
      </c>
      <c r="I5" s="390" cm="1">
        <f t="array" ref="I5">SUMPRODUCT(
  --(IM!$S$2:$S$10000 = $A$5),
  --(IFERROR(VALUE(MID(IM!$W$2:$W$10000,12,5)),0) &gt;= TIME(15,0,0)),
  --(IFERROR(VALUE(MID(IM!$W$2:$W$10000,12,5)),0) &lt; TIME(16,0,0)),
  --(TEXT(LEFT(IM!$W$2:$W$10000,10),"yyyy-mm-dd") &gt;= TEXT($A$2,"yyyy-mm-dd")),
  --(TEXT(LEFT(IM!$W$2:$W$10000,10),"yyyy-mm-dd") &lt;= TEXT($B$2,"yyyy-mm-dd"))
)</f>
        <v>31</v>
      </c>
      <c r="J5" s="390" cm="1">
        <f t="array" ref="J5">SUMPRODUCT(
  --(IM!$S$2:$S$10000 = $A$5),
  --(IFERROR(VALUE(MID(IM!$W$2:$W$10000,12,5)),0) &gt;= TIME(16,0,0)),
  --(IFERROR(VALUE(MID(IM!$W$2:$W$10000,12,5)),0) &lt; TIME(17,0,0)),
  --(TEXT(LEFT(IM!$W$2:$W$10000,10),"yyyy-mm-dd") &gt;= TEXT($A$2,"yyyy-mm-dd")),
  --(TEXT(LEFT(IM!$W$2:$W$10000,10),"yyyy-mm-dd") &lt;= TEXT($B$2,"yyyy-mm-dd"))
)</f>
        <v>14</v>
      </c>
      <c r="K5" s="390" cm="1">
        <f t="array" ref="K5">SUMPRODUCT(
  --(IM!$S$2:$S$10000 = $A$5),
  --(IFERROR(VALUE(MID(IM!$W$2:$W$10000,12,5)),0) &gt;= TIME(17,0,0)),
  --(IFERROR(VALUE(MID(IM!$W$2:$W$10000,12,5)),0) &lt; TIME(18,0,0)),
  --(TEXT(LEFT(IM!$W$2:$W$10000,10),"yyyy-mm-dd") &gt;= TEXT($A$2,"yyyy-mm-dd")),
  --(TEXT(LEFT(IM!$W$2:$W$10000,10),"yyyy-mm-dd") &lt;= TEXT($B$2,"yyyy-mm-dd"))
)</f>
        <v>2</v>
      </c>
      <c r="L5" s="390" cm="1">
        <f t="array" ref="L5">SUMPRODUCT(
  --(IM!$S$2:$S$10000 = $A$5),
  --(IFERROR(VALUE(MID(IM!$W$2:$W$10000,12,5)),0) &gt;= TIME(18,0,0)),
  --(IFERROR(VALUE(MID(IM!$W$2:$W$10000,12,5)),0) &lt; TIME(19,0,0)),
  --(TEXT(LEFT(IM!$W$2:$W$10000,10),"yyyy-mm-dd") &gt;= TEXT($A$2,"yyyy-mm-dd")),
  --(TEXT(LEFT(IM!$W$2:$W$10000,10),"yyyy-mm-dd") &lt;= TEXT($B$2,"yyyy-mm-dd"))
)</f>
        <v>3</v>
      </c>
      <c r="M5" s="390" cm="1">
        <f t="array" ref="M5">SUMPRODUCT(
  --(IM!$S$2:$S$10000 = $A$5),
  --(IFERROR(VALUE(MID(IM!$W$2:$W$10000,12,5)),0) &gt;= TIME(19,0,0)),
  --(IFERROR(VALUE(MID(IM!$W$2:$W$10000,12,5)),0) &lt; TIME(20,0,0)),
  --(TEXT(LEFT(IM!$W$2:$W$10000,10),"yyyy-mm-dd") &gt;= TEXT($A$2,"yyyy-mm-dd")),
  --(TEXT(LEFT(IM!$W$2:$W$10000,10),"yyyy-mm-dd") &lt;= TEXT($B$2,"yyyy-mm-dd"))
)</f>
        <v>0</v>
      </c>
      <c r="N5" s="390" cm="1">
        <f t="array" ref="N5">SUMPRODUCT(
  --(IM!$S$2:$S$10000 = $A$5),
  --(IFERROR(VALUE(MID(IM!$W$2:$W$10000,12,5)),0) &gt;= TIME(20,0,0)),
  --(IFERROR(VALUE(MID(IM!$W$2:$W$10000,12,5)),0) &lt; TIME(21,0,0)),
  --(TEXT(LEFT(IM!$W$2:$W$10000,10),"yyyy-mm-dd") &gt;= TEXT($A$2,"yyyy-mm-dd")),
  --(TEXT(LEFT(IM!$W$2:$W$10000,10),"yyyy-mm-dd") &lt;= TEXT($B$2,"yyyy-mm-dd"))
)</f>
        <v>0</v>
      </c>
      <c r="O5" s="390" cm="1">
        <f t="array" ref="O5">SUMPRODUCT(
  --(IM!$S$2:$S$10000 = $A$5),
  --(IFERROR(VALUE(MID(IM!$W$2:$W$10000,12,5)),0) &gt;= TIME(21,0,0)),
  --(IFERROR(VALUE(MID(IM!$W$2:$W$10000,12,5)),0) &lt; TIME(22,0,0)),
  --(TEXT(LEFT(IM!$W$2:$W$10000,10),"yyyy-mm-dd") &gt;= TEXT($A$2,"yyyy-mm-dd")),
  --(TEXT(LEFT(IM!$W$2:$W$10000,10),"yyyy-mm-dd") &lt;= TEXT($B$2,"yyyy-mm-dd"))
)</f>
        <v>0</v>
      </c>
      <c r="P5" s="390" cm="1">
        <f t="array" ref="P5">SUMPRODUCT(
  --(IM!$S$2:$S$10000 = $A$5),
  --(IFERROR(VALUE(MID(IM!$W$2:$W$10000,12,5)),0) &gt;= TIME(22,0,0)),
  --(IFERROR(VALUE(MID(IM!$W$2:$W$10000,12,5)),0) &lt; TIME(24,0,0)),
  --(TEXT(LEFT(IM!$W$2:$W$10000,10),"yyyy-mm-dd") &gt;= TEXT($A$2,"yyyy-mm-dd")),
  --(TEXT(LEFT(IM!$W$2:$W$10000,10),"yyyy-mm-dd") &lt;= TEXT($B$2,"yyyy-mm-dd"))
)</f>
        <v>0</v>
      </c>
      <c r="Q5" s="390">
        <f>SUM(B5:P5)</f>
        <v>158</v>
      </c>
      <c r="S5" s="398" t="s">
        <v>12</v>
      </c>
      <c r="V5" s="399"/>
    </row>
    <row r="6" spans="1:22" ht="14.4" customHeight="1">
      <c r="A6" s="390" t="s">
        <v>110</v>
      </c>
      <c r="B6" s="390" cm="1">
        <f t="array" ref="B6">SUMPRODUCT(
  --(IM!$S$2:$S$10000 = $A$6),
  --(IFERROR(VALUE(MID(IM!$W$2:$W$10000,12,5)),0) &gt;= TIME(8,0,0)),
  --(IFERROR(VALUE(MID(IM!$W$2:$W$10000,12,5)),0) &lt; TIME(9,0,0)),
  --(TEXT(LEFT(IM!$W$2:$W$10000,10),"yyyy-mm-dd") &gt;= TEXT($A$2,"yyyy-mm-dd")),
  --(TEXT(LEFT(IM!$W$2:$W$10000,10),"yyyy-mm-dd") &lt;= TEXT($B$2,"yyyy-mm-dd"))
)</f>
        <v>6</v>
      </c>
      <c r="C6" s="390" cm="1">
        <f t="array" ref="C6">SUMPRODUCT(
  --(IM!$S$2:$S$10000 = $A$6),
  --(IFERROR(VALUE(MID(IM!$W$2:$W$10000,12,5)),0) &gt;= TIME(9,0,0)),
  --(IFERROR(VALUE(MID(IM!$W$2:$W$10000,12,5)),0) &lt; TIME(10,0,0)),
  --(TEXT(LEFT(IM!$W$2:$W$10000,10),"yyyy-mm-dd") &gt;= TEXT($A$2,"yyyy-mm-dd")),
  --(TEXT(LEFT(IM!$W$2:$W$10000,10),"yyyy-mm-dd") &lt;= TEXT($B$2,"yyyy-mm-dd"))
)</f>
        <v>18</v>
      </c>
      <c r="D6" s="390" cm="1">
        <f t="array" ref="D6">SUMPRODUCT(
  --(IM!$S$2:$S$10000 = $A$6),
  --(IFERROR(VALUE(MID(IM!$W$2:$W$10000,12,5)),0) &gt;= TIME(10,0,0)),
  --(IFERROR(VALUE(MID(IM!$W$2:$W$10000,12,5)),0) &lt; TIME(11,0,0)),
  --(TEXT(LEFT(IM!$W$2:$W$10000,10),"yyyy-mm-dd") &gt;= TEXT($A$2,"yyyy-mm-dd")),
  --(TEXT(LEFT(IM!$W$2:$W$10000,10),"yyyy-mm-dd") &lt;= TEXT($B$2,"yyyy-mm-dd"))
)</f>
        <v>42</v>
      </c>
      <c r="E6" s="390" cm="1">
        <f t="array" ref="E6">SUMPRODUCT(
  --(IM!$S$2:$S$10000 = $A$6),
  --(IFERROR(VALUE(MID(IM!$W$2:$W$10000,12,5)),0) &gt;= TIME(11,0,0)),
  --(IFERROR(VALUE(MID(IM!$W$2:$W$10000,12,5)),0) &lt; TIME(12,0,0)),
  --(TEXT(LEFT(IM!$W$2:$W$10000,10),"yyyy-mm-dd") &gt;= TEXT($A$2,"yyyy-mm-dd")),
  --(TEXT(LEFT(IM!$W$2:$W$10000,10),"yyyy-mm-dd") &lt;= TEXT($B$2,"yyyy-mm-dd"))
)</f>
        <v>46</v>
      </c>
      <c r="F6" s="390" cm="1">
        <f t="array" ref="F6">SUMPRODUCT(
  --(IM!$S$2:$S$10000 = $A$6),
  --(IFERROR(VALUE(MID(IM!$W$2:$W$10000,12,5)),0) &gt;= TIME(12,0,0)),
  --(IFERROR(VALUE(MID(IM!$W$2:$W$10000,12,5)),0) &lt; TIME(13,0,0)),
  --(TEXT(LEFT(IM!$W$2:$W$10000,10),"yyyy-mm-dd") &gt;= TEXT($A$2,"yyyy-mm-dd")),
  --(TEXT(LEFT(IM!$W$2:$W$10000,10),"yyyy-mm-dd") &lt;= TEXT($B$2,"yyyy-mm-dd"))
)</f>
        <v>8</v>
      </c>
      <c r="G6" s="390" cm="1">
        <f t="array" ref="G6">SUMPRODUCT(
  --(IM!$S$2:$S$10000 = $A$6),
  --(IFERROR(VALUE(MID(IM!$W$2:$W$10000,12,5)),0) &gt;= TIME(13,0,0)),
  --(IFERROR(VALUE(MID(IM!$W$2:$W$10000,12,5)),0) &lt; TIME(14,0,0)),
  --(TEXT(LEFT(IM!$W$2:$W$10000,10),"yyyy-mm-dd") &gt;= TEXT($A$2,"yyyy-mm-dd")),
  --(TEXT(LEFT(IM!$W$2:$W$10000,10),"yyyy-mm-dd") &lt;= TEXT($B$2,"yyyy-mm-dd"))
)</f>
        <v>49</v>
      </c>
      <c r="H6" s="390" cm="1">
        <f t="array" ref="H6">SUMPRODUCT(
  --(IM!$S$2:$S$10000 = $A$6),
  --(IFERROR(VALUE(MID(IM!$W$2:$W$10000,12,5)),0) &gt;= TIME(14,0,0)),
  --(IFERROR(VALUE(MID(IM!$W$2:$W$10000,12,5)),0) &lt; TIME(15,0,0)),
  --(TEXT(LEFT(IM!$W$2:$W$10000,10),"yyyy-mm-dd") &gt;= TEXT($A$2,"yyyy-mm-dd")),
  --(TEXT(LEFT(IM!$W$2:$W$10000,10),"yyyy-mm-dd") &lt;= TEXT($B$2,"yyyy-mm-dd"))
)</f>
        <v>51</v>
      </c>
      <c r="I6" s="390" cm="1">
        <f t="array" ref="I6">SUMPRODUCT(
  --(IM!$S$2:$S$10000 = $A$6),
  --(IFERROR(VALUE(MID(IM!$W$2:$W$10000,12,5)),0) &gt;= TIME(15,0,0)),
  --(IFERROR(VALUE(MID(IM!$W$2:$W$10000,12,5)),0) &lt; TIME(16,0,0)),
  --(TEXT(LEFT(IM!$W$2:$W$10000,10),"yyyy-mm-dd") &gt;= TEXT($A$2,"yyyy-mm-dd")),
  --(TEXT(LEFT(IM!$W$2:$W$10000,10),"yyyy-mm-dd") &lt;= TEXT($B$2,"yyyy-mm-dd"))
)</f>
        <v>28</v>
      </c>
      <c r="J6" s="390" cm="1">
        <f t="array" ref="J6">SUMPRODUCT(
  --(IM!$S$2:$S$10000 = $A$6),
  --(IFERROR(VALUE(MID(IM!$W$2:$W$10000,12,5)),0) &gt;= TIME(16,0,0)),
  --(IFERROR(VALUE(MID(IM!$W$2:$W$10000,12,5)),0) &lt; TIME(17,0,0)),
  --(TEXT(LEFT(IM!$W$2:$W$10000,10),"yyyy-mm-dd") &gt;= TEXT($A$2,"yyyy-mm-dd")),
  --(TEXT(LEFT(IM!$W$2:$W$10000,10),"yyyy-mm-dd") &lt;= TEXT($B$2,"yyyy-mm-dd"))
)</f>
        <v>8</v>
      </c>
      <c r="K6" s="390" cm="1">
        <f t="array" ref="K6">SUMPRODUCT(
  --(IM!$S$2:$S$10000 = $A$6),
  --(IFERROR(VALUE(MID(IM!$W$2:$W$10000,12,5)),0) &gt;= TIME(17,0,0)),
  --(IFERROR(VALUE(MID(IM!$W$2:$W$10000,12,5)),0) &lt; TIME(18,0,0)),
  --(TEXT(LEFT(IM!$W$2:$W$10000,10),"yyyy-mm-dd") &gt;= TEXT($A$2,"yyyy-mm-dd")),
  --(TEXT(LEFT(IM!$W$2:$W$10000,10),"yyyy-mm-dd") &lt;= TEXT($B$2,"yyyy-mm-dd"))
)</f>
        <v>2</v>
      </c>
      <c r="L6" s="390" cm="1">
        <f t="array" ref="L6">SUMPRODUCT(
  --(IM!$S$2:$S$10000 = $A$6),
  --(IFERROR(VALUE(MID(IM!$W$2:$W$10000,12,5)),0) &gt;= TIME(18,0,0)),
  --(IFERROR(VALUE(MID(IM!$W$2:$W$10000,12,5)),0) &lt; TIME(19,0,0)),
  --(TEXT(LEFT(IM!$W$2:$W$10000,10),"yyyy-mm-dd") &gt;= TEXT($A$2,"yyyy-mm-dd")),
  --(TEXT(LEFT(IM!$W$2:$W$10000,10),"yyyy-mm-dd") &lt;= TEXT($B$2,"yyyy-mm-dd"))
)</f>
        <v>0</v>
      </c>
      <c r="M6" s="390" cm="1">
        <f t="array" ref="M6">SUMPRODUCT(
  --(IM!$S$2:$S$10000 = $A$6),
  --(IFERROR(VALUE(MID(IM!$W$2:$W$10000,12,5)),0) &gt;= TIME(19,0,0)),
  --(IFERROR(VALUE(MID(IM!$W$2:$W$10000,12,5)),0) &lt; TIME(20,0,0)),
  --(TEXT(LEFT(IM!$W$2:$W$10000,10),"yyyy-mm-dd") &gt;= TEXT($A$2,"yyyy-mm-dd")),
  --(TEXT(LEFT(IM!$W$2:$W$10000,10),"yyyy-mm-dd") &lt;= TEXT($B$2,"yyyy-mm-dd"))
)</f>
        <v>0</v>
      </c>
      <c r="N6" s="390" cm="1">
        <f t="array" ref="N6">SUMPRODUCT(
  --(IM!$S$2:$S$10000 = $A$6),
  --(IFERROR(VALUE(MID(IM!$W$2:$W$10000,12,5)),0) &gt;= TIME(20,0,0)),
  --(IFERROR(VALUE(MID(IM!$W$2:$W$10000,12,5)),0) &lt; TIME(21,0,0)),
  --(TEXT(LEFT(IM!$W$2:$W$10000,10),"yyyy-mm-dd") &gt;= TEXT($A$2,"yyyy-mm-dd")),
  --(TEXT(LEFT(IM!$W$2:$W$10000,10),"yyyy-mm-dd") &lt;= TEXT($B$2,"yyyy-mm-dd"))
)</f>
        <v>0</v>
      </c>
      <c r="O6" s="390" cm="1">
        <f t="array" ref="O6">SUMPRODUCT(
  --(IM!$S$2:$S$10000 = $A$6),
  --(IFERROR(VALUE(MID(IM!$W$2:$W$10000,12,5)),0) &gt;= TIME(21,0,0)),
  --(IFERROR(VALUE(MID(IM!$W$2:$W$10000,12,5)),0) &lt; TIME(22,0,0)),
  --(TEXT(LEFT(IM!$W$2:$W$10000,10),"yyyy-mm-dd") &gt;= TEXT($A$2,"yyyy-mm-dd")),
  --(TEXT(LEFT(IM!$W$2:$W$10000,10),"yyyy-mm-dd") &lt;= TEXT($B$2,"yyyy-mm-dd"))
)</f>
        <v>0</v>
      </c>
      <c r="P6" s="390" cm="1">
        <f t="array" ref="P6">SUMPRODUCT(
  --(IM!$S$2:$S$10000 = $A$6),
  --(IFERROR(VALUE(MID(IM!$W$2:$W$10000,12,5)),0) &gt;= TIME(22,0,0)),
  --(IFERROR(VALUE(MID(IM!$W$2:$W$10000,12,5)),0) &lt; TIME(24,0,0)),
  --(TEXT(LEFT(IM!$W$2:$W$10000,10),"yyyy-mm-dd") &gt;= TEXT($A$2,"yyyy-mm-dd")),
  --(TEXT(LEFT(IM!$W$2:$W$10000,10),"yyyy-mm-dd") &lt;= TEXT($B$2,"yyyy-mm-dd"))
)</f>
        <v>0</v>
      </c>
      <c r="Q6" s="390">
        <f>SUM(B6:P6)</f>
        <v>258</v>
      </c>
      <c r="S6" s="398" t="s">
        <v>9</v>
      </c>
      <c r="U6" s="390"/>
      <c r="V6" s="399"/>
    </row>
    <row r="7" spans="1:22" ht="14.4" customHeight="1">
      <c r="A7" s="390" t="s">
        <v>115</v>
      </c>
      <c r="B7" s="390" cm="1">
        <f t="array" ref="B7">SUMPRODUCT(
  --(IM!$S$2:$S$10000 = $A$7),
  --(IFERROR(VALUE(MID(IM!$W$2:$W$10000,12,5)),0) &gt;= TIME(8,0,0)),
  --(IFERROR(VALUE(MID(IM!$W$2:$W$10000,12,5)),0) &lt; TIME(9,0,0)),
  --(TEXT(LEFT(IM!$W$2:$W$10000,10),"yyyy-mm-dd") &gt;= TEXT($A$2,"yyyy-mm-dd")),
  --(TEXT(LEFT(IM!$W$2:$W$10000,10),"yyyy-mm-dd") &lt;= TEXT($B$2,"yyyy-mm-dd"))
)</f>
        <v>1</v>
      </c>
      <c r="C7" s="390" cm="1">
        <f t="array" ref="C7">SUMPRODUCT(
  --(IM!$S$2:$S$10000 = $A$7),
  --(IFERROR(VALUE(MID(IM!$W$2:$W$10000,12,5)),0) &gt;= TIME(9,0,0)),
  --(IFERROR(VALUE(MID(IM!$W$2:$W$10000,12,5)),0) &lt; TIME(10,0,0)),
  --(TEXT(LEFT(IM!$W$2:$W$10000,10),"yyyy-mm-dd") &gt;= TEXT($A$2,"yyyy-mm-dd")),
  --(TEXT(LEFT(IM!$W$2:$W$10000,10),"yyyy-mm-dd") &lt;= TEXT($B$2,"yyyy-mm-dd"))
)</f>
        <v>9</v>
      </c>
      <c r="D7" s="390" cm="1">
        <f t="array" ref="D7">SUMPRODUCT(
  --(IM!$S$2:$S$10000 = $A$7),
  --(IFERROR(VALUE(MID(IM!$W$2:$W$10000,12,5)),0) &gt;= TIME(10,0,0)),
  --(IFERROR(VALUE(MID(IM!$W$2:$W$10000,12,5)),0) &lt; TIME(11,0,0)),
  --(TEXT(LEFT(IM!$W$2:$W$10000,10),"yyyy-mm-dd") &gt;= TEXT($A$2,"yyyy-mm-dd")),
  --(TEXT(LEFT(IM!$W$2:$W$10000,10),"yyyy-mm-dd") &lt;= TEXT($B$2,"yyyy-mm-dd"))
)</f>
        <v>86</v>
      </c>
      <c r="E7" s="390" cm="1">
        <f t="array" ref="E7">SUMPRODUCT(
  --(IM!$S$2:$S$10000 = $A$7),
  --(IFERROR(VALUE(MID(IM!$W$2:$W$10000,12,5)),0) &gt;= TIME(11,0,0)),
  --(IFERROR(VALUE(MID(IM!$W$2:$W$10000,12,5)),0) &lt; TIME(12,0,0)),
  --(TEXT(LEFT(IM!$W$2:$W$10000,10),"yyyy-mm-dd") &gt;= TEXT($A$2,"yyyy-mm-dd")),
  --(TEXT(LEFT(IM!$W$2:$W$10000,10),"yyyy-mm-dd") &lt;= TEXT($B$2,"yyyy-mm-dd"))
)</f>
        <v>81</v>
      </c>
      <c r="F7" s="390" cm="1">
        <f t="array" ref="F7">SUMPRODUCT(
  --(IM!$S$2:$S$10000 = $A$7),
  --(IFERROR(VALUE(MID(IM!$W$2:$W$10000,12,5)),0) &gt;= TIME(12,0,0)),
  --(IFERROR(VALUE(MID(IM!$W$2:$W$10000,12,5)),0) &lt; TIME(13,0,0)),
  --(TEXT(LEFT(IM!$W$2:$W$10000,10),"yyyy-mm-dd") &gt;= TEXT($A$2,"yyyy-mm-dd")),
  --(TEXT(LEFT(IM!$W$2:$W$10000,10),"yyyy-mm-dd") &lt;= TEXT($B$2,"yyyy-mm-dd"))
)</f>
        <v>67</v>
      </c>
      <c r="G7" s="390" cm="1">
        <f t="array" ref="G7">SUMPRODUCT(
  --(IM!$S$2:$S$10000 = $A$7),
  --(IFERROR(VALUE(MID(IM!$W$2:$W$10000,12,5)),0) &gt;= TIME(13,0,0)),
  --(IFERROR(VALUE(MID(IM!$W$2:$W$10000,12,5)),0) &lt; TIME(14,0,0)),
  --(TEXT(LEFT(IM!$W$2:$W$10000,10),"yyyy-mm-dd") &gt;= TEXT($A$2,"yyyy-mm-dd")),
  --(TEXT(LEFT(IM!$W$2:$W$10000,10),"yyyy-mm-dd") &lt;= TEXT($B$2,"yyyy-mm-dd"))
)</f>
        <v>64</v>
      </c>
      <c r="H7" s="390" cm="1">
        <f t="array" ref="H7">SUMPRODUCT(
  --(IM!$S$2:$S$10000 = $A$7),
  --(IFERROR(VALUE(MID(IM!$W$2:$W$10000,12,5)),0) &gt;= TIME(14,0,0)),
  --(IFERROR(VALUE(MID(IM!$W$2:$W$10000,12,5)),0) &lt; TIME(15,0,0)),
  --(TEXT(LEFT(IM!$W$2:$W$10000,10),"yyyy-mm-dd") &gt;= TEXT($A$2,"yyyy-mm-dd")),
  --(TEXT(LEFT(IM!$W$2:$W$10000,10),"yyyy-mm-dd") &lt;= TEXT($B$2,"yyyy-mm-dd"))
)</f>
        <v>77</v>
      </c>
      <c r="I7" s="390" cm="1">
        <f t="array" ref="I7">SUMPRODUCT(
  --(IM!$S$2:$S$10000 = $A$7),
  --(IFERROR(VALUE(MID(IM!$W$2:$W$10000,12,5)),0) &gt;= TIME(15,0,0)),
  --(IFERROR(VALUE(MID(IM!$W$2:$W$10000,12,5)),0) &lt; TIME(16,0,0)),
  --(TEXT(LEFT(IM!$W$2:$W$10000,10),"yyyy-mm-dd") &gt;= TEXT($A$2,"yyyy-mm-dd")),
  --(TEXT(LEFT(IM!$W$2:$W$10000,10),"yyyy-mm-dd") &lt;= TEXT($B$2,"yyyy-mm-dd"))
)</f>
        <v>73</v>
      </c>
      <c r="J7" s="390" cm="1">
        <f t="array" ref="J7">SUMPRODUCT(
  --(IM!$S$2:$S$10000 = $A$7),
  --(IFERROR(VALUE(MID(IM!$W$2:$W$10000,12,5)),0) &gt;= TIME(16,0,0)),
  --(IFERROR(VALUE(MID(IM!$W$2:$W$10000,12,5)),0) &lt; TIME(17,0,0)),
  --(TEXT(LEFT(IM!$W$2:$W$10000,10),"yyyy-mm-dd") &gt;= TEXT($A$2,"yyyy-mm-dd")),
  --(TEXT(LEFT(IM!$W$2:$W$10000,10),"yyyy-mm-dd") &lt;= TEXT($B$2,"yyyy-mm-dd"))
)</f>
        <v>26</v>
      </c>
      <c r="K7" s="390" cm="1">
        <f t="array" ref="K7">SUMPRODUCT(
  --(IM!$S$2:$S$10000 = $A$7),
  --(IFERROR(VALUE(MID(IM!$W$2:$W$10000,12,5)),0) &gt;= TIME(17,0,0)),
  --(IFERROR(VALUE(MID(IM!$W$2:$W$10000,12,5)),0) &lt; TIME(18,0,0)),
  --(TEXT(LEFT(IM!$W$2:$W$10000,10),"yyyy-mm-dd") &gt;= TEXT($A$2,"yyyy-mm-dd")),
  --(TEXT(LEFT(IM!$W$2:$W$10000,10),"yyyy-mm-dd") &lt;= TEXT($B$2,"yyyy-mm-dd"))
)</f>
        <v>6</v>
      </c>
      <c r="L7" s="390" cm="1">
        <f t="array" ref="L7">SUMPRODUCT(
  --(IM!$S$2:$S$10000 = $A$7),
  --(IFERROR(VALUE(MID(IM!$W$2:$W$10000,12,5)),0) &gt;= TIME(18,0,0)),
  --(IFERROR(VALUE(MID(IM!$W$2:$W$10000,12,5)),0) &lt; TIME(19,0,0)),
  --(TEXT(LEFT(IM!$W$2:$W$10000,10),"yyyy-mm-dd") &gt;= TEXT($A$2,"yyyy-mm-dd")),
  --(TEXT(LEFT(IM!$W$2:$W$10000,10),"yyyy-mm-dd") &lt;= TEXT($B$2,"yyyy-mm-dd"))
)</f>
        <v>3</v>
      </c>
      <c r="M7" s="390" cm="1">
        <f t="array" ref="M7">SUMPRODUCT(
  --(IM!$S$2:$S$10000 = $A$7),
  --(IFERROR(VALUE(MID(IM!$W$2:$W$10000,12,5)),0) &gt;= TIME(19,0,0)),
  --(IFERROR(VALUE(MID(IM!$W$2:$W$10000,12,5)),0) &lt; TIME(20,0,0)),
  --(TEXT(LEFT(IM!$W$2:$W$10000,10),"yyyy-mm-dd") &gt;= TEXT($A$2,"yyyy-mm-dd")),
  --(TEXT(LEFT(IM!$W$2:$W$10000,10),"yyyy-mm-dd") &lt;= TEXT($B$2,"yyyy-mm-dd"))
)</f>
        <v>0</v>
      </c>
      <c r="N7" s="390" cm="1">
        <f t="array" ref="N7">SUMPRODUCT(
  --(IM!$S$2:$S$10000 = $A$7),
  --(IFERROR(VALUE(MID(IM!$W$2:$W$10000,12,5)),0) &gt;= TIME(20,0,0)),
  --(IFERROR(VALUE(MID(IM!$W$2:$W$10000,12,5)),0) &lt; TIME(21,0,0)),
  --(TEXT(LEFT(IM!$W$2:$W$10000,10),"yyyy-mm-dd") &gt;= TEXT($A$2,"yyyy-mm-dd")),
  --(TEXT(LEFT(IM!$W$2:$W$10000,10),"yyyy-mm-dd") &lt;= TEXT($B$2,"yyyy-mm-dd"))
)</f>
        <v>0</v>
      </c>
      <c r="O7" s="390" cm="1">
        <f t="array" ref="O7">SUMPRODUCT(
  --(IM!$S$2:$S$10000 = $A$7),
  --(IFERROR(VALUE(MID(IM!$W$2:$W$10000,12,5)),0) &gt;= TIME(21,0,0)),
  --(IFERROR(VALUE(MID(IM!$W$2:$W$10000,12,5)),0) &lt; TIME(22,0,0)),
  --(TEXT(LEFT(IM!$W$2:$W$10000,10),"yyyy-mm-dd") &gt;= TEXT($A$2,"yyyy-mm-dd")),
  --(TEXT(LEFT(IM!$W$2:$W$10000,10),"yyyy-mm-dd") &lt;= TEXT($B$2,"yyyy-mm-dd"))
)</f>
        <v>0</v>
      </c>
      <c r="P7" s="390" cm="1">
        <f t="array" ref="P7">SUMPRODUCT(
  --(IM!$S$2:$S$10000 = $A$7),
  --(IFERROR(VALUE(MID(IM!$W$2:$W$10000,12,5)),0) &gt;= TIME(22,0,0)),
  --(IFERROR(VALUE(MID(IM!$W$2:$W$10000,12,5)),0) &lt; TIME(24,0,0)),
  --(TEXT(LEFT(IM!$W$2:$W$10000,10),"yyyy-mm-dd") &gt;= TEXT($A$2,"yyyy-mm-dd")),
  --(TEXT(LEFT(IM!$W$2:$W$10000,10),"yyyy-mm-dd") &lt;= TEXT($B$2,"yyyy-mm-dd"))
)</f>
        <v>0</v>
      </c>
      <c r="Q7" s="390">
        <f>SUM(B7:P7)</f>
        <v>493</v>
      </c>
      <c r="S7" s="398" t="s">
        <v>3</v>
      </c>
      <c r="U7" s="390"/>
      <c r="V7" s="399"/>
    </row>
    <row r="8" spans="1:22" ht="14.4" customHeight="1">
      <c r="A8" s="393" t="s">
        <v>5328</v>
      </c>
      <c r="B8" s="394" t="s">
        <v>5308</v>
      </c>
      <c r="C8" s="394" t="s">
        <v>5309</v>
      </c>
      <c r="D8" s="394" t="s">
        <v>5310</v>
      </c>
      <c r="E8" s="394" t="s">
        <v>5311</v>
      </c>
      <c r="F8" s="394" t="s">
        <v>5312</v>
      </c>
      <c r="G8" s="394" t="s">
        <v>5313</v>
      </c>
      <c r="H8" s="394" t="s">
        <v>5314</v>
      </c>
      <c r="I8" s="394" t="s">
        <v>5315</v>
      </c>
      <c r="J8" s="394" t="s">
        <v>5316</v>
      </c>
      <c r="K8" s="394" t="s">
        <v>5317</v>
      </c>
      <c r="L8" s="394" t="s">
        <v>5318</v>
      </c>
      <c r="M8" s="394" t="s">
        <v>5319</v>
      </c>
      <c r="N8" s="394" t="s">
        <v>5320</v>
      </c>
      <c r="O8" s="394" t="s">
        <v>5321</v>
      </c>
      <c r="P8" s="394" t="s">
        <v>5322</v>
      </c>
      <c r="Q8" s="395" t="s">
        <v>5323</v>
      </c>
      <c r="S8" s="398" t="s">
        <v>6</v>
      </c>
      <c r="U8" s="390"/>
      <c r="V8" s="399"/>
    </row>
    <row r="9" spans="1:22" ht="14.4" customHeight="1">
      <c r="A9" s="390" t="s">
        <v>274</v>
      </c>
      <c r="B9" s="390" cm="1">
        <f t="array" ref="B9">SUMPRODUCT(
  --(MFP!$E$2:$E$10000 = $A$5),
  --(IFERROR(VALUE(MID(MFP!$G$2:$G$10000,1,5)),0) &gt;= TIME(8,0,0)),
  --(IFERROR(VALUE(MID(MFP!$G$2:$G$10000,1,5)),0) &lt; TIME(9,0,0)),
  --(TEXT(LEFT(MFP!$F$2:$F$10000,10),"yyyy-mm-dd") &gt;= TEXT($A$2,"yyyy-mm-dd")),
  --(TEXT(LEFT(MFP!$F$2:$F$10000,10),"yyyy-mm-dd") &lt;= TEXT($B$2,"yyyy-mm-dd"))
)</f>
        <v>0</v>
      </c>
      <c r="C9" s="390" cm="1">
        <f t="array" ref="C9">SUMPRODUCT(
  --(MFP!$E$2:$E$10000 = $A$5),
  --(IFERROR(VALUE(MID(MFP!$G$2:$G$10000,1,5)),0) &gt;= TIME(9,0,0)),
  --(IFERROR(VALUE(MID(MFP!$G$2:$G$10000,1,5)),0) &lt; TIME(10,0,0)),
  --(TEXT(LEFT(MFP!$F$2:$F$10000,10),"yyyy-mm-dd") &gt;= TEXT($A$2,"yyyy-mm-dd")),
  --(TEXT(LEFT(MFP!$F$2:$F$10000,10),"yyyy-mm-dd") &lt;= TEXT($B$2,"yyyy-mm-dd"))
)</f>
        <v>0</v>
      </c>
      <c r="D9" s="390" cm="1">
        <f t="array" ref="D9">SUMPRODUCT(
  --(MFP!$E$2:$E$10000 = $A$5),
  --(IFERROR(VALUE(MID(MFP!$G$2:$G$10000,1,5)),0) &gt;= TIME(10,0,0)),
  --(IFERROR(VALUE(MID(MFP!$G$2:$G$10000,1,5)),0) &lt; TIME(11,0,0)),
  --(TEXT(LEFT(MFP!$F$2:$F$10000,10),"yyyy-mm-dd") &gt;= TEXT($A$2,"yyyy-mm-dd")),
  --(TEXT(LEFT(MFP!$F$2:$F$10000,10),"yyyy-mm-dd") &lt;= TEXT($B$2,"yyyy-mm-dd"))
)</f>
        <v>2</v>
      </c>
      <c r="E9" s="390" cm="1">
        <f t="array" ref="E9">SUMPRODUCT(
  --(MFP!$E$2:$E$10000 = $A$5),
  --(IFERROR(VALUE(MID(MFP!$G$2:$G$10000,1,5)),0) &gt;= TIME(11,0,0)),
  --(IFERROR(VALUE(MID(MFP!$G$2:$G$10000,1,5)),0) &lt; TIME(12,0,0)),
  --(TEXT(LEFT(MFP!$F$2:$F$10000,10),"yyyy-mm-dd") &gt;= TEXT($A$2,"yyyy-mm-dd")),
  --(TEXT(LEFT(MFP!$F$2:$F$10000,10),"yyyy-mm-dd") &lt;= TEXT($B$2,"yyyy-mm-dd"))
)</f>
        <v>3</v>
      </c>
      <c r="F9" s="390" cm="1">
        <f t="array" ref="F9">SUMPRODUCT(
  --(MFP!$E$2:$E$10000 = $A$5),
  --(IFERROR(VALUE(MID(MFP!$G$2:$G$10000,1,5)),0) &gt;= TIME(12,0,0)),
  --(IFERROR(VALUE(MID(MFP!$G$2:$G$10000,1,5)),0) &lt; TIME(13,0,0)),
  --(TEXT(LEFT(MFP!$F$2:$F$10000,10),"yyyy-mm-dd") &gt;= TEXT($A$2,"yyyy-mm-dd")),
  --(TEXT(LEFT(MFP!$F$2:$F$10000,10),"yyyy-mm-dd") &lt;= TEXT($B$2,"yyyy-mm-dd"))
)</f>
        <v>2</v>
      </c>
      <c r="G9" s="390" cm="1">
        <f t="array" ref="G9">SUMPRODUCT(
  --(MFP!$E$2:$E$10000 = $A$5),
  --(IFERROR(VALUE(MID(MFP!$G$2:$G$10000,1,5)),0) &gt;= TIME(13,0,0)),
  --(IFERROR(VALUE(MID(MFP!$G$2:$G$10000,1,5)),0) &lt; TIME(14,0,0)),
  --(TEXT(LEFT(MFP!$F$2:$F$10000,10),"yyyy-mm-dd") &gt;= TEXT($A$2,"yyyy-mm-dd")),
  --(TEXT(LEFT(MFP!$F$2:$F$10000,10),"yyyy-mm-dd") &lt;= TEXT($B$2,"yyyy-mm-dd"))
)</f>
        <v>8</v>
      </c>
      <c r="H9" s="390" cm="1">
        <f t="array" ref="H9">SUMPRODUCT(
  --(MFP!$E$2:$E$10000 = $A$5),
  --(IFERROR(VALUE(MID(MFP!$G$2:$G$10000,1,5)),0) &gt;= TIME(14,0,0)),
  --(IFERROR(VALUE(MID(MFP!$G$2:$G$10000,1,5)),0) &lt; TIME(15,0,0)),
  --(TEXT(LEFT(MFP!$F$2:$F$10000,10),"yyyy-mm-dd") &gt;= TEXT($A$2,"yyyy-mm-dd")),
  --(TEXT(LEFT(MFP!$F$2:$F$10000,10),"yyyy-mm-dd") &lt;= TEXT($B$2,"yyyy-mm-dd"))
)</f>
        <v>3</v>
      </c>
      <c r="I9" s="390" cm="1">
        <f t="array" ref="I9">SUMPRODUCT(
  --(MFP!$E$2:$E$10000 = $A$5),
  --(IFERROR(VALUE(MID(MFP!$G$2:$G$10000,1,5)),0) &gt;= TIME(15,0,0)),
  --(IFERROR(VALUE(MID(MFP!$G$2:$G$10000,1,5)),0) &lt; TIME(16,0,0)),
  --(TEXT(LEFT(MFP!$F$2:$F$10000,10),"yyyy-mm-dd") &gt;= TEXT($A$2,"yyyy-mm-dd")),
  --(TEXT(LEFT(MFP!$F$2:$F$10000,10),"yyyy-mm-dd") &lt;= TEXT($B$2,"yyyy-mm-dd"))
)</f>
        <v>9</v>
      </c>
      <c r="J9" s="390" cm="1">
        <f t="array" ref="J9">SUMPRODUCT(
  --(MFP!$E$2:$E$10000 = $A$5),
  --(IFERROR(VALUE(MID(MFP!$G$2:$G$10000,1,5)),0) &gt;= TIME(16,0,0)),
  --(IFERROR(VALUE(MID(MFP!$G$2:$G$10000,1,5)),0) &lt; TIME(17,0,0)),
  --(TEXT(LEFT(MFP!$F$2:$F$10000,10),"yyyy-mm-dd") &gt;= TEXT($A$2,"yyyy-mm-dd")),
  --(TEXT(LEFT(MFP!$F$2:$F$10000,10),"yyyy-mm-dd") &lt;= TEXT($B$2,"yyyy-mm-dd"))
)</f>
        <v>2</v>
      </c>
      <c r="K9" s="390" cm="1">
        <f t="array" ref="K9">SUMPRODUCT(
  --(MFP!$E$2:$E$10000 = $A$5),
  --(IFERROR(VALUE(MID(MFP!$G$2:$G$10000,1,5)),0) &gt;= TIME(17,0,0)),
  --(IFERROR(VALUE(MID(MFP!$G$2:$G$10000,1,5)),0) &lt; TIME(18,0,0)),
  --(TEXT(LEFT(MFP!$F$2:$F$10000,10),"yyyy-mm-dd") &gt;= TEXT($A$2,"yyyy-mm-dd")),
  --(TEXT(LEFT(MFP!$F$2:$F$10000,10),"yyyy-mm-dd") &lt;= TEXT($B$2,"yyyy-mm-dd"))
)</f>
        <v>1</v>
      </c>
      <c r="L9" s="390" cm="1">
        <f t="array" ref="L9">SUMPRODUCT(
  --(MFP!$E$2:$E$10000 = $A$5),
  --(IFERROR(VALUE(MID(MFP!$G$2:$G$10000,1,5)),0) &gt;= TIME(18,0,0)),
  --(IFERROR(VALUE(MID(MFP!$G$2:$G$10000,1,5)),0) &lt; TIME(19,0,0)),
  --(TEXT(LEFT(MFP!$F$2:$F$10000,10),"yyyy-mm-dd") &gt;= TEXT($A$2,"yyyy-mm-dd")),
  --(TEXT(LEFT(MFP!$F$2:$F$10000,10),"yyyy-mm-dd") &lt;= TEXT($B$2,"yyyy-mm-dd"))
)</f>
        <v>0</v>
      </c>
      <c r="M9" s="390" cm="1">
        <f t="array" ref="M9">SUMPRODUCT(
  --(MFP!$E$2:$E$10000 = $A$5),
  --(IFERROR(VALUE(MID(MFP!$G$2:$G$10000,1,5)),0) &gt;= TIME(19,0,0)),
  --(IFERROR(VALUE(MID(MFP!$G$2:$G$10000,1,5)),0) &lt; TIME(20,0,0)),
  --(TEXT(LEFT(MFP!$F$2:$F$10000,10),"yyyy-mm-dd") &gt;= TEXT($A$2,"yyyy-mm-dd")),
  --(TEXT(LEFT(MFP!$F$2:$F$10000,10),"yyyy-mm-dd") &lt;= TEXT($B$2,"yyyy-mm-dd"))
)</f>
        <v>0</v>
      </c>
      <c r="N9" s="390" cm="1">
        <f t="array" ref="N9">SUMPRODUCT(
  --(MFP!$E$2:$E$10000 = $A$5),
  --(IFERROR(VALUE(MID(MFP!$G$2:$G$10000,1,5)),0) &gt;= TIME(20,0,0)),
  --(IFERROR(VALUE(MID(MFP!$G$2:$G$10000,1,5)),0) &lt; TIME(21,0,0)),
  --(TEXT(LEFT(MFP!$F$2:$F$10000,10),"yyyy-mm-dd") &gt;= TEXT($A$2,"yyyy-mm-dd")),
  --(TEXT(LEFT(MFP!$F$2:$F$10000,10),"yyyy-mm-dd") &lt;= TEXT($B$2,"yyyy-mm-dd"))
)</f>
        <v>0</v>
      </c>
      <c r="O9" s="390" cm="1">
        <f t="array" ref="O9">SUMPRODUCT(
  --(MFP!$E$2:$E$10000 = $A$5),
  --(IFERROR(VALUE(MID(MFP!$G$2:$G$10000,1,5)),0) &gt;= TIME(21,0,0)),
  --(IFERROR(VALUE(MID(MFP!$G$2:$G$10000,1,5)),0) &lt; TIME(22,0,0)),
  --(TEXT(LEFT(MFP!$F$2:$F$10000,10),"yyyy-mm-dd") &gt;= TEXT($A$2,"yyyy-mm-dd")),
  --(TEXT(LEFT(MFP!$F$2:$F$10000,10),"yyyy-mm-dd") &lt;= TEXT($B$2,"yyyy-mm-dd"))
)</f>
        <v>0</v>
      </c>
      <c r="P9" s="390" cm="1">
        <f t="array" ref="P9">SUMPRODUCT(
  --(MFP!$E$2:$E$10000 = $A$5),
  --(IFERROR(VALUE(MID(MFP!$G$2:$G$10000,1,5)),0) &gt;= TIME(22,0,0)),
  --(IFERROR(VALUE(MID(MFP!$G$2:$G$10000,1,5)),0) &lt; TIME(24,0,0)),
  --(TEXT(LEFT(MFP!$F$2:$F$10000,10),"yyyy-mm-dd") &gt;= TEXT($A$2,"yyyy-mm-dd")),
  --(TEXT(LEFT(MFP!$F$2:$F$10000,10),"yyyy-mm-dd") &lt;= TEXT($B$2,"yyyy-mm-dd"))
)</f>
        <v>0</v>
      </c>
      <c r="Q9" s="390">
        <f>SUM(B9:P9)</f>
        <v>30</v>
      </c>
      <c r="S9" s="398" t="s">
        <v>8</v>
      </c>
      <c r="U9" s="390"/>
      <c r="V9" s="399"/>
    </row>
    <row r="10" spans="1:22" ht="14.4" customHeight="1">
      <c r="A10" s="390" t="s">
        <v>110</v>
      </c>
      <c r="B10" s="390" cm="1">
        <f t="array" ref="B10">SUMPRODUCT(
  --(MFP!$E$2:$E$10000 = $A$6),
  --(IFERROR(VALUE(MID(MFP!$G$2:$G$10000,1,5)),0) &gt;= TIME(8,0,0)),
  --(IFERROR(VALUE(MID(MFP!$G$2:$G$10000,1,5)),0) &lt; TIME(9,0,0)),
  --(TEXT(LEFT(MFP!$F$2:$F$10000,10),"yyyy-mm-dd") &gt;= TEXT($A$2,"yyyy-mm-dd")),
  --(TEXT(LEFT(MFP!$F$2:$F$10000,10),"yyyy-mm-dd") &lt;= TEXT($B$2,"yyyy-mm-dd"))
)</f>
        <v>42</v>
      </c>
      <c r="C10" s="390" cm="1">
        <f t="array" ref="C10">SUMPRODUCT(
  --(MFP!$E$2:$E$10000 = $A$6),
  --(IFERROR(VALUE(MID(MFP!$G$2:$G$10000,1,5)),0) &gt;= TIME(9,0,0)),
  --(IFERROR(VALUE(MID(MFP!$G$2:$G$10000,1,5)),0) &lt; TIME(10,0,0)),
  --(TEXT(LEFT(MFP!$F$2:$F$10000,10),"yyyy-mm-dd") &gt;= TEXT($A$2,"yyyy-mm-dd")),
  --(TEXT(LEFT(MFP!$F$2:$F$10000,10),"yyyy-mm-dd") &lt;= TEXT($B$2,"yyyy-mm-dd"))
)</f>
        <v>126</v>
      </c>
      <c r="D10" s="390" cm="1">
        <f t="array" ref="D10">SUMPRODUCT(
  --(MFP!$E$2:$E$10000 = $A$6),
  --(IFERROR(VALUE(MID(MFP!$G$2:$G$10000,1,5)),0) &gt;= TIME(10,0,0)),
  --(IFERROR(VALUE(MID(MFP!$G$2:$G$10000,1,5)),0) &lt; TIME(11,0,0)),
  --(TEXT(LEFT(MFP!$F$2:$F$10000,10),"yyyy-mm-dd") &gt;= TEXT($A$2,"yyyy-mm-dd")),
  --(TEXT(LEFT(MFP!$F$2:$F$10000,10),"yyyy-mm-dd") &lt;= TEXT($B$2,"yyyy-mm-dd"))
)</f>
        <v>57</v>
      </c>
      <c r="E10" s="390" cm="1">
        <f t="array" ref="E10">SUMPRODUCT(
  --(MFP!$E$2:$E$10000 = $A$6),
  --(IFERROR(VALUE(MID(MFP!$G$2:$G$10000,1,5)),0) &gt;= TIME(11,0,0)),
  --(IFERROR(VALUE(MID(MFP!$G$2:$G$10000,1,5)),0) &lt; TIME(12,0,0)),
  --(TEXT(LEFT(MFP!$F$2:$F$10000,10),"yyyy-mm-dd") &gt;= TEXT($A$2,"yyyy-mm-dd")),
  --(TEXT(LEFT(MFP!$F$2:$F$10000,10),"yyyy-mm-dd") &lt;= TEXT($B$2,"yyyy-mm-dd"))
)</f>
        <v>28</v>
      </c>
      <c r="F10" s="390" cm="1">
        <f t="array" ref="F10">SUMPRODUCT(
  --(MFP!$E$2:$E$10000 = $A$6),
  --(IFERROR(VALUE(MID(MFP!$G$2:$G$10000,1,5)),0) &gt;= TIME(12,0,0)),
  --(IFERROR(VALUE(MID(MFP!$G$2:$G$10000,1,5)),0) &lt; TIME(13,0,0)),
  --(TEXT(LEFT(MFP!$F$2:$F$10000,10),"yyyy-mm-dd") &gt;= TEXT($A$2,"yyyy-mm-dd")),
  --(TEXT(LEFT(MFP!$F$2:$F$10000,10),"yyyy-mm-dd") &lt;= TEXT($B$2,"yyyy-mm-dd"))
)</f>
        <v>7</v>
      </c>
      <c r="G10" s="390" cm="1">
        <f t="array" ref="G10">SUMPRODUCT(
  --(MFP!$E$2:$E$10000 = $A$6),
  --(IFERROR(VALUE(MID(MFP!$G$2:$G$10000,1,5)),0) &gt;= TIME(13,0,0)),
  --(IFERROR(VALUE(MID(MFP!$G$2:$G$10000,1,5)),0) &lt; TIME(14,0,0)),
  --(TEXT(LEFT(MFP!$F$2:$F$10000,10),"yyyy-mm-dd") &gt;= TEXT($A$2,"yyyy-mm-dd")),
  --(TEXT(LEFT(MFP!$F$2:$F$10000,10),"yyyy-mm-dd") &lt;= TEXT($B$2,"yyyy-mm-dd"))
)</f>
        <v>79</v>
      </c>
      <c r="H10" s="390" cm="1">
        <f t="array" ref="H10">SUMPRODUCT(
  --(MFP!$E$2:$E$10000 = $A$6),
  --(IFERROR(VALUE(MID(MFP!$G$2:$G$10000,1,5)),0) &gt;= TIME(14,0,0)),
  --(IFERROR(VALUE(MID(MFP!$G$2:$G$10000,1,5)),0) &lt; TIME(15,0,0)),
  --(TEXT(LEFT(MFP!$F$2:$F$10000,10),"yyyy-mm-dd") &gt;= TEXT($A$2,"yyyy-mm-dd")),
  --(TEXT(LEFT(MFP!$F$2:$F$10000,10),"yyyy-mm-dd") &lt;= TEXT($B$2,"yyyy-mm-dd"))
)</f>
        <v>68</v>
      </c>
      <c r="I10" s="390" cm="1">
        <f t="array" ref="I10">SUMPRODUCT(
  --(MFP!$E$2:$E$10000 = $A$6),
  --(IFERROR(VALUE(MID(MFP!$G$2:$G$10000,1,5)),0) &gt;= TIME(15,0,0)),
  --(IFERROR(VALUE(MID(MFP!$G$2:$G$10000,1,5)),0) &lt; TIME(16,0,0)),
  --(TEXT(LEFT(MFP!$F$2:$F$10000,10),"yyyy-mm-dd") &gt;= TEXT($A$2,"yyyy-mm-dd")),
  --(TEXT(LEFT(MFP!$F$2:$F$10000,10),"yyyy-mm-dd") &lt;= TEXT($B$2,"yyyy-mm-dd"))
)</f>
        <v>67</v>
      </c>
      <c r="J10" s="390" cm="1">
        <f t="array" ref="J10">SUMPRODUCT(
  --(MFP!$E$2:$E$10000 = $A$6),
  --(IFERROR(VALUE(MID(MFP!$G$2:$G$10000,1,5)),0) &gt;= TIME(16,0,0)),
  --(IFERROR(VALUE(MID(MFP!$G$2:$G$10000,1,5)),0) &lt; TIME(17,0,0)),
  --(TEXT(LEFT(MFP!$F$2:$F$10000,10),"yyyy-mm-dd") &gt;= TEXT($A$2,"yyyy-mm-dd")),
  --(TEXT(LEFT(MFP!$F$2:$F$10000,10),"yyyy-mm-dd") &lt;= TEXT($B$2,"yyyy-mm-dd"))
)</f>
        <v>31</v>
      </c>
      <c r="K10" s="390" cm="1">
        <f t="array" ref="K10">SUMPRODUCT(
  --(MFP!$E$2:$E$10000 = $A$6),
  --(IFERROR(VALUE(MID(MFP!$G$2:$G$10000,1,5)),0) &gt;= TIME(17,0,0)),
  --(IFERROR(VALUE(MID(MFP!$G$2:$G$10000,1,5)),0) &lt; TIME(18,0,0)),
  --(TEXT(LEFT(MFP!$F$2:$F$10000,10),"yyyy-mm-dd") &gt;= TEXT($A$2,"yyyy-mm-dd")),
  --(TEXT(LEFT(MFP!$F$2:$F$10000,10),"yyyy-mm-dd") &lt;= TEXT($B$2,"yyyy-mm-dd"))
)</f>
        <v>1</v>
      </c>
      <c r="L10" s="390" cm="1">
        <f t="array" ref="L10">SUMPRODUCT(
  --(MFP!$E$2:$E$10000 = $A$6),
  --(IFERROR(VALUE(MID(MFP!$G$2:$G$10000,1,5)),0) &gt;= TIME(18,0,0)),
  --(IFERROR(VALUE(MID(MFP!$G$2:$G$10000,1,5)),0) &lt; TIME(19,0,0)),
  --(TEXT(LEFT(MFP!$F$2:$F$10000,10),"yyyy-mm-dd") &gt;= TEXT($A$2,"yyyy-mm-dd")),
  --(TEXT(LEFT(MFP!$F$2:$F$10000,10),"yyyy-mm-dd") &lt;= TEXT($B$2,"yyyy-mm-dd"))
)</f>
        <v>0</v>
      </c>
      <c r="M10" s="390" cm="1">
        <f t="array" ref="M10">SUMPRODUCT(
  --(MFP!$E$2:$E$10000 = $A$6),
  --(IFERROR(VALUE(MID(MFP!$G$2:$G$10000,1,5)),0) &gt;= TIME(19,0,0)),
  --(IFERROR(VALUE(MID(MFP!$G$2:$G$10000,1,5)),0) &lt; TIME(20,0,0)),
  --(TEXT(LEFT(MFP!$F$2:$F$10000,10),"yyyy-mm-dd") &gt;= TEXT($A$2,"yyyy-mm-dd")),
  --(TEXT(LEFT(MFP!$F$2:$F$10000,10),"yyyy-mm-dd") &lt;= TEXT($B$2,"yyyy-mm-dd"))
)</f>
        <v>0</v>
      </c>
      <c r="N10" s="390" cm="1">
        <f t="array" ref="N10">SUMPRODUCT(
  --(MFP!$E$2:$E$10000 = $A$6),
  --(IFERROR(VALUE(MID(MFP!$G$2:$G$10000,1,5)),0) &gt;= TIME(20,0,0)),
  --(IFERROR(VALUE(MID(MFP!$G$2:$G$10000,1,5)),0) &lt; TIME(21,0,0)),
  --(TEXT(LEFT(MFP!$F$2:$F$10000,10),"yyyy-mm-dd") &gt;= TEXT($A$2,"yyyy-mm-dd")),
  --(TEXT(LEFT(MFP!$F$2:$F$10000,10),"yyyy-mm-dd") &lt;= TEXT($B$2,"yyyy-mm-dd"))
)</f>
        <v>0</v>
      </c>
      <c r="O10" s="390" cm="1">
        <f t="array" ref="O10">SUMPRODUCT(
  --(MFP!$E$2:$E$10000 = $A$6),
  --(IFERROR(VALUE(MID(MFP!$G$2:$G$10000,1,5)),0) &gt;= TIME(21,0,0)),
  --(IFERROR(VALUE(MID(MFP!$G$2:$G$10000,1,5)),0) &lt; TIME(22,0,0)),
  --(TEXT(LEFT(MFP!$F$2:$F$10000,10),"yyyy-mm-dd") &gt;= TEXT($A$2,"yyyy-mm-dd")),
  --(TEXT(LEFT(MFP!$F$2:$F$10000,10),"yyyy-mm-dd") &lt;= TEXT($B$2,"yyyy-mm-dd"))
)</f>
        <v>0</v>
      </c>
      <c r="P10" s="390" cm="1">
        <f t="array" ref="P10">SUMPRODUCT(
  --(MFP!$E$2:$E$10000 = $A$6),
  --(IFERROR(VALUE(MID(MFP!$G$2:$G$10000,1,5)),0) &gt;= TIME(22,0,0)),
  --(IFERROR(VALUE(MID(MFP!$G$2:$G$10000,1,5)),0) &lt; TIME(24,0,0)),
  --(TEXT(LEFT(MFP!$F$2:$F$10000,10),"yyyy-mm-dd") &gt;= TEXT($A$2,"yyyy-mm-dd")),
  --(TEXT(LEFT(MFP!$F$2:$F$10000,10),"yyyy-mm-dd") &lt;= TEXT($B$2,"yyyy-mm-dd"))
)</f>
        <v>0</v>
      </c>
      <c r="Q10" s="390">
        <f>SUM(B10:P10)</f>
        <v>506</v>
      </c>
      <c r="S10" s="398" t="s">
        <v>2</v>
      </c>
      <c r="U10" s="390"/>
      <c r="V10" s="399"/>
    </row>
    <row r="11" spans="1:22" ht="14.4" customHeight="1">
      <c r="A11" s="390" t="s">
        <v>115</v>
      </c>
      <c r="B11" s="390" cm="1">
        <f t="array" ref="B11">SUMPRODUCT(
  --(MFP!$E$2:$E$10000 = $A$7),
  --(IFERROR(VALUE(MID(MFP!$G$2:$G$10000,1,5)),0) &gt;= TIME(8,0,0)),
  --(IFERROR(VALUE(MID(MFP!$G$2:$G$10000,1,5)),0) &lt; TIME(9,0,0)),
  --(TEXT(LEFT(MFP!$F$2:$F$10000,10),"yyyy-mm-dd") &gt;= TEXT($A$2,"yyyy-mm-dd")),
  --(TEXT(LEFT(MFP!$F$2:$F$10000,10),"yyyy-mm-dd") &lt;= TEXT($B$2,"yyyy-mm-dd"))
)</f>
        <v>0</v>
      </c>
      <c r="C11" s="390" cm="1">
        <f t="array" ref="C11">SUMPRODUCT(
  --(MFP!$E$2:$E$10000 = $A$7),
  --(IFERROR(VALUE(MID(MFP!$G$2:$G$10000,1,5)),0) &gt;= TIME(9,0,0)),
  --(IFERROR(VALUE(MID(MFP!$G$2:$G$10000,1,5)),0) &lt; TIME(10,0,0)),
  --(TEXT(LEFT(MFP!$F$2:$F$10000,10),"yyyy-mm-dd") &gt;= TEXT($A$2,"yyyy-mm-dd")),
  --(TEXT(LEFT(MFP!$F$2:$F$10000,10),"yyyy-mm-dd") &lt;= TEXT($B$2,"yyyy-mm-dd"))
)</f>
        <v>12</v>
      </c>
      <c r="D11" s="390" cm="1">
        <f t="array" ref="D11">SUMPRODUCT(
  --(MFP!$E$2:$E$10000 = $A$7),
  --(IFERROR(VALUE(MID(MFP!$G$2:$G$10000,1,5)),0) &gt;= TIME(10,0,0)),
  --(IFERROR(VALUE(MID(MFP!$G$2:$G$10000,1,5)),0) &lt; TIME(11,0,0)),
  --(TEXT(LEFT(MFP!$F$2:$F$10000,10),"yyyy-mm-dd") &gt;= TEXT($A$2,"yyyy-mm-dd")),
  --(TEXT(LEFT(MFP!$F$2:$F$10000,10),"yyyy-mm-dd") &lt;= TEXT($B$2,"yyyy-mm-dd"))
)</f>
        <v>28</v>
      </c>
      <c r="E11" s="390" cm="1">
        <f t="array" ref="E11">SUMPRODUCT(
  --(MFP!$E$2:$E$10000 = $A$7),
  --(IFERROR(VALUE(MID(MFP!$G$2:$G$10000,1,5)),0) &gt;= TIME(11,0,0)),
  --(IFERROR(VALUE(MID(MFP!$G$2:$G$10000,1,5)),0) &lt; TIME(12,0,0)),
  --(TEXT(LEFT(MFP!$F$2:$F$10000,10),"yyyy-mm-dd") &gt;= TEXT($A$2,"yyyy-mm-dd")),
  --(TEXT(LEFT(MFP!$F$2:$F$10000,10),"yyyy-mm-dd") &lt;= TEXT($B$2,"yyyy-mm-dd"))
)</f>
        <v>45</v>
      </c>
      <c r="F11" s="390" cm="1">
        <f t="array" ref="F11">SUMPRODUCT(
  --(MFP!$E$2:$E$10000 = $A$7),
  --(IFERROR(VALUE(MID(MFP!$G$2:$G$10000,1,5)),0) &gt;= TIME(12,0,0)),
  --(IFERROR(VALUE(MID(MFP!$G$2:$G$10000,1,5)),0) &lt; TIME(13,0,0)),
  --(TEXT(LEFT(MFP!$F$2:$F$10000,10),"yyyy-mm-dd") &gt;= TEXT($A$2,"yyyy-mm-dd")),
  --(TEXT(LEFT(MFP!$F$2:$F$10000,10),"yyyy-mm-dd") &lt;= TEXT($B$2,"yyyy-mm-dd"))
)</f>
        <v>19</v>
      </c>
      <c r="G11" s="390" cm="1">
        <f t="array" ref="G11">SUMPRODUCT(
  --(MFP!$E$2:$E$10000 = $A$7),
  --(IFERROR(VALUE(MID(MFP!$G$2:$G$10000,1,5)),0) &gt;= TIME(13,0,0)),
  --(IFERROR(VALUE(MID(MFP!$G$2:$G$10000,1,5)),0) &lt; TIME(14,0,0)),
  --(TEXT(LEFT(MFP!$F$2:$F$10000,10),"yyyy-mm-dd") &gt;= TEXT($A$2,"yyyy-mm-dd")),
  --(TEXT(LEFT(MFP!$F$2:$F$10000,10),"yyyy-mm-dd") &lt;= TEXT($B$2,"yyyy-mm-dd"))
)</f>
        <v>27</v>
      </c>
      <c r="H11" s="390" cm="1">
        <f t="array" ref="H11">SUMPRODUCT(
  --(MFP!$E$2:$E$10000 = $A$7),
  --(IFERROR(VALUE(MID(MFP!$G$2:$G$10000,1,5)),0) &gt;= TIME(14,0,0)),
  --(IFERROR(VALUE(MID(MFP!$G$2:$G$10000,1,5)),0) &lt; TIME(15,0,0)),
  --(TEXT(LEFT(MFP!$F$2:$F$10000,10),"yyyy-mm-dd") &gt;= TEXT($A$2,"yyyy-mm-dd")),
  --(TEXT(LEFT(MFP!$F$2:$F$10000,10),"yyyy-mm-dd") &lt;= TEXT($B$2,"yyyy-mm-dd"))
)</f>
        <v>44</v>
      </c>
      <c r="I11" s="390" cm="1">
        <f t="array" ref="I11">SUMPRODUCT(
  --(MFP!$E$2:$E$10000 = $A$7),
  --(IFERROR(VALUE(MID(MFP!$G$2:$G$10000,1,5)),0) &gt;= TIME(15,0,0)),
  --(IFERROR(VALUE(MID(MFP!$G$2:$G$10000,1,5)),0) &lt; TIME(16,0,0)),
  --(TEXT(LEFT(MFP!$F$2:$F$10000,10),"yyyy-mm-dd") &gt;= TEXT($A$2,"yyyy-mm-dd")),
  --(TEXT(LEFT(MFP!$F$2:$F$10000,10),"yyyy-mm-dd") &lt;= TEXT($B$2,"yyyy-mm-dd"))
)</f>
        <v>36</v>
      </c>
      <c r="J11" s="390" cm="1">
        <f t="array" ref="J11">SUMPRODUCT(
  --(MFP!$E$2:$E$10000 = $A$7),
  --(IFERROR(VALUE(MID(MFP!$G$2:$G$10000,1,5)),0) &gt;= TIME(16,0,0)),
  --(IFERROR(VALUE(MID(MFP!$G$2:$G$10000,1,5)),0) &lt; TIME(17,0,0)),
  --(TEXT(LEFT(MFP!$F$2:$F$10000,10),"yyyy-mm-dd") &gt;= TEXT($A$2,"yyyy-mm-dd")),
  --(TEXT(LEFT(MFP!$F$2:$F$10000,10),"yyyy-mm-dd") &lt;= TEXT($B$2,"yyyy-mm-dd"))
)</f>
        <v>7</v>
      </c>
      <c r="K11" s="390" cm="1">
        <f t="array" ref="K11">SUMPRODUCT(
  --(MFP!$E$2:$E$10000 = $A$7),
  --(IFERROR(VALUE(MID(MFP!$G$2:$G$10000,1,5)),0) &gt;= TIME(17,0,0)),
  --(IFERROR(VALUE(MID(MFP!$G$2:$G$10000,1,5)),0) &lt; TIME(18,0,0)),
  --(TEXT(LEFT(MFP!$F$2:$F$10000,10),"yyyy-mm-dd") &gt;= TEXT($A$2,"yyyy-mm-dd")),
  --(TEXT(LEFT(MFP!$F$2:$F$10000,10),"yyyy-mm-dd") &lt;= TEXT($B$2,"yyyy-mm-dd"))
)</f>
        <v>1</v>
      </c>
      <c r="L11" s="390" cm="1">
        <f t="array" ref="L11">SUMPRODUCT(
  --(MFP!$E$2:$E$10000 = $A$7),
  --(IFERROR(VALUE(MID(MFP!$G$2:$G$10000,1,5)),0) &gt;= TIME(18,0,0)),
  --(IFERROR(VALUE(MID(MFP!$G$2:$G$10000,1,5)),0) &lt; TIME(19,0,0)),
  --(TEXT(LEFT(MFP!$F$2:$F$10000,10),"yyyy-mm-dd") &gt;= TEXT($A$2,"yyyy-mm-dd")),
  --(TEXT(LEFT(MFP!$F$2:$F$10000,10),"yyyy-mm-dd") &lt;= TEXT($B$2,"yyyy-mm-dd"))
)</f>
        <v>0</v>
      </c>
      <c r="M11" s="390" cm="1">
        <f t="array" ref="M11">SUMPRODUCT(
  --(MFP!$E$2:$E$10000 = $A$7),
  --(IFERROR(VALUE(MID(MFP!$G$2:$G$10000,1,5)),0) &gt;= TIME(19,0,0)),
  --(IFERROR(VALUE(MID(MFP!$G$2:$G$10000,1,5)),0) &lt; TIME(20,0,0)),
  --(TEXT(LEFT(MFP!$F$2:$F$10000,10),"yyyy-mm-dd") &gt;= TEXT($A$2,"yyyy-mm-dd")),
  --(TEXT(LEFT(MFP!$F$2:$F$10000,10),"yyyy-mm-dd") &lt;= TEXT($B$2,"yyyy-mm-dd"))
)</f>
        <v>0</v>
      </c>
      <c r="N11" s="390" cm="1">
        <f t="array" ref="N11">SUMPRODUCT(
  --(MFP!$E$2:$E$10000 = $A$7),
  --(IFERROR(VALUE(MID(MFP!$G$2:$G$10000,1,5)),0) &gt;= TIME(20,0,0)),
  --(IFERROR(VALUE(MID(MFP!$G$2:$G$10000,1,5)),0) &lt; TIME(21,0,0)),
  --(TEXT(LEFT(MFP!$F$2:$F$10000,10),"yyyy-mm-dd") &gt;= TEXT($A$2,"yyyy-mm-dd")),
  --(TEXT(LEFT(MFP!$F$2:$F$10000,10),"yyyy-mm-dd") &lt;= TEXT($B$2,"yyyy-mm-dd"))
)</f>
        <v>0</v>
      </c>
      <c r="O11" s="390" cm="1">
        <f t="array" ref="O11">SUMPRODUCT(
  --(MFP!$E$2:$E$10000 = $A$7),
  --(IFERROR(VALUE(MID(MFP!$G$2:$G$10000,1,5)),0) &gt;= TIME(21,0,0)),
  --(IFERROR(VALUE(MID(MFP!$G$2:$G$10000,1,5)),0) &lt; TIME(22,0,0)),
  --(TEXT(LEFT(MFP!$F$2:$F$10000,10),"yyyy-mm-dd") &gt;= TEXT($A$2,"yyyy-mm-dd")),
  --(TEXT(LEFT(MFP!$F$2:$F$10000,10),"yyyy-mm-dd") &lt;= TEXT($B$2,"yyyy-mm-dd"))
)</f>
        <v>0</v>
      </c>
      <c r="P11" s="390" cm="1">
        <f t="array" ref="P11">SUMPRODUCT(
  --(MFP!$E$2:$E$10000 = $A$7),
  --(IFERROR(VALUE(MID(MFP!$G$2:$G$10000,1,5)),0) &gt;= TIME(22,0,0)),
  --(IFERROR(VALUE(MID(MFP!$G$2:$G$10000,1,5)),0) &lt; TIME(24,0,0)),
  --(TEXT(LEFT(MFP!$F$2:$F$10000,10),"yyyy-mm-dd") &gt;= TEXT($A$2,"yyyy-mm-dd")),
  --(TEXT(LEFT(MFP!$F$2:$F$10000,10),"yyyy-mm-dd") &lt;= TEXT($B$2,"yyyy-mm-dd"))
)</f>
        <v>0</v>
      </c>
      <c r="Q11" s="390">
        <f>SUM(B11:P11)</f>
        <v>219</v>
      </c>
      <c r="S11" s="398" t="s">
        <v>4</v>
      </c>
      <c r="U11" s="390"/>
      <c r="V11" s="399"/>
    </row>
    <row r="12" spans="1:22" ht="14.4" customHeight="1">
      <c r="A12" s="393" t="s">
        <v>5329</v>
      </c>
      <c r="B12" s="394" t="s">
        <v>5308</v>
      </c>
      <c r="C12" s="394" t="s">
        <v>5309</v>
      </c>
      <c r="D12" s="394" t="s">
        <v>5310</v>
      </c>
      <c r="E12" s="394" t="s">
        <v>5311</v>
      </c>
      <c r="F12" s="394" t="s">
        <v>5312</v>
      </c>
      <c r="G12" s="394" t="s">
        <v>5313</v>
      </c>
      <c r="H12" s="394" t="s">
        <v>5314</v>
      </c>
      <c r="I12" s="394" t="s">
        <v>5315</v>
      </c>
      <c r="J12" s="394" t="s">
        <v>5316</v>
      </c>
      <c r="K12" s="394" t="s">
        <v>5317</v>
      </c>
      <c r="L12" s="394" t="s">
        <v>5318</v>
      </c>
      <c r="M12" s="394" t="s">
        <v>5319</v>
      </c>
      <c r="N12" s="394" t="s">
        <v>5320</v>
      </c>
      <c r="O12" s="394" t="s">
        <v>5321</v>
      </c>
      <c r="P12" s="394" t="s">
        <v>5322</v>
      </c>
      <c r="Q12" s="395" t="s">
        <v>5323</v>
      </c>
      <c r="S12" s="398" t="s">
        <v>1</v>
      </c>
      <c r="U12" s="390"/>
      <c r="V12" s="399"/>
    </row>
    <row r="13" spans="1:22" ht="14.4" customHeight="1">
      <c r="A13" s="401" t="s">
        <v>274</v>
      </c>
      <c r="B13" s="390">
        <f t="shared" ref="B13:P13" si="0">B5+B9</f>
        <v>0</v>
      </c>
      <c r="C13" s="390">
        <f t="shared" si="0"/>
        <v>0</v>
      </c>
      <c r="D13" s="390">
        <f t="shared" si="0"/>
        <v>9</v>
      </c>
      <c r="E13" s="390">
        <f t="shared" si="0"/>
        <v>36</v>
      </c>
      <c r="F13" s="390">
        <f t="shared" si="0"/>
        <v>12</v>
      </c>
      <c r="G13" s="390">
        <f t="shared" si="0"/>
        <v>28</v>
      </c>
      <c r="H13" s="390">
        <f t="shared" si="0"/>
        <v>41</v>
      </c>
      <c r="I13" s="390">
        <f t="shared" si="0"/>
        <v>40</v>
      </c>
      <c r="J13" s="390">
        <f t="shared" si="0"/>
        <v>16</v>
      </c>
      <c r="K13" s="390">
        <f t="shared" si="0"/>
        <v>3</v>
      </c>
      <c r="L13" s="390">
        <f t="shared" si="0"/>
        <v>3</v>
      </c>
      <c r="M13" s="390">
        <f t="shared" si="0"/>
        <v>0</v>
      </c>
      <c r="N13" s="390">
        <f t="shared" si="0"/>
        <v>0</v>
      </c>
      <c r="O13" s="390">
        <f t="shared" si="0"/>
        <v>0</v>
      </c>
      <c r="P13" s="390">
        <f t="shared" si="0"/>
        <v>0</v>
      </c>
      <c r="Q13" s="390">
        <f>SUM(B13:P13)</f>
        <v>188</v>
      </c>
      <c r="S13" s="398" t="s">
        <v>7</v>
      </c>
      <c r="U13" s="390"/>
      <c r="V13" s="399"/>
    </row>
    <row r="14" spans="1:22" ht="14.4" customHeight="1">
      <c r="A14" s="402" t="s">
        <v>110</v>
      </c>
      <c r="B14" s="390">
        <f t="shared" ref="B14:P14" si="1">B6+B10</f>
        <v>48</v>
      </c>
      <c r="C14" s="390">
        <f t="shared" si="1"/>
        <v>144</v>
      </c>
      <c r="D14" s="390">
        <f t="shared" si="1"/>
        <v>99</v>
      </c>
      <c r="E14" s="390">
        <f t="shared" si="1"/>
        <v>74</v>
      </c>
      <c r="F14" s="390">
        <f t="shared" si="1"/>
        <v>15</v>
      </c>
      <c r="G14" s="390">
        <f t="shared" si="1"/>
        <v>128</v>
      </c>
      <c r="H14" s="390">
        <f t="shared" si="1"/>
        <v>119</v>
      </c>
      <c r="I14" s="390">
        <f t="shared" si="1"/>
        <v>95</v>
      </c>
      <c r="J14" s="390">
        <f t="shared" si="1"/>
        <v>39</v>
      </c>
      <c r="K14" s="390">
        <f t="shared" si="1"/>
        <v>3</v>
      </c>
      <c r="L14" s="390">
        <f t="shared" si="1"/>
        <v>0</v>
      </c>
      <c r="M14" s="390">
        <f t="shared" si="1"/>
        <v>0</v>
      </c>
      <c r="N14" s="390">
        <f t="shared" si="1"/>
        <v>0</v>
      </c>
      <c r="O14" s="390">
        <f t="shared" si="1"/>
        <v>0</v>
      </c>
      <c r="P14" s="390">
        <f t="shared" si="1"/>
        <v>0</v>
      </c>
      <c r="Q14" s="390">
        <f>SUM(B14:P14)</f>
        <v>764</v>
      </c>
      <c r="S14" s="398" t="s">
        <v>10</v>
      </c>
      <c r="U14" s="390"/>
      <c r="V14" s="399"/>
    </row>
    <row r="15" spans="1:22" ht="14.4" customHeight="1">
      <c r="A15" s="403" t="s">
        <v>115</v>
      </c>
      <c r="B15" s="390">
        <f t="shared" ref="B15:P15" si="2">B7+B11</f>
        <v>1</v>
      </c>
      <c r="C15" s="390">
        <f t="shared" si="2"/>
        <v>21</v>
      </c>
      <c r="D15" s="390">
        <f t="shared" si="2"/>
        <v>114</v>
      </c>
      <c r="E15" s="390">
        <f t="shared" si="2"/>
        <v>126</v>
      </c>
      <c r="F15" s="390">
        <f t="shared" si="2"/>
        <v>86</v>
      </c>
      <c r="G15" s="390">
        <f t="shared" si="2"/>
        <v>91</v>
      </c>
      <c r="H15" s="390">
        <f t="shared" si="2"/>
        <v>121</v>
      </c>
      <c r="I15" s="390">
        <f t="shared" si="2"/>
        <v>109</v>
      </c>
      <c r="J15" s="390">
        <f t="shared" si="2"/>
        <v>33</v>
      </c>
      <c r="K15" s="390">
        <f t="shared" si="2"/>
        <v>7</v>
      </c>
      <c r="L15" s="390">
        <f t="shared" si="2"/>
        <v>3</v>
      </c>
      <c r="M15" s="390">
        <f t="shared" si="2"/>
        <v>0</v>
      </c>
      <c r="N15" s="390">
        <f t="shared" si="2"/>
        <v>0</v>
      </c>
      <c r="O15" s="390">
        <f t="shared" si="2"/>
        <v>0</v>
      </c>
      <c r="P15" s="390">
        <f t="shared" si="2"/>
        <v>0</v>
      </c>
      <c r="Q15" s="390">
        <f>SUM(B15:P15)</f>
        <v>712</v>
      </c>
      <c r="S15" s="398" t="s">
        <v>5</v>
      </c>
      <c r="U15" s="390"/>
      <c r="V15" s="399"/>
    </row>
    <row r="16" spans="1:22" ht="14.4" customHeight="1">
      <c r="S16" s="398" t="s">
        <v>11</v>
      </c>
      <c r="U16" s="390"/>
      <c r="V16" s="399"/>
    </row>
    <row r="17" spans="19:22" ht="14.4" customHeight="1">
      <c r="S17" s="398" t="s">
        <v>5330</v>
      </c>
      <c r="U17" s="390"/>
      <c r="V17" s="399"/>
    </row>
    <row r="18" spans="19:22" ht="14.4" customHeight="1">
      <c r="S18" s="398" t="s">
        <v>5331</v>
      </c>
      <c r="U18" s="390"/>
      <c r="V18" s="399"/>
    </row>
  </sheetData>
  <phoneticPr fontId="32"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115" width="8.796875" style="31" customWidth="1"/>
    <col min="116" max="16384" width="8.796875" style="31"/>
  </cols>
  <sheetData>
    <row r="1" spans="1:15" ht="15.6" customHeight="1">
      <c r="A1" s="27" t="s">
        <v>20</v>
      </c>
      <c r="B1" s="28"/>
      <c r="C1" s="29"/>
      <c r="D1" s="30"/>
      <c r="G1" s="179">
        <v>25</v>
      </c>
      <c r="H1" s="179">
        <v>26</v>
      </c>
      <c r="I1" s="179">
        <v>27</v>
      </c>
      <c r="J1" s="179">
        <v>28</v>
      </c>
      <c r="K1" s="179">
        <v>29</v>
      </c>
      <c r="L1" s="179">
        <v>30</v>
      </c>
      <c r="M1" s="179">
        <v>31</v>
      </c>
      <c r="N1" s="179">
        <v>1</v>
      </c>
      <c r="O1" s="179">
        <v>2</v>
      </c>
    </row>
    <row r="2" spans="1:15" ht="15.6" customHeight="1">
      <c r="A2" s="32" t="s">
        <v>5332</v>
      </c>
      <c r="B2" s="33" t="s">
        <v>5333</v>
      </c>
      <c r="C2" s="34" t="s">
        <v>5334</v>
      </c>
      <c r="D2" s="35" t="s">
        <v>5335</v>
      </c>
      <c r="G2" s="179"/>
      <c r="H2" s="179"/>
      <c r="I2" s="179"/>
      <c r="J2" s="179"/>
      <c r="K2" s="179"/>
      <c r="L2" s="179"/>
      <c r="M2" s="179" t="s">
        <v>110</v>
      </c>
      <c r="N2" s="179" t="s">
        <v>110</v>
      </c>
      <c r="O2" s="179" t="s">
        <v>110</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5336</v>
      </c>
    </row>
    <row r="17" spans="1:4">
      <c r="A17" s="27" t="s">
        <v>21</v>
      </c>
      <c r="B17" s="28"/>
      <c r="C17" s="29"/>
      <c r="D17" s="30"/>
    </row>
    <row r="18" spans="1:4">
      <c r="A18" s="39" t="s">
        <v>5332</v>
      </c>
      <c r="B18" s="40" t="s">
        <v>5333</v>
      </c>
      <c r="C18" s="41" t="s">
        <v>5334</v>
      </c>
      <c r="D18" s="42" t="s">
        <v>5335</v>
      </c>
    </row>
    <row r="19" spans="1:4">
      <c r="B19" s="37" t="e">
        <f>VLOOKUP(A19,'0919門市清單主檔'!B:C,2,FALSE)</f>
        <v>#N/A</v>
      </c>
      <c r="C19" s="38"/>
      <c r="D19" s="36" t="e">
        <f>VLOOKUP(A19,'0919門市清單主檔'!B:AD,29,FALSE)</f>
        <v>#N/A</v>
      </c>
    </row>
    <row r="20" spans="1:4">
      <c r="A20" s="31"/>
      <c r="B20" s="37" t="e">
        <f>VLOOKUP(A20,'0919門市清單主檔'!B:C,2,FALSE)</f>
        <v>#N/A</v>
      </c>
      <c r="C20" s="188"/>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5337</v>
      </c>
      <c r="B25" s="28"/>
      <c r="C25" s="29"/>
      <c r="D25" s="30"/>
    </row>
    <row r="26" spans="1:4">
      <c r="A26" s="32" t="s">
        <v>5332</v>
      </c>
      <c r="B26" s="33" t="s">
        <v>5333</v>
      </c>
      <c r="C26" s="34" t="s">
        <v>5334</v>
      </c>
      <c r="D26" s="35" t="s">
        <v>5335</v>
      </c>
    </row>
    <row r="27" spans="1:4">
      <c r="B27" s="37" t="e">
        <f>VLOOKUP($A27,門市主檔!$A:$C,2,FALSE)</f>
        <v>#N/A</v>
      </c>
      <c r="C27" s="38"/>
      <c r="D27" s="38" t="s">
        <v>5337</v>
      </c>
    </row>
    <row r="30" spans="1:4">
      <c r="A30" s="27" t="s">
        <v>5338</v>
      </c>
      <c r="B30" s="28"/>
      <c r="C30" s="29"/>
      <c r="D30" s="30"/>
    </row>
    <row r="31" spans="1:4">
      <c r="A31" s="32" t="s">
        <v>5332</v>
      </c>
      <c r="B31" s="33" t="s">
        <v>5333</v>
      </c>
      <c r="C31" s="34" t="s">
        <v>5334</v>
      </c>
      <c r="D31" s="35" t="s">
        <v>5335</v>
      </c>
    </row>
    <row r="32" spans="1:4" ht="15.6" customHeight="1">
      <c r="A32" s="31"/>
      <c r="B32" s="37" t="e">
        <f>VLOOKUP($A32,門市主檔!$A:$C,2,FALSE)</f>
        <v>#N/A</v>
      </c>
      <c r="C32" s="90"/>
      <c r="D32" s="38" t="s">
        <v>5338</v>
      </c>
    </row>
    <row r="33" spans="2:4" ht="15.6" customHeight="1">
      <c r="B33" s="37" t="e">
        <f>VLOOKUP($A33,門市主檔!$A:$C,2,FALSE)</f>
        <v>#N/A</v>
      </c>
      <c r="C33" s="43"/>
      <c r="D33" s="38" t="s">
        <v>5339</v>
      </c>
    </row>
    <row r="34" spans="2:4" ht="15.6" customHeight="1">
      <c r="B34" s="37" t="e">
        <f>VLOOKUP($A34,門市主檔!$A:$C,2,FALSE)</f>
        <v>#N/A</v>
      </c>
      <c r="C34" s="43"/>
      <c r="D34" s="38" t="s">
        <v>5339</v>
      </c>
    </row>
    <row r="35" spans="2:4" ht="15.6" customHeight="1">
      <c r="B35" s="37" t="e">
        <f>VLOOKUP($A35,門市主檔!$A:$C,2,FALSE)</f>
        <v>#N/A</v>
      </c>
      <c r="C35" s="43"/>
      <c r="D35" s="38" t="s">
        <v>5339</v>
      </c>
    </row>
    <row r="36" spans="2:4" ht="15.6" customHeight="1">
      <c r="B36" s="37" t="e">
        <f>VLOOKUP($A36,門市主檔!$A:$C,2,FALSE)</f>
        <v>#N/A</v>
      </c>
      <c r="C36" s="43"/>
      <c r="D36" s="38" t="s">
        <v>5339</v>
      </c>
    </row>
    <row r="37" spans="2:4" ht="15.6" customHeight="1">
      <c r="B37" s="37" t="e">
        <f>VLOOKUP($A37,門市主檔!$A:$C,2,FALSE)</f>
        <v>#N/A</v>
      </c>
      <c r="C37" s="43"/>
      <c r="D37" s="38" t="s">
        <v>5339</v>
      </c>
    </row>
    <row r="38" spans="2:4" ht="15.6" customHeight="1">
      <c r="B38" s="37" t="e">
        <f>VLOOKUP($A38,門市主檔!$A:$C,2,FALSE)</f>
        <v>#N/A</v>
      </c>
      <c r="C38" s="43"/>
      <c r="D38" s="38" t="s">
        <v>5339</v>
      </c>
    </row>
    <row r="39" spans="2:4" ht="15.6" customHeight="1">
      <c r="B39" s="37" t="e">
        <f>VLOOKUP($A39,門市主檔!$A:$C,2,FALSE)</f>
        <v>#N/A</v>
      </c>
      <c r="C39" s="43"/>
      <c r="D39" s="38" t="s">
        <v>5339</v>
      </c>
    </row>
    <row r="40" spans="2:4" ht="15.6" customHeight="1">
      <c r="B40" s="37" t="e">
        <f>VLOOKUP($A40,門市主檔!$A:$C,2,FALSE)</f>
        <v>#N/A</v>
      </c>
      <c r="C40" s="43"/>
      <c r="D40" s="38" t="s">
        <v>5339</v>
      </c>
    </row>
    <row r="41" spans="2:4" ht="15.6" customHeight="1">
      <c r="B41" s="37" t="e">
        <f>VLOOKUP($A41,門市主檔!$A:$C,2,FALSE)</f>
        <v>#N/A</v>
      </c>
      <c r="C41" s="43"/>
      <c r="D41" s="38" t="s">
        <v>5339</v>
      </c>
    </row>
    <row r="42" spans="2:4" ht="15.6" customHeight="1">
      <c r="B42" s="37" t="e">
        <f>VLOOKUP($A42,門市主檔!$A:$C,2,FALSE)</f>
        <v>#N/A</v>
      </c>
      <c r="C42" s="43"/>
      <c r="D42" s="38" t="s">
        <v>5339</v>
      </c>
    </row>
    <row r="43" spans="2:4" ht="15.6" customHeight="1">
      <c r="B43" s="37" t="e">
        <f>VLOOKUP($A43,門市主檔!$A:$C,2,FALSE)</f>
        <v>#N/A</v>
      </c>
      <c r="C43" s="43"/>
      <c r="D43" s="38" t="s">
        <v>5339</v>
      </c>
    </row>
    <row r="44" spans="2:4" ht="15.6" customHeight="1">
      <c r="B44" s="37" t="e">
        <f>VLOOKUP($A44,門市主檔!$A:$C,2,FALSE)</f>
        <v>#N/A</v>
      </c>
      <c r="C44" s="43"/>
      <c r="D44" s="38" t="s">
        <v>5339</v>
      </c>
    </row>
    <row r="45" spans="2:4" ht="15.6" customHeight="1">
      <c r="B45" s="37" t="e">
        <f>VLOOKUP($A45,門市主檔!$A:$C,2,FALSE)</f>
        <v>#N/A</v>
      </c>
      <c r="C45" s="43"/>
      <c r="D45" s="38" t="s">
        <v>5339</v>
      </c>
    </row>
    <row r="46" spans="2:4" ht="15.6" customHeight="1">
      <c r="B46" s="37" t="e">
        <f>VLOOKUP($A46,門市主檔!$A:$C,2,FALSE)</f>
        <v>#N/A</v>
      </c>
      <c r="C46" s="43"/>
      <c r="D46" s="38" t="s">
        <v>5339</v>
      </c>
    </row>
    <row r="47" spans="2:4" ht="15.6" customHeight="1">
      <c r="B47" s="37" t="e">
        <f>VLOOKUP($A47,門市主檔!$A:$C,2,FALSE)</f>
        <v>#N/A</v>
      </c>
      <c r="C47" s="43"/>
      <c r="D47" s="38" t="s">
        <v>5339</v>
      </c>
    </row>
    <row r="48" spans="2:4" ht="15.6" customHeight="1">
      <c r="B48" s="37" t="e">
        <f>VLOOKUP($A48,門市主檔!$A:$C,2,FALSE)</f>
        <v>#N/A</v>
      </c>
      <c r="C48" s="43"/>
      <c r="D48" s="38" t="s">
        <v>5339</v>
      </c>
    </row>
    <row r="49" spans="2:4" ht="15.6" customHeight="1">
      <c r="B49" s="37" t="e">
        <f>VLOOKUP($A49,門市主檔!$A:$C,2,FALSE)</f>
        <v>#N/A</v>
      </c>
      <c r="C49" s="43"/>
      <c r="D49" s="38" t="s">
        <v>5339</v>
      </c>
    </row>
    <row r="50" spans="2:4" ht="15.6" customHeight="1">
      <c r="B50" s="37" t="e">
        <f>VLOOKUP($A50,門市主檔!$A:$C,2,FALSE)</f>
        <v>#N/A</v>
      </c>
      <c r="C50" s="43"/>
      <c r="D50" s="38" t="s">
        <v>5339</v>
      </c>
    </row>
    <row r="51" spans="2:4" ht="15.6" customHeight="1">
      <c r="B51" s="37" t="e">
        <f>VLOOKUP($A51,門市主檔!$A:$C,2,FALSE)</f>
        <v>#N/A</v>
      </c>
      <c r="C51" s="43"/>
      <c r="D51" s="38" t="s">
        <v>5339</v>
      </c>
    </row>
    <row r="52" spans="2:4" ht="15.6" customHeight="1">
      <c r="B52" s="37" t="e">
        <f>VLOOKUP($A52,門市主檔!$A:$C,2,FALSE)</f>
        <v>#N/A</v>
      </c>
      <c r="C52" s="43"/>
      <c r="D52" s="38" t="s">
        <v>5339</v>
      </c>
    </row>
    <row r="53" spans="2:4" ht="15.6" customHeight="1">
      <c r="B53" s="37" t="e">
        <f>VLOOKUP($A53,門市主檔!$A:$C,2,FALSE)</f>
        <v>#N/A</v>
      </c>
      <c r="C53" s="43"/>
      <c r="D53" s="38" t="s">
        <v>5339</v>
      </c>
    </row>
    <row r="54" spans="2:4" ht="15.6" customHeight="1">
      <c r="B54" s="37" t="e">
        <f>VLOOKUP($A54,門市主檔!$A:$C,2,FALSE)</f>
        <v>#N/A</v>
      </c>
      <c r="C54" s="43"/>
      <c r="D54" s="38" t="s">
        <v>5339</v>
      </c>
    </row>
    <row r="55" spans="2:4" ht="15.6" customHeight="1">
      <c r="B55" s="37" t="e">
        <f>VLOOKUP($A55,門市主檔!$A:$C,2,FALSE)</f>
        <v>#N/A</v>
      </c>
      <c r="C55" s="43"/>
      <c r="D55" s="38" t="s">
        <v>5339</v>
      </c>
    </row>
    <row r="56" spans="2:4" ht="15.6" customHeight="1">
      <c r="B56" s="37" t="e">
        <f>VLOOKUP($A56,門市主檔!$A:$C,2,FALSE)</f>
        <v>#N/A</v>
      </c>
      <c r="C56" s="43"/>
      <c r="D56" s="38" t="s">
        <v>5339</v>
      </c>
    </row>
    <row r="57" spans="2:4" ht="15.6" customHeight="1">
      <c r="B57" s="37" t="e">
        <f>VLOOKUP($A57,門市主檔!$A:$C,2,FALSE)</f>
        <v>#N/A</v>
      </c>
      <c r="C57" s="43"/>
      <c r="D57" s="38" t="s">
        <v>5339</v>
      </c>
    </row>
    <row r="58" spans="2:4" ht="15.6" customHeight="1">
      <c r="B58" s="37" t="e">
        <f>VLOOKUP($A58,門市主檔!$A:$C,2,FALSE)</f>
        <v>#N/A</v>
      </c>
      <c r="C58" s="43"/>
      <c r="D58" s="38" t="s">
        <v>5339</v>
      </c>
    </row>
    <row r="59" spans="2:4" ht="15.6" customHeight="1">
      <c r="B59" s="37" t="e">
        <f>VLOOKUP($A59,門市主檔!$A:$C,2,FALSE)</f>
        <v>#N/A</v>
      </c>
      <c r="C59" s="43"/>
      <c r="D59" s="38" t="s">
        <v>5339</v>
      </c>
    </row>
    <row r="60" spans="2:4" ht="15.6" customHeight="1">
      <c r="B60" s="37" t="e">
        <f>VLOOKUP($A60,門市主檔!$A:$C,2,FALSE)</f>
        <v>#N/A</v>
      </c>
      <c r="C60" s="43"/>
      <c r="D60" s="38" t="s">
        <v>5339</v>
      </c>
    </row>
  </sheetData>
  <phoneticPr fontId="32" type="noConversion"/>
  <conditionalFormatting sqref="A4">
    <cfRule type="duplicateValues" dxfId="343" priority="6"/>
  </conditionalFormatting>
  <conditionalFormatting sqref="A5">
    <cfRule type="duplicateValues" dxfId="342" priority="5"/>
  </conditionalFormatting>
  <conditionalFormatting sqref="A3">
    <cfRule type="duplicateValues" dxfId="341" priority="4"/>
  </conditionalFormatting>
  <conditionalFormatting sqref="A30:A31">
    <cfRule type="duplicateValues" dxfId="340" priority="3"/>
  </conditionalFormatting>
  <conditionalFormatting sqref="A27">
    <cfRule type="duplicateValues" dxfId="339" priority="1"/>
  </conditionalFormatting>
  <conditionalFormatting sqref="A25:A26">
    <cfRule type="duplicateValues" dxfId="338" priority="2"/>
  </conditionalFormatting>
  <conditionalFormatting sqref="A1:A2 A6:A10 A17:A19 A22:A24 A33:A34">
    <cfRule type="duplicateValues" dxfId="337"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279"/>
  <sheetViews>
    <sheetView zoomScale="90" zoomScaleNormal="90" workbookViewId="0">
      <pane xSplit="1" ySplit="1" topLeftCell="W2" activePane="bottomRight" state="frozen"/>
      <selection activeCell="A4" sqref="A4"/>
      <selection pane="topRight" activeCell="A4" sqref="A4"/>
      <selection pane="bottomLeft" activeCell="A4" sqref="A4"/>
      <selection pane="bottomRight" activeCell="W32" sqref="W32"/>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419" hidden="1" customWidth="1"/>
    <col min="12" max="12" width="8.19921875" style="105" hidden="1" customWidth="1"/>
    <col min="13" max="13" width="13.796875" style="419"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28" width="8.19921875" style="98" customWidth="1"/>
    <col min="129" max="16384" width="8.19921875" style="98"/>
  </cols>
  <sheetData>
    <row r="1" spans="1:34" ht="15" customHeight="1">
      <c r="A1" s="3" t="s">
        <v>5340</v>
      </c>
      <c r="B1" s="3" t="s">
        <v>5332</v>
      </c>
      <c r="C1" s="4" t="s">
        <v>5333</v>
      </c>
      <c r="D1" s="3" t="s">
        <v>5341</v>
      </c>
      <c r="F1" s="3" t="s">
        <v>5342</v>
      </c>
      <c r="G1" s="3" t="s">
        <v>5343</v>
      </c>
      <c r="H1" s="3" t="s">
        <v>5344</v>
      </c>
      <c r="I1" s="3" t="s">
        <v>5345</v>
      </c>
      <c r="J1" s="3" t="s">
        <v>5346</v>
      </c>
      <c r="K1" s="419" t="s">
        <v>5347</v>
      </c>
      <c r="L1" s="5" t="s">
        <v>5348</v>
      </c>
      <c r="M1" s="419" t="s">
        <v>5349</v>
      </c>
      <c r="N1" s="105" t="s">
        <v>5350</v>
      </c>
      <c r="O1" s="6" t="s">
        <v>5332</v>
      </c>
      <c r="P1" s="6" t="s">
        <v>5351</v>
      </c>
      <c r="Q1" s="6" t="s">
        <v>5352</v>
      </c>
      <c r="R1" s="7" t="s">
        <v>5353</v>
      </c>
      <c r="S1" s="7" t="s">
        <v>5354</v>
      </c>
      <c r="T1" s="7" t="s">
        <v>5353</v>
      </c>
      <c r="U1" s="8" t="s">
        <v>25</v>
      </c>
      <c r="V1" s="9" t="s">
        <v>5324</v>
      </c>
      <c r="W1" s="9" t="s">
        <v>4149</v>
      </c>
      <c r="X1" s="9" t="s">
        <v>5355</v>
      </c>
      <c r="Y1" s="9" t="s">
        <v>27</v>
      </c>
      <c r="Z1" s="105" t="s">
        <v>5356</v>
      </c>
      <c r="AA1" s="10" t="s">
        <v>5357</v>
      </c>
      <c r="AB1" s="10" t="s">
        <v>5358</v>
      </c>
      <c r="AC1" s="291" t="s">
        <v>36</v>
      </c>
      <c r="AD1" s="10" t="s">
        <v>5335</v>
      </c>
      <c r="AE1" s="10" t="s">
        <v>5359</v>
      </c>
      <c r="AF1" s="10" t="str">
        <f>首頁!B2</f>
        <v>EDC</v>
      </c>
      <c r="AG1" s="10" t="str">
        <f>首頁!C2</f>
        <v>PEP</v>
      </c>
      <c r="AH1" s="10" t="str">
        <f>首頁!D2</f>
        <v>TVV</v>
      </c>
    </row>
    <row r="2" spans="1:34" ht="15" customHeight="1">
      <c r="A2" s="3">
        <v>1</v>
      </c>
      <c r="B2" s="3">
        <v>3752</v>
      </c>
      <c r="C2" s="11" t="s">
        <v>2063</v>
      </c>
      <c r="D2" s="3" t="s">
        <v>5360</v>
      </c>
      <c r="F2" s="3" t="s">
        <v>5361</v>
      </c>
      <c r="G2" s="3" t="s">
        <v>5362</v>
      </c>
      <c r="H2" s="97" t="s">
        <v>5363</v>
      </c>
      <c r="I2" s="11" t="s">
        <v>5364</v>
      </c>
      <c r="J2" s="12" t="s">
        <v>5365</v>
      </c>
      <c r="L2" s="419"/>
      <c r="N2" s="419"/>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66</v>
      </c>
      <c r="AB2" s="99" t="str">
        <f>VLOOKUP(B2,門市主檔!A:B,2,FALSE)</f>
        <v>板橋豫章店</v>
      </c>
      <c r="AC2" s="249"/>
      <c r="AD2" s="99" t="s">
        <v>66</v>
      </c>
      <c r="AE2" s="99"/>
      <c r="AF2" s="99" t="s">
        <v>93</v>
      </c>
      <c r="AG2" s="99"/>
      <c r="AH2" s="99"/>
    </row>
    <row r="3" spans="1:34" ht="15" customHeight="1">
      <c r="A3" s="3">
        <v>2</v>
      </c>
      <c r="B3" s="3">
        <v>4406</v>
      </c>
      <c r="C3" s="11" t="s">
        <v>864</v>
      </c>
      <c r="D3" s="3" t="s">
        <v>5366</v>
      </c>
      <c r="F3" s="3" t="s">
        <v>5361</v>
      </c>
      <c r="G3" s="3" t="s">
        <v>5367</v>
      </c>
      <c r="H3" s="97" t="s">
        <v>5368</v>
      </c>
      <c r="I3" s="11" t="s">
        <v>5369</v>
      </c>
      <c r="J3" s="12" t="s">
        <v>5370</v>
      </c>
      <c r="L3" s="419"/>
      <c r="N3" s="419"/>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49"/>
      <c r="AD3" s="99"/>
      <c r="AE3" s="99"/>
      <c r="AF3" s="99" t="s">
        <v>93</v>
      </c>
      <c r="AG3" s="99"/>
      <c r="AH3" s="99"/>
    </row>
    <row r="4" spans="1:34" ht="15" customHeight="1">
      <c r="A4" s="3">
        <v>3</v>
      </c>
      <c r="B4" s="3">
        <v>2069</v>
      </c>
      <c r="C4" s="11" t="s">
        <v>1450</v>
      </c>
      <c r="D4" s="3" t="s">
        <v>5371</v>
      </c>
      <c r="F4" s="3" t="s">
        <v>5361</v>
      </c>
      <c r="G4" s="3" t="s">
        <v>5372</v>
      </c>
      <c r="H4" s="97" t="s">
        <v>5373</v>
      </c>
      <c r="I4" s="11" t="s">
        <v>5374</v>
      </c>
      <c r="J4" s="12" t="s">
        <v>5375</v>
      </c>
      <c r="L4" s="419"/>
      <c r="N4" s="419"/>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49"/>
      <c r="AD4" s="99"/>
      <c r="AE4" s="99"/>
      <c r="AF4" s="99" t="s">
        <v>93</v>
      </c>
      <c r="AG4" s="99"/>
      <c r="AH4" s="99"/>
    </row>
    <row r="5" spans="1:34" ht="15" customHeight="1">
      <c r="A5" s="3">
        <v>4</v>
      </c>
      <c r="B5" s="3">
        <v>2154</v>
      </c>
      <c r="C5" s="11" t="s">
        <v>2029</v>
      </c>
      <c r="D5" s="3" t="s">
        <v>5360</v>
      </c>
      <c r="F5" s="3" t="s">
        <v>5361</v>
      </c>
      <c r="G5" s="3" t="s">
        <v>5372</v>
      </c>
      <c r="H5" s="97" t="s">
        <v>5373</v>
      </c>
      <c r="I5" s="11" t="s">
        <v>5376</v>
      </c>
      <c r="J5" s="12" t="s">
        <v>5377</v>
      </c>
      <c r="L5" s="419"/>
      <c r="N5" s="419"/>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49"/>
      <c r="AD5" s="99"/>
      <c r="AE5" s="99"/>
      <c r="AF5" s="99" t="s">
        <v>93</v>
      </c>
      <c r="AG5" s="99"/>
      <c r="AH5" s="99"/>
    </row>
    <row r="6" spans="1:34" ht="15" customHeight="1">
      <c r="A6" s="3">
        <v>5</v>
      </c>
      <c r="B6" s="3">
        <v>2221</v>
      </c>
      <c r="C6" s="11" t="s">
        <v>1152</v>
      </c>
      <c r="D6" s="3" t="s">
        <v>5360</v>
      </c>
      <c r="F6" s="3" t="s">
        <v>5361</v>
      </c>
      <c r="G6" s="3" t="s">
        <v>5372</v>
      </c>
      <c r="H6" s="97" t="s">
        <v>5373</v>
      </c>
      <c r="I6" s="11" t="s">
        <v>5378</v>
      </c>
      <c r="J6" s="12" t="s">
        <v>5379</v>
      </c>
      <c r="L6" s="419"/>
      <c r="N6" s="419"/>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49"/>
      <c r="AD6" s="99"/>
      <c r="AE6" s="99"/>
      <c r="AF6" s="99" t="s">
        <v>93</v>
      </c>
      <c r="AG6" s="99"/>
      <c r="AH6" s="99" t="s">
        <v>95</v>
      </c>
    </row>
    <row r="7" spans="1:34" ht="15" customHeight="1">
      <c r="A7" s="3">
        <v>6</v>
      </c>
      <c r="B7" s="3">
        <v>2224</v>
      </c>
      <c r="C7" s="11" t="s">
        <v>1860</v>
      </c>
      <c r="D7" s="3" t="s">
        <v>5366</v>
      </c>
      <c r="F7" s="3" t="s">
        <v>5361</v>
      </c>
      <c r="G7" s="3" t="s">
        <v>5372</v>
      </c>
      <c r="H7" s="97" t="s">
        <v>5373</v>
      </c>
      <c r="I7" s="11" t="s">
        <v>5380</v>
      </c>
      <c r="J7" s="12" t="s">
        <v>5381</v>
      </c>
      <c r="L7" s="419"/>
      <c r="N7" s="419"/>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49"/>
      <c r="AD7" s="99"/>
      <c r="AE7" s="99"/>
      <c r="AF7" s="99" t="s">
        <v>93</v>
      </c>
      <c r="AG7" s="99"/>
      <c r="AH7" s="99"/>
    </row>
    <row r="8" spans="1:34" ht="15" customHeight="1">
      <c r="A8" s="3">
        <v>7</v>
      </c>
      <c r="B8" s="3">
        <v>2746</v>
      </c>
      <c r="C8" s="11" t="s">
        <v>1719</v>
      </c>
      <c r="D8" s="3" t="s">
        <v>5360</v>
      </c>
      <c r="F8" s="3" t="s">
        <v>5361</v>
      </c>
      <c r="G8" s="3" t="s">
        <v>5372</v>
      </c>
      <c r="H8" s="97" t="s">
        <v>5373</v>
      </c>
      <c r="I8" s="11" t="s">
        <v>5382</v>
      </c>
      <c r="J8" s="12" t="s">
        <v>5383</v>
      </c>
      <c r="L8" s="419"/>
      <c r="N8" s="419"/>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49"/>
      <c r="AD8" s="99"/>
      <c r="AE8" s="99"/>
      <c r="AF8" s="99" t="s">
        <v>93</v>
      </c>
      <c r="AG8" s="99"/>
      <c r="AH8" s="99"/>
    </row>
    <row r="9" spans="1:34" ht="15" customHeight="1">
      <c r="A9" s="3">
        <v>8</v>
      </c>
      <c r="B9" s="3">
        <v>3399</v>
      </c>
      <c r="C9" s="11" t="s">
        <v>539</v>
      </c>
      <c r="D9" s="3" t="s">
        <v>5366</v>
      </c>
      <c r="F9" s="3" t="s">
        <v>5361</v>
      </c>
      <c r="G9" s="3" t="s">
        <v>5372</v>
      </c>
      <c r="H9" s="97" t="s">
        <v>5373</v>
      </c>
      <c r="I9" s="11" t="s">
        <v>5384</v>
      </c>
      <c r="J9" s="12" t="s">
        <v>5385</v>
      </c>
      <c r="L9" s="419"/>
      <c r="N9" s="419"/>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49"/>
      <c r="AD9" s="99"/>
      <c r="AE9" s="99"/>
      <c r="AF9" s="99" t="s">
        <v>93</v>
      </c>
      <c r="AG9" s="99"/>
      <c r="AH9" s="99"/>
    </row>
    <row r="10" spans="1:34" ht="15" customHeight="1">
      <c r="A10" s="3">
        <v>9</v>
      </c>
      <c r="B10" s="3">
        <v>3955</v>
      </c>
      <c r="C10" s="11" t="s">
        <v>1961</v>
      </c>
      <c r="D10" s="3" t="s">
        <v>5366</v>
      </c>
      <c r="F10" s="3" t="s">
        <v>5361</v>
      </c>
      <c r="G10" s="3" t="s">
        <v>5372</v>
      </c>
      <c r="H10" s="97" t="s">
        <v>5373</v>
      </c>
      <c r="I10" s="11" t="s">
        <v>5386</v>
      </c>
      <c r="J10" s="12" t="s">
        <v>5387</v>
      </c>
      <c r="L10" s="419"/>
      <c r="N10" s="419"/>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49"/>
      <c r="AD10" s="99"/>
      <c r="AE10" s="99"/>
      <c r="AF10" s="99" t="s">
        <v>93</v>
      </c>
      <c r="AG10" s="99"/>
      <c r="AH10" s="99"/>
    </row>
    <row r="11" spans="1:34" ht="15" customHeight="1">
      <c r="A11" s="3">
        <v>10</v>
      </c>
      <c r="B11" s="3">
        <v>3962</v>
      </c>
      <c r="C11" s="11" t="s">
        <v>2023</v>
      </c>
      <c r="D11" s="3" t="s">
        <v>5360</v>
      </c>
      <c r="F11" s="3" t="s">
        <v>5361</v>
      </c>
      <c r="G11" s="3" t="s">
        <v>5372</v>
      </c>
      <c r="H11" s="97" t="s">
        <v>5373</v>
      </c>
      <c r="I11" s="11" t="s">
        <v>5388</v>
      </c>
      <c r="J11" s="12" t="s">
        <v>5389</v>
      </c>
      <c r="L11" s="419"/>
      <c r="N11" s="419"/>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49"/>
      <c r="AD11" s="99"/>
      <c r="AE11" s="99"/>
      <c r="AF11" s="99" t="s">
        <v>93</v>
      </c>
      <c r="AG11" s="99"/>
      <c r="AH11" s="99"/>
    </row>
    <row r="12" spans="1:34" ht="15" customHeight="1">
      <c r="A12" s="3">
        <v>11</v>
      </c>
      <c r="B12" s="3">
        <v>3965</v>
      </c>
      <c r="C12" s="11" t="s">
        <v>1653</v>
      </c>
      <c r="D12" s="3" t="s">
        <v>5360</v>
      </c>
      <c r="F12" s="3" t="s">
        <v>5361</v>
      </c>
      <c r="G12" s="3" t="s">
        <v>5372</v>
      </c>
      <c r="H12" s="3" t="s">
        <v>5373</v>
      </c>
      <c r="I12" s="11" t="s">
        <v>5390</v>
      </c>
      <c r="J12" s="12" t="s">
        <v>5391</v>
      </c>
      <c r="L12" s="419"/>
      <c r="N12" s="419"/>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49"/>
      <c r="AD12" s="99"/>
      <c r="AE12" s="99"/>
      <c r="AF12" s="99" t="s">
        <v>93</v>
      </c>
      <c r="AG12" s="99"/>
      <c r="AH12" s="99"/>
    </row>
    <row r="13" spans="1:34" ht="15" customHeight="1">
      <c r="A13" s="3">
        <v>12</v>
      </c>
      <c r="B13" s="3">
        <v>4680</v>
      </c>
      <c r="C13" s="11" t="s">
        <v>265</v>
      </c>
      <c r="D13" s="3" t="s">
        <v>5360</v>
      </c>
      <c r="F13" s="3" t="s">
        <v>5361</v>
      </c>
      <c r="G13" s="3" t="s">
        <v>5372</v>
      </c>
      <c r="H13" s="97" t="s">
        <v>5373</v>
      </c>
      <c r="I13" s="11" t="s">
        <v>5392</v>
      </c>
      <c r="J13" s="12" t="s">
        <v>5393</v>
      </c>
      <c r="L13" s="419"/>
      <c r="N13" s="419"/>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49"/>
      <c r="AD13" s="99"/>
      <c r="AE13" s="193" t="s">
        <v>5359</v>
      </c>
      <c r="AF13" s="99" t="s">
        <v>93</v>
      </c>
      <c r="AG13" s="99"/>
      <c r="AH13" s="99"/>
    </row>
    <row r="14" spans="1:34" ht="15" customHeight="1">
      <c r="A14" s="3">
        <v>13</v>
      </c>
      <c r="B14" s="3">
        <v>4917</v>
      </c>
      <c r="C14" s="11" t="s">
        <v>2074</v>
      </c>
      <c r="D14" s="3" t="s">
        <v>5371</v>
      </c>
      <c r="F14" s="3" t="s">
        <v>5361</v>
      </c>
      <c r="G14" s="3" t="s">
        <v>5372</v>
      </c>
      <c r="H14" s="97" t="s">
        <v>5373</v>
      </c>
      <c r="I14" s="11" t="s">
        <v>5394</v>
      </c>
      <c r="J14" s="12" t="s">
        <v>5395</v>
      </c>
      <c r="L14" s="419"/>
      <c r="N14" s="419"/>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49"/>
      <c r="AD14" s="99"/>
      <c r="AE14" s="193" t="s">
        <v>5359</v>
      </c>
      <c r="AF14" s="99" t="s">
        <v>93</v>
      </c>
      <c r="AG14" s="99"/>
      <c r="AH14" s="99"/>
    </row>
    <row r="15" spans="1:34" ht="15" customHeight="1">
      <c r="A15" s="3">
        <v>14</v>
      </c>
      <c r="B15" s="3" t="s">
        <v>72</v>
      </c>
      <c r="C15" s="11" t="s">
        <v>342</v>
      </c>
      <c r="D15" s="3" t="s">
        <v>5371</v>
      </c>
      <c r="F15" s="3" t="s">
        <v>5361</v>
      </c>
      <c r="G15" s="3" t="s">
        <v>5372</v>
      </c>
      <c r="H15" s="97" t="s">
        <v>5373</v>
      </c>
      <c r="I15" s="11" t="s">
        <v>5396</v>
      </c>
      <c r="J15" s="12" t="s">
        <v>5397</v>
      </c>
      <c r="L15" s="419"/>
      <c r="N15" s="419"/>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49"/>
      <c r="AD15" s="99"/>
      <c r="AE15" s="99"/>
      <c r="AF15" s="99" t="s">
        <v>93</v>
      </c>
      <c r="AG15" s="99"/>
      <c r="AH15" s="99"/>
    </row>
    <row r="16" spans="1:34" ht="15" customHeight="1">
      <c r="A16" s="3">
        <v>15</v>
      </c>
      <c r="B16" s="3">
        <v>3147</v>
      </c>
      <c r="C16" s="11" t="s">
        <v>888</v>
      </c>
      <c r="D16" s="3" t="s">
        <v>5360</v>
      </c>
      <c r="F16" s="3" t="s">
        <v>5361</v>
      </c>
      <c r="G16" s="3" t="s">
        <v>5398</v>
      </c>
      <c r="H16" s="97" t="s">
        <v>5399</v>
      </c>
      <c r="I16" s="11" t="s">
        <v>5400</v>
      </c>
      <c r="J16" s="12" t="s">
        <v>5401</v>
      </c>
      <c r="L16" s="419"/>
      <c r="N16" s="419"/>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49"/>
      <c r="AD16" s="99"/>
      <c r="AE16" s="99"/>
      <c r="AF16" s="99" t="s">
        <v>93</v>
      </c>
      <c r="AG16" s="99"/>
      <c r="AH16" s="99"/>
    </row>
    <row r="17" spans="1:34" ht="15" customHeight="1">
      <c r="A17" s="3">
        <v>16</v>
      </c>
      <c r="B17" s="3">
        <v>3183</v>
      </c>
      <c r="C17" s="11" t="s">
        <v>1098</v>
      </c>
      <c r="D17" s="3" t="s">
        <v>5366</v>
      </c>
      <c r="F17" s="3" t="s">
        <v>5361</v>
      </c>
      <c r="G17" s="3" t="s">
        <v>5398</v>
      </c>
      <c r="H17" s="97" t="s">
        <v>5399</v>
      </c>
      <c r="I17" s="11" t="s">
        <v>5402</v>
      </c>
      <c r="J17" s="12" t="s">
        <v>5403</v>
      </c>
      <c r="L17" s="419"/>
      <c r="N17" s="419"/>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49"/>
      <c r="AD17" s="99"/>
      <c r="AE17" s="99"/>
      <c r="AF17" s="99" t="s">
        <v>93</v>
      </c>
      <c r="AG17" s="99"/>
      <c r="AH17" s="99"/>
    </row>
    <row r="18" spans="1:34" ht="15" customHeight="1">
      <c r="A18" s="3">
        <v>17</v>
      </c>
      <c r="B18" s="3">
        <v>3551</v>
      </c>
      <c r="C18" s="11" t="s">
        <v>2033</v>
      </c>
      <c r="D18" s="3" t="s">
        <v>5371</v>
      </c>
      <c r="F18" s="3" t="s">
        <v>5361</v>
      </c>
      <c r="G18" s="3" t="s">
        <v>5398</v>
      </c>
      <c r="H18" s="97" t="s">
        <v>5399</v>
      </c>
      <c r="I18" s="11" t="s">
        <v>5404</v>
      </c>
      <c r="J18" s="12" t="s">
        <v>5405</v>
      </c>
      <c r="L18" s="419"/>
      <c r="N18" s="419"/>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49"/>
      <c r="AD18" s="99"/>
      <c r="AE18" s="99"/>
      <c r="AF18" s="99" t="s">
        <v>93</v>
      </c>
      <c r="AG18" s="99"/>
      <c r="AH18" s="99"/>
    </row>
    <row r="19" spans="1:34" ht="15" customHeight="1">
      <c r="A19" s="3">
        <v>18</v>
      </c>
      <c r="B19" s="3">
        <v>3818</v>
      </c>
      <c r="C19" s="11" t="s">
        <v>524</v>
      </c>
      <c r="D19" s="3" t="s">
        <v>5360</v>
      </c>
      <c r="F19" s="3" t="s">
        <v>5361</v>
      </c>
      <c r="G19" s="3" t="s">
        <v>5398</v>
      </c>
      <c r="H19" s="97" t="s">
        <v>5399</v>
      </c>
      <c r="I19" s="11" t="s">
        <v>5406</v>
      </c>
      <c r="J19" s="12" t="s">
        <v>5407</v>
      </c>
      <c r="L19" s="419"/>
      <c r="N19" s="419"/>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49"/>
      <c r="AD19" s="99"/>
      <c r="AE19" s="99"/>
      <c r="AF19" s="99" t="s">
        <v>93</v>
      </c>
      <c r="AG19" s="99"/>
      <c r="AH19" s="99"/>
    </row>
    <row r="20" spans="1:34" ht="15" customHeight="1">
      <c r="A20" s="3">
        <v>19</v>
      </c>
      <c r="B20" s="3">
        <v>3853</v>
      </c>
      <c r="C20" s="11" t="s">
        <v>758</v>
      </c>
      <c r="D20" s="3" t="s">
        <v>5360</v>
      </c>
      <c r="F20" s="3" t="s">
        <v>5361</v>
      </c>
      <c r="G20" s="3" t="s">
        <v>5398</v>
      </c>
      <c r="H20" s="97" t="s">
        <v>5399</v>
      </c>
      <c r="I20" s="11" t="s">
        <v>5408</v>
      </c>
      <c r="J20" s="12" t="s">
        <v>5409</v>
      </c>
      <c r="L20" s="419"/>
      <c r="N20" s="419"/>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49"/>
      <c r="AD20" s="99"/>
      <c r="AE20" s="99"/>
      <c r="AF20" s="99" t="s">
        <v>93</v>
      </c>
      <c r="AG20" s="99"/>
      <c r="AH20" s="99"/>
    </row>
    <row r="21" spans="1:34" ht="15" customHeight="1">
      <c r="A21" s="3">
        <v>20</v>
      </c>
      <c r="B21" s="3">
        <v>4167</v>
      </c>
      <c r="C21" s="11" t="s">
        <v>1082</v>
      </c>
      <c r="D21" s="3" t="s">
        <v>5366</v>
      </c>
      <c r="F21" s="3" t="s">
        <v>5361</v>
      </c>
      <c r="G21" s="3" t="s">
        <v>5398</v>
      </c>
      <c r="H21" s="97" t="s">
        <v>5399</v>
      </c>
      <c r="I21" s="11" t="s">
        <v>5410</v>
      </c>
      <c r="J21" s="12" t="s">
        <v>5411</v>
      </c>
      <c r="L21" s="419"/>
      <c r="N21" s="419"/>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49"/>
      <c r="AD21" s="99"/>
      <c r="AE21" s="99"/>
      <c r="AF21" s="99" t="s">
        <v>93</v>
      </c>
      <c r="AG21" s="99"/>
      <c r="AH21" s="99"/>
    </row>
    <row r="22" spans="1:34" ht="15" customHeight="1">
      <c r="A22" s="3">
        <v>21</v>
      </c>
      <c r="B22" s="3">
        <v>4983</v>
      </c>
      <c r="C22" s="11" t="s">
        <v>610</v>
      </c>
      <c r="D22" s="3" t="s">
        <v>5360</v>
      </c>
      <c r="F22" s="3" t="s">
        <v>5361</v>
      </c>
      <c r="G22" s="3" t="s">
        <v>5398</v>
      </c>
      <c r="H22" s="97" t="s">
        <v>5399</v>
      </c>
      <c r="I22" s="11" t="s">
        <v>5412</v>
      </c>
      <c r="J22" s="12" t="s">
        <v>5413</v>
      </c>
      <c r="L22" s="419"/>
      <c r="N22" s="419"/>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49"/>
      <c r="AD22" s="99"/>
      <c r="AE22" s="193" t="s">
        <v>5359</v>
      </c>
      <c r="AF22" s="99" t="s">
        <v>93</v>
      </c>
      <c r="AG22" s="99"/>
      <c r="AH22" s="99"/>
    </row>
    <row r="23" spans="1:34" ht="15" customHeight="1">
      <c r="A23" s="3">
        <v>22</v>
      </c>
      <c r="B23" s="3" t="s">
        <v>64</v>
      </c>
      <c r="C23" s="11" t="s">
        <v>1589</v>
      </c>
      <c r="D23" s="3" t="s">
        <v>5360</v>
      </c>
      <c r="F23" s="3" t="s">
        <v>5361</v>
      </c>
      <c r="G23" s="3" t="s">
        <v>5398</v>
      </c>
      <c r="H23" s="97" t="s">
        <v>5399</v>
      </c>
      <c r="I23" s="11" t="s">
        <v>5414</v>
      </c>
      <c r="J23" s="12" t="s">
        <v>5415</v>
      </c>
      <c r="L23" s="419"/>
      <c r="N23" s="419"/>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49"/>
      <c r="AD23" s="99"/>
      <c r="AE23" s="193" t="s">
        <v>5359</v>
      </c>
      <c r="AF23" s="99" t="s">
        <v>93</v>
      </c>
      <c r="AG23" s="99"/>
      <c r="AH23" s="99"/>
    </row>
    <row r="24" spans="1:34" ht="15" customHeight="1">
      <c r="A24" s="3">
        <v>23</v>
      </c>
      <c r="B24" s="3" t="s">
        <v>59</v>
      </c>
      <c r="C24" s="11" t="s">
        <v>2037</v>
      </c>
      <c r="D24" s="3" t="s">
        <v>5371</v>
      </c>
      <c r="F24" s="3" t="s">
        <v>5361</v>
      </c>
      <c r="G24" s="3" t="s">
        <v>5398</v>
      </c>
      <c r="H24" s="97" t="s">
        <v>5399</v>
      </c>
      <c r="I24" s="11" t="s">
        <v>5416</v>
      </c>
      <c r="J24" s="12" t="s">
        <v>5417</v>
      </c>
      <c r="L24" s="419"/>
      <c r="N24" s="419"/>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49"/>
      <c r="AD24" s="99"/>
      <c r="AE24" s="99"/>
      <c r="AF24" s="99" t="s">
        <v>93</v>
      </c>
      <c r="AG24" s="99"/>
      <c r="AH24" s="99" t="s">
        <v>95</v>
      </c>
    </row>
    <row r="25" spans="1:34" ht="15" customHeight="1">
      <c r="A25" s="3">
        <v>24</v>
      </c>
      <c r="B25" s="3" t="s">
        <v>76</v>
      </c>
      <c r="C25" s="11" t="s">
        <v>2041</v>
      </c>
      <c r="D25" s="3" t="s">
        <v>5371</v>
      </c>
      <c r="F25" s="3" t="s">
        <v>5361</v>
      </c>
      <c r="G25" s="3" t="s">
        <v>5398</v>
      </c>
      <c r="H25" s="97" t="s">
        <v>5399</v>
      </c>
      <c r="I25" s="11" t="s">
        <v>5418</v>
      </c>
      <c r="J25" s="12" t="s">
        <v>5419</v>
      </c>
      <c r="L25" s="419"/>
      <c r="N25" s="419"/>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49"/>
      <c r="AD25" s="99"/>
      <c r="AE25" s="193" t="s">
        <v>5359</v>
      </c>
      <c r="AF25" s="99" t="s">
        <v>93</v>
      </c>
      <c r="AG25" s="99"/>
      <c r="AH25" s="99"/>
    </row>
    <row r="26" spans="1:34" ht="15" customHeight="1">
      <c r="A26" s="3">
        <v>25</v>
      </c>
      <c r="B26" s="3" t="s">
        <v>85</v>
      </c>
      <c r="C26" s="11" t="s">
        <v>2078</v>
      </c>
      <c r="D26" s="3" t="s">
        <v>5356</v>
      </c>
      <c r="F26" s="3" t="s">
        <v>5361</v>
      </c>
      <c r="G26" s="3" t="s">
        <v>5398</v>
      </c>
      <c r="H26" s="97" t="s">
        <v>5399</v>
      </c>
      <c r="I26" s="11" t="s">
        <v>5420</v>
      </c>
      <c r="J26" s="12" t="s">
        <v>5421</v>
      </c>
      <c r="L26" s="419"/>
      <c r="N26" s="419"/>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49"/>
      <c r="AD26" s="99"/>
      <c r="AE26" s="99"/>
      <c r="AF26" s="99"/>
      <c r="AG26" s="99"/>
      <c r="AH26" s="99"/>
    </row>
    <row r="27" spans="1:34" ht="15" customHeight="1">
      <c r="A27" s="3">
        <v>26</v>
      </c>
      <c r="B27" s="3">
        <v>2403</v>
      </c>
      <c r="C27" s="11" t="s">
        <v>1923</v>
      </c>
      <c r="D27" s="3" t="s">
        <v>5360</v>
      </c>
      <c r="F27" s="3" t="s">
        <v>5361</v>
      </c>
      <c r="G27" s="3" t="s">
        <v>5362</v>
      </c>
      <c r="H27" s="97" t="s">
        <v>5363</v>
      </c>
      <c r="I27" s="11" t="s">
        <v>5422</v>
      </c>
      <c r="J27" s="12" t="s">
        <v>5423</v>
      </c>
      <c r="L27" s="419"/>
      <c r="N27" s="419"/>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49"/>
      <c r="AD27" s="99"/>
      <c r="AE27" s="99"/>
      <c r="AF27" s="99" t="s">
        <v>93</v>
      </c>
      <c r="AG27" s="99"/>
      <c r="AH27" s="99"/>
    </row>
    <row r="28" spans="1:34" ht="15" customHeight="1">
      <c r="A28" s="3">
        <v>27</v>
      </c>
      <c r="B28" s="3">
        <v>2422</v>
      </c>
      <c r="C28" s="11" t="s">
        <v>2093</v>
      </c>
      <c r="D28" s="3" t="s">
        <v>5360</v>
      </c>
      <c r="F28" s="3" t="s">
        <v>5361</v>
      </c>
      <c r="G28" s="3" t="s">
        <v>5362</v>
      </c>
      <c r="H28" s="97" t="s">
        <v>5363</v>
      </c>
      <c r="I28" s="11" t="s">
        <v>5424</v>
      </c>
      <c r="J28" s="12" t="s">
        <v>5425</v>
      </c>
      <c r="L28" s="419"/>
      <c r="N28" s="419"/>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49"/>
      <c r="AD28" s="99"/>
      <c r="AE28" s="99"/>
      <c r="AF28" s="99" t="s">
        <v>93</v>
      </c>
      <c r="AG28" s="99"/>
      <c r="AH28" s="99"/>
    </row>
    <row r="29" spans="1:34" ht="15" customHeight="1">
      <c r="A29" s="3">
        <v>28</v>
      </c>
      <c r="B29" s="3">
        <v>2995</v>
      </c>
      <c r="C29" s="11" t="s">
        <v>494</v>
      </c>
      <c r="D29" s="3" t="s">
        <v>5360</v>
      </c>
      <c r="F29" s="3" t="s">
        <v>5361</v>
      </c>
      <c r="G29" s="3" t="s">
        <v>5362</v>
      </c>
      <c r="H29" s="97" t="s">
        <v>5363</v>
      </c>
      <c r="I29" s="11" t="s">
        <v>5426</v>
      </c>
      <c r="J29" s="12" t="s">
        <v>5427</v>
      </c>
      <c r="L29" s="419"/>
      <c r="N29" s="419"/>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49"/>
      <c r="AD29" s="99"/>
      <c r="AE29" s="193" t="s">
        <v>5359</v>
      </c>
      <c r="AF29" s="99" t="s">
        <v>93</v>
      </c>
      <c r="AG29" s="99"/>
      <c r="AH29" s="99"/>
    </row>
    <row r="30" spans="1:34" ht="15" customHeight="1">
      <c r="A30" s="3">
        <v>29</v>
      </c>
      <c r="B30" s="3">
        <v>3416</v>
      </c>
      <c r="C30" s="11" t="s">
        <v>2052</v>
      </c>
      <c r="D30" s="3" t="s">
        <v>5371</v>
      </c>
      <c r="F30" s="3" t="s">
        <v>5361</v>
      </c>
      <c r="G30" s="3" t="s">
        <v>5362</v>
      </c>
      <c r="H30" s="97" t="s">
        <v>5363</v>
      </c>
      <c r="I30" s="11" t="s">
        <v>5428</v>
      </c>
      <c r="J30" s="12" t="s">
        <v>5429</v>
      </c>
      <c r="L30" s="419"/>
      <c r="N30" s="419"/>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49"/>
      <c r="AD30" s="99"/>
      <c r="AE30" s="99"/>
      <c r="AF30" s="99" t="s">
        <v>93</v>
      </c>
      <c r="AG30" s="99"/>
      <c r="AH30" s="99"/>
    </row>
    <row r="31" spans="1:34" ht="15" customHeight="1">
      <c r="A31" s="3">
        <v>30</v>
      </c>
      <c r="B31" s="3">
        <v>3977</v>
      </c>
      <c r="C31" s="11" t="s">
        <v>353</v>
      </c>
      <c r="D31" s="3" t="s">
        <v>5371</v>
      </c>
      <c r="F31" s="3" t="s">
        <v>5361</v>
      </c>
      <c r="G31" s="3" t="s">
        <v>5362</v>
      </c>
      <c r="H31" s="97" t="s">
        <v>5363</v>
      </c>
      <c r="I31" s="11" t="s">
        <v>5430</v>
      </c>
      <c r="J31" s="12" t="s">
        <v>5431</v>
      </c>
      <c r="L31" s="419"/>
      <c r="N31" s="419"/>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49"/>
      <c r="AD31" s="99"/>
      <c r="AE31" s="99"/>
      <c r="AF31" s="99" t="s">
        <v>93</v>
      </c>
      <c r="AG31" s="99"/>
      <c r="AH31" s="99"/>
    </row>
    <row r="32" spans="1:34" ht="15" customHeight="1">
      <c r="A32" s="3">
        <v>31</v>
      </c>
      <c r="B32" s="3">
        <v>4046</v>
      </c>
      <c r="C32" s="11" t="s">
        <v>1892</v>
      </c>
      <c r="D32" s="3" t="s">
        <v>5366</v>
      </c>
      <c r="F32" s="3" t="s">
        <v>5361</v>
      </c>
      <c r="G32" s="3" t="s">
        <v>5362</v>
      </c>
      <c r="H32" s="97" t="s">
        <v>5363</v>
      </c>
      <c r="I32" s="11" t="s">
        <v>5432</v>
      </c>
      <c r="J32" s="12" t="s">
        <v>5433</v>
      </c>
      <c r="L32" s="419"/>
      <c r="N32" s="419"/>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49"/>
      <c r="AD32" s="99"/>
      <c r="AE32" s="99"/>
      <c r="AF32" s="99" t="s">
        <v>93</v>
      </c>
      <c r="AG32" s="99"/>
      <c r="AH32" s="99"/>
    </row>
    <row r="33" spans="1:34" ht="15" customHeight="1">
      <c r="A33" s="3">
        <v>32</v>
      </c>
      <c r="B33" s="3">
        <v>4145</v>
      </c>
      <c r="C33" s="11" t="s">
        <v>333</v>
      </c>
      <c r="D33" s="3" t="s">
        <v>5360</v>
      </c>
      <c r="F33" s="3" t="s">
        <v>5361</v>
      </c>
      <c r="G33" s="3" t="s">
        <v>5362</v>
      </c>
      <c r="H33" s="97" t="s">
        <v>5363</v>
      </c>
      <c r="I33" s="11" t="s">
        <v>5434</v>
      </c>
      <c r="J33" s="12" t="s">
        <v>5435</v>
      </c>
      <c r="L33" s="419"/>
      <c r="N33" s="419"/>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49"/>
      <c r="AD33" s="99"/>
      <c r="AE33" s="99"/>
      <c r="AF33" s="99" t="s">
        <v>93</v>
      </c>
      <c r="AG33" s="99"/>
      <c r="AH33" s="99"/>
    </row>
    <row r="34" spans="1:34" ht="15" customHeight="1">
      <c r="A34" s="3">
        <v>33</v>
      </c>
      <c r="B34" s="3">
        <v>4422</v>
      </c>
      <c r="C34" s="11" t="s">
        <v>2082</v>
      </c>
      <c r="D34" s="3" t="s">
        <v>5360</v>
      </c>
      <c r="F34" s="3" t="s">
        <v>5361</v>
      </c>
      <c r="G34" s="3" t="s">
        <v>5362</v>
      </c>
      <c r="H34" s="97" t="s">
        <v>5363</v>
      </c>
      <c r="I34" s="11" t="s">
        <v>5436</v>
      </c>
      <c r="J34" s="12" t="s">
        <v>5437</v>
      </c>
      <c r="L34" s="419"/>
      <c r="N34" s="419"/>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49"/>
      <c r="AD34" s="99"/>
      <c r="AE34" s="99"/>
      <c r="AF34" s="99" t="s">
        <v>93</v>
      </c>
      <c r="AG34" s="99"/>
      <c r="AH34" s="99"/>
    </row>
    <row r="35" spans="1:34" ht="15" customHeight="1">
      <c r="A35" s="3">
        <v>34</v>
      </c>
      <c r="B35" s="3" t="s">
        <v>84</v>
      </c>
      <c r="C35" s="11" t="s">
        <v>1914</v>
      </c>
      <c r="D35" s="3" t="s">
        <v>5360</v>
      </c>
      <c r="F35" s="3" t="s">
        <v>5361</v>
      </c>
      <c r="G35" s="3" t="s">
        <v>5362</v>
      </c>
      <c r="H35" s="97" t="s">
        <v>5363</v>
      </c>
      <c r="I35" s="11" t="s">
        <v>5438</v>
      </c>
      <c r="J35" s="12" t="s">
        <v>5439</v>
      </c>
      <c r="L35" s="419"/>
      <c r="N35" s="419"/>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49"/>
      <c r="AD35" s="99"/>
      <c r="AE35" s="99"/>
      <c r="AF35" s="99" t="s">
        <v>93</v>
      </c>
      <c r="AG35" s="99"/>
      <c r="AH35" s="99"/>
    </row>
    <row r="36" spans="1:34" ht="15" customHeight="1">
      <c r="A36" s="3">
        <v>35</v>
      </c>
      <c r="B36" s="3" t="s">
        <v>77</v>
      </c>
      <c r="C36" s="11" t="s">
        <v>1927</v>
      </c>
      <c r="D36" s="3" t="s">
        <v>5371</v>
      </c>
      <c r="F36" s="3" t="s">
        <v>5361</v>
      </c>
      <c r="G36" s="3" t="s">
        <v>5362</v>
      </c>
      <c r="H36" s="97" t="s">
        <v>5363</v>
      </c>
      <c r="I36" s="11" t="s">
        <v>5440</v>
      </c>
      <c r="J36" s="12" t="s">
        <v>5441</v>
      </c>
      <c r="L36" s="419"/>
      <c r="N36" s="419"/>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49"/>
      <c r="AD36" s="99"/>
      <c r="AE36" s="193" t="s">
        <v>5359</v>
      </c>
      <c r="AF36" s="99" t="s">
        <v>93</v>
      </c>
      <c r="AG36" s="99"/>
      <c r="AH36" s="99"/>
    </row>
    <row r="37" spans="1:34" ht="15.6" customHeight="1">
      <c r="A37" s="3">
        <v>36</v>
      </c>
      <c r="B37" s="3">
        <v>2237</v>
      </c>
      <c r="C37" s="11" t="s">
        <v>979</v>
      </c>
      <c r="D37" s="3" t="s">
        <v>5360</v>
      </c>
      <c r="F37" s="3" t="s">
        <v>5442</v>
      </c>
      <c r="G37" s="3" t="s">
        <v>5443</v>
      </c>
      <c r="H37" s="97" t="s">
        <v>5444</v>
      </c>
      <c r="I37" s="11" t="s">
        <v>5445</v>
      </c>
      <c r="J37" s="12" t="s">
        <v>5446</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47"/>
      <c r="AD37" s="99"/>
      <c r="AE37" s="99"/>
      <c r="AF37" s="99" t="s">
        <v>93</v>
      </c>
      <c r="AG37" s="99"/>
      <c r="AH37" s="99"/>
    </row>
    <row r="38" spans="1:34" ht="15.6" customHeight="1">
      <c r="A38" s="3">
        <v>37</v>
      </c>
      <c r="B38" s="3">
        <v>4844</v>
      </c>
      <c r="C38" s="11" t="s">
        <v>991</v>
      </c>
      <c r="D38" s="3" t="s">
        <v>5360</v>
      </c>
      <c r="F38" s="3" t="s">
        <v>5442</v>
      </c>
      <c r="G38" s="3" t="s">
        <v>5443</v>
      </c>
      <c r="H38" s="97" t="s">
        <v>5444</v>
      </c>
      <c r="I38" s="11" t="s">
        <v>5447</v>
      </c>
      <c r="J38" s="12" t="s">
        <v>5448</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47"/>
      <c r="AD38" s="99"/>
      <c r="AE38" s="193" t="s">
        <v>5359</v>
      </c>
      <c r="AF38" s="99" t="s">
        <v>93</v>
      </c>
      <c r="AG38" s="99"/>
      <c r="AH38" s="99"/>
    </row>
    <row r="39" spans="1:34" ht="15.6" customHeight="1">
      <c r="A39" s="3">
        <v>38</v>
      </c>
      <c r="B39" s="3">
        <v>5080</v>
      </c>
      <c r="C39" s="11" t="s">
        <v>897</v>
      </c>
      <c r="D39" s="3" t="s">
        <v>5366</v>
      </c>
      <c r="F39" s="3" t="s">
        <v>5442</v>
      </c>
      <c r="G39" s="3" t="s">
        <v>5443</v>
      </c>
      <c r="H39" s="97" t="s">
        <v>5444</v>
      </c>
      <c r="I39" s="11" t="s">
        <v>5449</v>
      </c>
      <c r="J39" s="12" t="s">
        <v>5450</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47"/>
      <c r="AD39" s="99"/>
      <c r="AE39" s="193" t="s">
        <v>5359</v>
      </c>
      <c r="AF39" s="99" t="s">
        <v>93</v>
      </c>
      <c r="AG39" s="99"/>
      <c r="AH39" s="99"/>
    </row>
    <row r="40" spans="1:34" ht="15.6" customHeight="1">
      <c r="A40" s="3">
        <v>39</v>
      </c>
      <c r="B40" s="3">
        <v>3359</v>
      </c>
      <c r="C40" s="11" t="s">
        <v>944</v>
      </c>
      <c r="D40" s="3" t="s">
        <v>5371</v>
      </c>
      <c r="F40" s="3" t="s">
        <v>5451</v>
      </c>
      <c r="G40" s="3" t="s">
        <v>5452</v>
      </c>
      <c r="H40" s="97" t="s">
        <v>5453</v>
      </c>
      <c r="I40" s="11" t="s">
        <v>5454</v>
      </c>
      <c r="J40" s="12" t="s">
        <v>5455</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66</v>
      </c>
      <c r="AB40" s="99" t="str">
        <f>VLOOKUP(B40,門市主檔!A:B,2,FALSE)</f>
        <v>三重金陵店</v>
      </c>
      <c r="AC40" s="247"/>
      <c r="AD40" s="99" t="s">
        <v>66</v>
      </c>
      <c r="AE40" s="99"/>
      <c r="AF40" s="99" t="s">
        <v>93</v>
      </c>
      <c r="AG40" s="99"/>
      <c r="AH40" s="99"/>
    </row>
    <row r="41" spans="1:34" ht="15" customHeight="1">
      <c r="A41" s="3">
        <v>40</v>
      </c>
      <c r="B41" s="3">
        <v>3601</v>
      </c>
      <c r="C41" s="11" t="s">
        <v>1485</v>
      </c>
      <c r="D41" s="3" t="s">
        <v>5366</v>
      </c>
      <c r="F41" s="3" t="s">
        <v>5451</v>
      </c>
      <c r="G41" s="3" t="s">
        <v>5452</v>
      </c>
      <c r="H41" s="97" t="s">
        <v>5453</v>
      </c>
      <c r="I41" s="11" t="s">
        <v>5456</v>
      </c>
      <c r="J41" s="12" t="s">
        <v>5457</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48"/>
      <c r="AD41" s="99"/>
      <c r="AE41" s="193" t="s">
        <v>5359</v>
      </c>
      <c r="AF41" s="99" t="s">
        <v>93</v>
      </c>
      <c r="AG41" s="99"/>
      <c r="AH41" s="99"/>
    </row>
    <row r="42" spans="1:34" ht="15" customHeight="1">
      <c r="A42" s="3">
        <v>41</v>
      </c>
      <c r="B42" s="3">
        <v>3627</v>
      </c>
      <c r="C42" s="11" t="s">
        <v>428</v>
      </c>
      <c r="D42" s="3" t="s">
        <v>5360</v>
      </c>
      <c r="F42" s="3" t="s">
        <v>5451</v>
      </c>
      <c r="G42" s="3" t="s">
        <v>5452</v>
      </c>
      <c r="H42" s="97" t="s">
        <v>5453</v>
      </c>
      <c r="I42" s="11" t="s">
        <v>5458</v>
      </c>
      <c r="J42" s="12" t="s">
        <v>5459</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49"/>
      <c r="AD42" s="99"/>
      <c r="AE42" s="99"/>
      <c r="AF42" s="99" t="s">
        <v>93</v>
      </c>
      <c r="AG42" s="99"/>
      <c r="AH42" s="99" t="s">
        <v>95</v>
      </c>
    </row>
    <row r="43" spans="1:34" ht="15" customHeight="1">
      <c r="A43" s="3">
        <v>42</v>
      </c>
      <c r="B43" s="3">
        <v>3890</v>
      </c>
      <c r="C43" s="11" t="s">
        <v>204</v>
      </c>
      <c r="D43" s="3" t="s">
        <v>5371</v>
      </c>
      <c r="F43" s="3" t="s">
        <v>5451</v>
      </c>
      <c r="G43" s="3" t="s">
        <v>5452</v>
      </c>
      <c r="H43" s="97" t="s">
        <v>5453</v>
      </c>
      <c r="I43" s="11" t="s">
        <v>5460</v>
      </c>
      <c r="J43" s="12" t="s">
        <v>5461</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49"/>
      <c r="AD43" s="99"/>
      <c r="AE43" s="99"/>
      <c r="AF43" s="99" t="s">
        <v>93</v>
      </c>
      <c r="AG43" s="99"/>
      <c r="AH43" s="99"/>
    </row>
    <row r="44" spans="1:34" ht="15" customHeight="1">
      <c r="A44" s="3">
        <v>43</v>
      </c>
      <c r="B44" s="3">
        <v>4698</v>
      </c>
      <c r="C44" s="11" t="s">
        <v>1063</v>
      </c>
      <c r="D44" s="3" t="s">
        <v>5360</v>
      </c>
      <c r="F44" s="3" t="s">
        <v>5451</v>
      </c>
      <c r="G44" s="3" t="s">
        <v>5452</v>
      </c>
      <c r="H44" s="97" t="s">
        <v>5453</v>
      </c>
      <c r="I44" s="11" t="s">
        <v>5462</v>
      </c>
      <c r="J44" s="12" t="s">
        <v>5463</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49"/>
      <c r="AD44" s="99"/>
      <c r="AE44" s="99"/>
      <c r="AF44" s="99" t="s">
        <v>93</v>
      </c>
      <c r="AG44" s="99"/>
      <c r="AH44" s="99" t="s">
        <v>95</v>
      </c>
    </row>
    <row r="45" spans="1:34" ht="15" customHeight="1">
      <c r="A45" s="3">
        <v>44</v>
      </c>
      <c r="B45" s="3">
        <v>4977</v>
      </c>
      <c r="C45" s="11" t="s">
        <v>952</v>
      </c>
      <c r="D45" s="3" t="s">
        <v>5360</v>
      </c>
      <c r="F45" s="3" t="s">
        <v>5451</v>
      </c>
      <c r="G45" s="3" t="s">
        <v>5452</v>
      </c>
      <c r="H45" s="97" t="s">
        <v>5453</v>
      </c>
      <c r="I45" s="11" t="s">
        <v>5464</v>
      </c>
      <c r="J45" s="12" t="s">
        <v>5465</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49"/>
      <c r="AD45" s="99"/>
      <c r="AE45" s="99"/>
      <c r="AF45" s="99" t="s">
        <v>93</v>
      </c>
      <c r="AG45" s="99"/>
      <c r="AH45" s="99"/>
    </row>
    <row r="46" spans="1:34" ht="15" customHeight="1">
      <c r="A46" s="3">
        <v>45</v>
      </c>
      <c r="B46" s="3" t="s">
        <v>73</v>
      </c>
      <c r="C46" s="11" t="s">
        <v>1002</v>
      </c>
      <c r="D46" s="3" t="s">
        <v>5360</v>
      </c>
      <c r="F46" s="3" t="s">
        <v>5451</v>
      </c>
      <c r="G46" s="3" t="s">
        <v>5452</v>
      </c>
      <c r="H46" s="97" t="s">
        <v>5453</v>
      </c>
      <c r="I46" s="11" t="s">
        <v>5466</v>
      </c>
      <c r="J46" s="12" t="s">
        <v>5467</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49"/>
      <c r="AD46" s="99"/>
      <c r="AE46" s="99"/>
      <c r="AF46" s="99" t="s">
        <v>93</v>
      </c>
      <c r="AG46" s="99"/>
      <c r="AH46" s="99"/>
    </row>
    <row r="47" spans="1:34" ht="15" customHeight="1">
      <c r="A47" s="3">
        <v>46</v>
      </c>
      <c r="B47" s="17" t="s">
        <v>71</v>
      </c>
      <c r="C47" s="11" t="s">
        <v>1051</v>
      </c>
      <c r="D47" s="3" t="s">
        <v>5371</v>
      </c>
      <c r="F47" s="3" t="s">
        <v>5451</v>
      </c>
      <c r="G47" s="3" t="s">
        <v>5452</v>
      </c>
      <c r="H47" s="97" t="s">
        <v>5453</v>
      </c>
      <c r="I47" s="11" t="s">
        <v>5468</v>
      </c>
      <c r="J47" s="12" t="s">
        <v>5469</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49"/>
      <c r="AD47" s="99"/>
      <c r="AE47" s="99"/>
      <c r="AF47" s="99" t="s">
        <v>93</v>
      </c>
      <c r="AG47" s="99"/>
      <c r="AH47" s="99" t="s">
        <v>95</v>
      </c>
    </row>
    <row r="48" spans="1:34" ht="15" customHeight="1">
      <c r="A48" s="3">
        <v>47</v>
      </c>
      <c r="B48" s="3" t="s">
        <v>67</v>
      </c>
      <c r="C48" s="11" t="s">
        <v>948</v>
      </c>
      <c r="D48" s="3" t="s">
        <v>5366</v>
      </c>
      <c r="F48" s="3" t="s">
        <v>5451</v>
      </c>
      <c r="G48" s="3" t="s">
        <v>5452</v>
      </c>
      <c r="H48" s="97" t="s">
        <v>5453</v>
      </c>
      <c r="I48" s="11" t="s">
        <v>5470</v>
      </c>
      <c r="J48" s="12" t="s">
        <v>5471</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49"/>
      <c r="AD48" s="99"/>
      <c r="AE48" s="99"/>
      <c r="AF48" s="99" t="s">
        <v>93</v>
      </c>
      <c r="AG48" s="99"/>
      <c r="AH48" s="99"/>
    </row>
    <row r="49" spans="1:34" ht="15" customHeight="1">
      <c r="A49" s="3">
        <v>48</v>
      </c>
      <c r="B49" s="3">
        <v>3772</v>
      </c>
      <c r="C49" s="11" t="s">
        <v>1474</v>
      </c>
      <c r="D49" s="3" t="s">
        <v>5360</v>
      </c>
      <c r="F49" s="3" t="s">
        <v>5451</v>
      </c>
      <c r="G49" s="3" t="s">
        <v>5472</v>
      </c>
      <c r="H49" s="97" t="s">
        <v>5473</v>
      </c>
      <c r="I49" s="11" t="s">
        <v>5474</v>
      </c>
      <c r="J49" s="12" t="s">
        <v>5475</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49"/>
      <c r="AD49" s="99"/>
      <c r="AE49" s="99"/>
      <c r="AF49" s="99" t="s">
        <v>93</v>
      </c>
      <c r="AG49" s="99"/>
      <c r="AH49" s="99"/>
    </row>
    <row r="50" spans="1:34" ht="15" customHeight="1">
      <c r="A50" s="3">
        <v>49</v>
      </c>
      <c r="B50" s="3">
        <v>3796</v>
      </c>
      <c r="C50" s="11" t="s">
        <v>1502</v>
      </c>
      <c r="D50" s="3" t="s">
        <v>5360</v>
      </c>
      <c r="F50" s="3" t="s">
        <v>5451</v>
      </c>
      <c r="G50" s="3" t="s">
        <v>5472</v>
      </c>
      <c r="H50" s="97" t="s">
        <v>5473</v>
      </c>
      <c r="I50" s="11" t="s">
        <v>5476</v>
      </c>
      <c r="J50" s="12" t="s">
        <v>5477</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49"/>
      <c r="AD50" s="99"/>
      <c r="AE50" s="99"/>
      <c r="AF50" s="99" t="s">
        <v>93</v>
      </c>
      <c r="AG50" s="99"/>
      <c r="AH50" s="99"/>
    </row>
    <row r="51" spans="1:34" ht="15" customHeight="1">
      <c r="A51" s="3">
        <v>50</v>
      </c>
      <c r="B51" s="3">
        <v>3811</v>
      </c>
      <c r="C51" s="11" t="s">
        <v>1424</v>
      </c>
      <c r="D51" s="3" t="s">
        <v>5366</v>
      </c>
      <c r="F51" s="3" t="s">
        <v>5451</v>
      </c>
      <c r="G51" s="3" t="s">
        <v>5472</v>
      </c>
      <c r="H51" s="97" t="s">
        <v>5473</v>
      </c>
      <c r="I51" s="11" t="s">
        <v>5478</v>
      </c>
      <c r="J51" s="12" t="s">
        <v>5479</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49"/>
      <c r="AD51" s="99"/>
      <c r="AE51" s="99"/>
      <c r="AF51" s="99" t="s">
        <v>93</v>
      </c>
      <c r="AG51" s="99"/>
      <c r="AH51" s="99" t="s">
        <v>95</v>
      </c>
    </row>
    <row r="52" spans="1:34" ht="15" customHeight="1">
      <c r="A52" s="3">
        <v>51</v>
      </c>
      <c r="B52" s="3">
        <v>4098</v>
      </c>
      <c r="C52" s="11" t="s">
        <v>1525</v>
      </c>
      <c r="D52" s="3" t="s">
        <v>5360</v>
      </c>
      <c r="F52" s="3" t="s">
        <v>5451</v>
      </c>
      <c r="G52" s="3" t="s">
        <v>5472</v>
      </c>
      <c r="H52" s="97" t="s">
        <v>5473</v>
      </c>
      <c r="I52" s="11" t="s">
        <v>5480</v>
      </c>
      <c r="J52" s="12" t="s">
        <v>5481</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49"/>
      <c r="AD52" s="99"/>
      <c r="AE52" s="99"/>
      <c r="AF52" s="99" t="s">
        <v>93</v>
      </c>
      <c r="AG52" s="99"/>
      <c r="AH52" s="99"/>
    </row>
    <row r="53" spans="1:34" ht="15" customHeight="1">
      <c r="A53" s="3">
        <v>52</v>
      </c>
      <c r="B53" s="3">
        <v>4101</v>
      </c>
      <c r="C53" s="11" t="s">
        <v>879</v>
      </c>
      <c r="D53" s="3" t="s">
        <v>5371</v>
      </c>
      <c r="F53" s="3" t="s">
        <v>5451</v>
      </c>
      <c r="G53" s="3" t="s">
        <v>5472</v>
      </c>
      <c r="H53" s="97" t="s">
        <v>5473</v>
      </c>
      <c r="I53" s="11" t="s">
        <v>5482</v>
      </c>
      <c r="J53" s="12" t="s">
        <v>5483</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49"/>
      <c r="AD53" s="99"/>
      <c r="AE53" s="99"/>
      <c r="AF53" s="99" t="s">
        <v>93</v>
      </c>
      <c r="AG53" s="99"/>
      <c r="AH53" s="99"/>
    </row>
    <row r="54" spans="1:34" ht="15" customHeight="1">
      <c r="A54" s="3">
        <v>53</v>
      </c>
      <c r="B54" s="3">
        <v>4210</v>
      </c>
      <c r="C54" s="11" t="s">
        <v>1338</v>
      </c>
      <c r="D54" s="3" t="s">
        <v>5366</v>
      </c>
      <c r="F54" s="3" t="s">
        <v>5451</v>
      </c>
      <c r="G54" s="3" t="s">
        <v>5472</v>
      </c>
      <c r="H54" s="97" t="s">
        <v>5473</v>
      </c>
      <c r="I54" s="11" t="s">
        <v>5484</v>
      </c>
      <c r="J54" s="12" t="s">
        <v>5485</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49"/>
      <c r="AD54" s="99"/>
      <c r="AE54" s="99"/>
      <c r="AF54" s="99" t="s">
        <v>93</v>
      </c>
      <c r="AG54" s="99"/>
      <c r="AH54" s="99"/>
    </row>
    <row r="55" spans="1:34" ht="15" customHeight="1">
      <c r="A55" s="3">
        <v>54</v>
      </c>
      <c r="B55" s="3" t="s">
        <v>68</v>
      </c>
      <c r="C55" s="11" t="s">
        <v>161</v>
      </c>
      <c r="D55" s="3" t="s">
        <v>5366</v>
      </c>
      <c r="F55" s="3" t="s">
        <v>5451</v>
      </c>
      <c r="G55" s="3" t="s">
        <v>5472</v>
      </c>
      <c r="H55" s="97" t="s">
        <v>5473</v>
      </c>
      <c r="I55" s="11" t="s">
        <v>5486</v>
      </c>
      <c r="J55" s="12" t="s">
        <v>5487</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49"/>
      <c r="AD55" s="99"/>
      <c r="AE55" s="99"/>
      <c r="AF55" s="99" t="s">
        <v>93</v>
      </c>
      <c r="AG55" s="99"/>
      <c r="AH55" s="99"/>
    </row>
    <row r="56" spans="1:34" ht="15" customHeight="1">
      <c r="A56" s="3">
        <v>55</v>
      </c>
      <c r="B56" s="3" t="s">
        <v>78</v>
      </c>
      <c r="C56" s="11" t="s">
        <v>1330</v>
      </c>
      <c r="D56" s="3" t="s">
        <v>5360</v>
      </c>
      <c r="F56" s="3" t="s">
        <v>5451</v>
      </c>
      <c r="G56" s="3" t="s">
        <v>5472</v>
      </c>
      <c r="H56" s="97" t="s">
        <v>5473</v>
      </c>
      <c r="I56" s="11" t="s">
        <v>5488</v>
      </c>
      <c r="J56" s="12" t="s">
        <v>5489</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49"/>
      <c r="AD56" s="99"/>
      <c r="AE56" s="99"/>
      <c r="AF56" s="99" t="s">
        <v>93</v>
      </c>
      <c r="AG56" s="99"/>
      <c r="AH56" s="99"/>
    </row>
    <row r="57" spans="1:34" ht="15" customHeight="1">
      <c r="A57" s="3">
        <v>56</v>
      </c>
      <c r="B57" s="3" t="s">
        <v>50</v>
      </c>
      <c r="C57" s="11" t="s">
        <v>1342</v>
      </c>
      <c r="D57" s="3" t="s">
        <v>5360</v>
      </c>
      <c r="F57" s="3" t="s">
        <v>5451</v>
      </c>
      <c r="G57" s="3" t="s">
        <v>5472</v>
      </c>
      <c r="H57" s="97" t="s">
        <v>5473</v>
      </c>
      <c r="I57" s="11" t="s">
        <v>5490</v>
      </c>
      <c r="J57" s="12" t="s">
        <v>5491</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49"/>
      <c r="AD57" s="99"/>
      <c r="AE57" s="99"/>
      <c r="AF57" s="99" t="s">
        <v>93</v>
      </c>
      <c r="AG57" s="99"/>
      <c r="AH57" s="99"/>
    </row>
    <row r="58" spans="1:34" ht="15" customHeight="1">
      <c r="A58" s="3">
        <v>57</v>
      </c>
      <c r="B58" s="3" t="s">
        <v>70</v>
      </c>
      <c r="C58" s="11" t="s">
        <v>1506</v>
      </c>
      <c r="D58" s="3" t="s">
        <v>5366</v>
      </c>
      <c r="F58" s="3" t="s">
        <v>5451</v>
      </c>
      <c r="G58" s="3" t="s">
        <v>5472</v>
      </c>
      <c r="H58" s="97" t="s">
        <v>5473</v>
      </c>
      <c r="I58" s="11" t="s">
        <v>5492</v>
      </c>
      <c r="J58" s="12" t="s">
        <v>5493</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49"/>
      <c r="AD58" s="99"/>
      <c r="AE58" s="99"/>
      <c r="AF58" s="99" t="s">
        <v>93</v>
      </c>
      <c r="AG58" s="99"/>
      <c r="AH58" s="99"/>
    </row>
    <row r="59" spans="1:34" ht="15" customHeight="1">
      <c r="A59" s="3">
        <v>58</v>
      </c>
      <c r="B59" s="3">
        <v>2303</v>
      </c>
      <c r="C59" s="11" t="s">
        <v>1521</v>
      </c>
      <c r="D59" s="3" t="s">
        <v>5371</v>
      </c>
      <c r="F59" s="3" t="s">
        <v>5451</v>
      </c>
      <c r="G59" s="3" t="s">
        <v>5494</v>
      </c>
      <c r="H59" s="97" t="s">
        <v>5495</v>
      </c>
      <c r="I59" s="11" t="s">
        <v>5496</v>
      </c>
      <c r="J59" s="12" t="s">
        <v>5497</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49"/>
      <c r="AD59" s="99"/>
      <c r="AE59" s="193" t="s">
        <v>5359</v>
      </c>
      <c r="AF59" s="99" t="s">
        <v>93</v>
      </c>
      <c r="AG59" s="99"/>
      <c r="AH59" s="99"/>
    </row>
    <row r="60" spans="1:34" ht="15" customHeight="1">
      <c r="A60" s="3">
        <v>59</v>
      </c>
      <c r="B60" s="3">
        <v>3623</v>
      </c>
      <c r="C60" s="11" t="s">
        <v>1243</v>
      </c>
      <c r="D60" s="3" t="s">
        <v>5366</v>
      </c>
      <c r="F60" s="3" t="s">
        <v>5451</v>
      </c>
      <c r="G60" s="3" t="s">
        <v>5494</v>
      </c>
      <c r="H60" s="97" t="s">
        <v>5495</v>
      </c>
      <c r="I60" s="11" t="s">
        <v>5498</v>
      </c>
      <c r="J60" s="12" t="s">
        <v>5499</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49"/>
      <c r="AD60" s="99"/>
      <c r="AE60" s="99"/>
      <c r="AF60" s="99" t="s">
        <v>93</v>
      </c>
      <c r="AG60" s="99"/>
      <c r="AH60" s="99"/>
    </row>
    <row r="61" spans="1:34" ht="15" customHeight="1">
      <c r="A61" s="3">
        <v>60</v>
      </c>
      <c r="B61" s="3">
        <v>4155</v>
      </c>
      <c r="C61" s="11" t="s">
        <v>392</v>
      </c>
      <c r="D61" s="3" t="s">
        <v>5366</v>
      </c>
      <c r="F61" s="3" t="s">
        <v>5451</v>
      </c>
      <c r="G61" s="3" t="s">
        <v>5494</v>
      </c>
      <c r="H61" s="97" t="s">
        <v>5495</v>
      </c>
      <c r="I61" s="11" t="s">
        <v>5500</v>
      </c>
      <c r="J61" s="12" t="s">
        <v>5501</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49"/>
      <c r="AD61" s="99"/>
      <c r="AE61" s="99"/>
      <c r="AF61" s="99" t="s">
        <v>93</v>
      </c>
      <c r="AG61" s="99"/>
      <c r="AH61" s="99"/>
    </row>
    <row r="62" spans="1:34" ht="15" customHeight="1">
      <c r="A62" s="3">
        <v>61</v>
      </c>
      <c r="B62" s="3">
        <v>4352</v>
      </c>
      <c r="C62" s="11" t="s">
        <v>1293</v>
      </c>
      <c r="D62" s="3" t="s">
        <v>5360</v>
      </c>
      <c r="F62" s="3" t="s">
        <v>5451</v>
      </c>
      <c r="G62" s="3" t="s">
        <v>5494</v>
      </c>
      <c r="H62" s="97" t="s">
        <v>5495</v>
      </c>
      <c r="I62" s="11" t="s">
        <v>5502</v>
      </c>
      <c r="J62" s="12" t="s">
        <v>5503</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49"/>
      <c r="AD62" s="99"/>
      <c r="AE62" s="99"/>
      <c r="AF62" s="99" t="s">
        <v>93</v>
      </c>
      <c r="AG62" s="99"/>
      <c r="AH62" s="99"/>
    </row>
    <row r="63" spans="1:34" ht="15" customHeight="1">
      <c r="A63" s="3">
        <v>62</v>
      </c>
      <c r="B63" s="3">
        <v>4388</v>
      </c>
      <c r="C63" s="11" t="s">
        <v>1247</v>
      </c>
      <c r="D63" s="3" t="s">
        <v>5366</v>
      </c>
      <c r="F63" s="3" t="s">
        <v>5451</v>
      </c>
      <c r="G63" s="3" t="s">
        <v>5494</v>
      </c>
      <c r="H63" s="97" t="s">
        <v>5495</v>
      </c>
      <c r="I63" s="11" t="s">
        <v>5504</v>
      </c>
      <c r="J63" s="12" t="s">
        <v>5505</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49"/>
      <c r="AD63" s="99"/>
      <c r="AE63" s="99"/>
      <c r="AF63" s="99" t="s">
        <v>93</v>
      </c>
      <c r="AG63" s="99"/>
      <c r="AH63" s="99"/>
    </row>
    <row r="64" spans="1:34" ht="15" customHeight="1">
      <c r="A64" s="3">
        <v>63</v>
      </c>
      <c r="B64" s="3">
        <v>4397</v>
      </c>
      <c r="C64" s="11" t="s">
        <v>592</v>
      </c>
      <c r="D64" s="3" t="s">
        <v>5371</v>
      </c>
      <c r="F64" s="3" t="s">
        <v>5451</v>
      </c>
      <c r="G64" s="3" t="s">
        <v>5494</v>
      </c>
      <c r="H64" s="97" t="s">
        <v>5495</v>
      </c>
      <c r="I64" s="11" t="s">
        <v>5506</v>
      </c>
      <c r="J64" s="12" t="s">
        <v>5507</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49"/>
      <c r="AD64" s="99"/>
      <c r="AE64" s="99"/>
      <c r="AF64" s="99" t="s">
        <v>93</v>
      </c>
      <c r="AG64" s="99"/>
      <c r="AH64" s="99"/>
    </row>
    <row r="65" spans="1:34" ht="15" customHeight="1">
      <c r="A65" s="3">
        <v>64</v>
      </c>
      <c r="B65" s="3">
        <v>4652</v>
      </c>
      <c r="C65" s="11" t="s">
        <v>4134</v>
      </c>
      <c r="D65" s="3" t="s">
        <v>5360</v>
      </c>
      <c r="F65" s="3" t="s">
        <v>5451</v>
      </c>
      <c r="G65" s="3" t="s">
        <v>5494</v>
      </c>
      <c r="H65" s="97" t="s">
        <v>5495</v>
      </c>
      <c r="I65" s="11" t="s">
        <v>5508</v>
      </c>
      <c r="J65" s="12" t="s">
        <v>5509</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49"/>
      <c r="AD65" s="99"/>
      <c r="AE65" s="99"/>
      <c r="AF65" s="99" t="s">
        <v>93</v>
      </c>
      <c r="AG65" s="99"/>
      <c r="AH65" s="99"/>
    </row>
    <row r="66" spans="1:34" ht="15" customHeight="1">
      <c r="A66" s="3">
        <v>65</v>
      </c>
      <c r="B66" s="3">
        <v>4968</v>
      </c>
      <c r="C66" s="11" t="s">
        <v>408</v>
      </c>
      <c r="D66" s="3" t="s">
        <v>5366</v>
      </c>
      <c r="F66" s="3" t="s">
        <v>5451</v>
      </c>
      <c r="G66" s="3" t="s">
        <v>5494</v>
      </c>
      <c r="H66" s="97" t="s">
        <v>5495</v>
      </c>
      <c r="I66" s="11" t="s">
        <v>5510</v>
      </c>
      <c r="J66" s="12" t="s">
        <v>5511</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49"/>
      <c r="AD66" s="99"/>
      <c r="AE66" s="193" t="s">
        <v>5359</v>
      </c>
      <c r="AF66" s="99" t="s">
        <v>93</v>
      </c>
      <c r="AG66" s="99"/>
      <c r="AH66" s="99"/>
    </row>
    <row r="67" spans="1:34" ht="15" customHeight="1">
      <c r="A67" s="3">
        <v>66</v>
      </c>
      <c r="B67" s="3" t="s">
        <v>63</v>
      </c>
      <c r="C67" s="11" t="s">
        <v>1466</v>
      </c>
      <c r="D67" s="3" t="s">
        <v>5360</v>
      </c>
      <c r="F67" s="3" t="s">
        <v>5451</v>
      </c>
      <c r="G67" s="3" t="s">
        <v>5494</v>
      </c>
      <c r="H67" s="97" t="s">
        <v>5495</v>
      </c>
      <c r="I67" s="11" t="s">
        <v>5512</v>
      </c>
      <c r="J67" s="12" t="s">
        <v>5513</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49"/>
      <c r="AD67" s="99"/>
      <c r="AE67" s="99"/>
      <c r="AF67" s="99" t="s">
        <v>93</v>
      </c>
      <c r="AG67" s="99"/>
      <c r="AH67" s="99"/>
    </row>
    <row r="68" spans="1:34" ht="15" customHeight="1">
      <c r="A68" s="3">
        <v>67</v>
      </c>
      <c r="B68" s="3" t="s">
        <v>61</v>
      </c>
      <c r="C68" s="11" t="s">
        <v>402</v>
      </c>
      <c r="D68" s="3" t="s">
        <v>5360</v>
      </c>
      <c r="F68" s="3" t="s">
        <v>5451</v>
      </c>
      <c r="G68" s="3" t="s">
        <v>5494</v>
      </c>
      <c r="H68" s="97" t="s">
        <v>5495</v>
      </c>
      <c r="I68" s="11" t="s">
        <v>5514</v>
      </c>
      <c r="J68" s="12" t="s">
        <v>5515</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49"/>
      <c r="AD68" s="99"/>
      <c r="AE68" s="99"/>
      <c r="AF68" s="99" t="s">
        <v>93</v>
      </c>
      <c r="AG68" s="99"/>
      <c r="AH68" s="99"/>
    </row>
    <row r="69" spans="1:34" ht="15" customHeight="1">
      <c r="A69" s="3">
        <v>68</v>
      </c>
      <c r="B69" s="3">
        <v>2302</v>
      </c>
      <c r="C69" s="11" t="s">
        <v>1547</v>
      </c>
      <c r="D69" s="3" t="s">
        <v>5360</v>
      </c>
      <c r="F69" s="3" t="s">
        <v>5451</v>
      </c>
      <c r="G69" s="3" t="s">
        <v>5516</v>
      </c>
      <c r="H69" s="97" t="s">
        <v>5517</v>
      </c>
      <c r="I69" s="11" t="s">
        <v>5518</v>
      </c>
      <c r="J69" s="12" t="s">
        <v>5519</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49"/>
      <c r="AD69" s="99"/>
      <c r="AE69" s="99"/>
      <c r="AF69" s="99" t="s">
        <v>93</v>
      </c>
      <c r="AG69" s="99"/>
      <c r="AH69" s="99"/>
    </row>
    <row r="70" spans="1:34" ht="15" customHeight="1">
      <c r="A70" s="3">
        <v>69</v>
      </c>
      <c r="B70" s="3">
        <v>2321</v>
      </c>
      <c r="C70" s="11" t="s">
        <v>444</v>
      </c>
      <c r="D70" s="3" t="s">
        <v>5360</v>
      </c>
      <c r="F70" s="3" t="s">
        <v>5451</v>
      </c>
      <c r="G70" s="3" t="s">
        <v>5516</v>
      </c>
      <c r="H70" s="97" t="s">
        <v>5517</v>
      </c>
      <c r="I70" s="11" t="s">
        <v>5520</v>
      </c>
      <c r="J70" s="12" t="s">
        <v>5521</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49"/>
      <c r="AD70" s="99"/>
      <c r="AE70" s="99"/>
      <c r="AF70" s="99" t="s">
        <v>93</v>
      </c>
      <c r="AG70" s="99"/>
      <c r="AH70" s="99"/>
    </row>
    <row r="71" spans="1:34" ht="15" customHeight="1">
      <c r="A71" s="3">
        <v>70</v>
      </c>
      <c r="B71" s="3">
        <v>2543</v>
      </c>
      <c r="C71" s="11" t="s">
        <v>478</v>
      </c>
      <c r="D71" s="3" t="s">
        <v>5371</v>
      </c>
      <c r="F71" s="3" t="s">
        <v>5451</v>
      </c>
      <c r="G71" s="3" t="s">
        <v>5516</v>
      </c>
      <c r="H71" s="97" t="s">
        <v>5517</v>
      </c>
      <c r="I71" s="11" t="s">
        <v>5522</v>
      </c>
      <c r="J71" s="12" t="s">
        <v>5523</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49"/>
      <c r="AD71" s="99"/>
      <c r="AE71" s="99"/>
      <c r="AF71" s="99" t="s">
        <v>93</v>
      </c>
      <c r="AG71" s="99"/>
      <c r="AH71" s="99"/>
    </row>
    <row r="72" spans="1:34" ht="15" customHeight="1">
      <c r="A72" s="3">
        <v>71</v>
      </c>
      <c r="B72" s="3">
        <v>2759</v>
      </c>
      <c r="C72" s="11" t="s">
        <v>452</v>
      </c>
      <c r="D72" s="3" t="s">
        <v>5366</v>
      </c>
      <c r="F72" s="3" t="s">
        <v>5451</v>
      </c>
      <c r="G72" s="3" t="s">
        <v>5516</v>
      </c>
      <c r="H72" s="97" t="s">
        <v>5517</v>
      </c>
      <c r="I72" s="11" t="s">
        <v>5524</v>
      </c>
      <c r="J72" s="12" t="s">
        <v>5525</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49"/>
      <c r="AD72" s="99"/>
      <c r="AE72" s="99"/>
      <c r="AF72" s="99" t="s">
        <v>93</v>
      </c>
      <c r="AG72" s="99"/>
      <c r="AH72" s="99"/>
    </row>
    <row r="73" spans="1:34" ht="15" customHeight="1">
      <c r="A73" s="3">
        <v>72</v>
      </c>
      <c r="B73" s="3">
        <v>3741</v>
      </c>
      <c r="C73" s="11" t="s">
        <v>1162</v>
      </c>
      <c r="D73" s="3" t="s">
        <v>5360</v>
      </c>
      <c r="F73" s="3" t="s">
        <v>5451</v>
      </c>
      <c r="G73" s="3" t="s">
        <v>5516</v>
      </c>
      <c r="H73" s="97" t="s">
        <v>5517</v>
      </c>
      <c r="I73" s="11" t="s">
        <v>5526</v>
      </c>
      <c r="J73" s="12" t="s">
        <v>5527</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49"/>
      <c r="AD73" s="99"/>
      <c r="AE73" s="99"/>
      <c r="AF73" s="99" t="s">
        <v>93</v>
      </c>
      <c r="AG73" s="99"/>
      <c r="AH73" s="99" t="s">
        <v>95</v>
      </c>
    </row>
    <row r="74" spans="1:34" ht="15" customHeight="1">
      <c r="A74" s="3">
        <v>73</v>
      </c>
      <c r="B74" s="3">
        <v>3983</v>
      </c>
      <c r="C74" s="11" t="s">
        <v>460</v>
      </c>
      <c r="D74" s="3" t="s">
        <v>5360</v>
      </c>
      <c r="F74" s="3" t="s">
        <v>5451</v>
      </c>
      <c r="G74" s="3" t="s">
        <v>5516</v>
      </c>
      <c r="H74" s="97" t="s">
        <v>5517</v>
      </c>
      <c r="I74" s="11" t="s">
        <v>5528</v>
      </c>
      <c r="J74" s="12" t="s">
        <v>5529</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49"/>
      <c r="AD74" s="99"/>
      <c r="AE74" s="193" t="s">
        <v>5359</v>
      </c>
      <c r="AF74" s="99" t="s">
        <v>93</v>
      </c>
      <c r="AG74" s="99"/>
      <c r="AH74" s="99"/>
    </row>
    <row r="75" spans="1:34" ht="15" customHeight="1">
      <c r="A75" s="3">
        <v>74</v>
      </c>
      <c r="B75" s="3">
        <v>4083</v>
      </c>
      <c r="C75" s="11" t="s">
        <v>1022</v>
      </c>
      <c r="D75" s="3" t="s">
        <v>5360</v>
      </c>
      <c r="F75" s="3" t="s">
        <v>5451</v>
      </c>
      <c r="G75" s="3" t="s">
        <v>5516</v>
      </c>
      <c r="H75" s="97" t="s">
        <v>5517</v>
      </c>
      <c r="I75" s="11" t="s">
        <v>5530</v>
      </c>
      <c r="J75" s="12" t="s">
        <v>5531</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49"/>
      <c r="AD75" s="99"/>
      <c r="AE75" s="99"/>
      <c r="AF75" s="99" t="s">
        <v>93</v>
      </c>
      <c r="AG75" s="99"/>
      <c r="AH75" s="99" t="s">
        <v>95</v>
      </c>
    </row>
    <row r="76" spans="1:34" ht="15" customHeight="1">
      <c r="A76" s="3">
        <v>75</v>
      </c>
      <c r="B76" s="3">
        <v>4134</v>
      </c>
      <c r="C76" s="11" t="s">
        <v>448</v>
      </c>
      <c r="D76" s="3" t="s">
        <v>5360</v>
      </c>
      <c r="F76" s="3" t="s">
        <v>5451</v>
      </c>
      <c r="G76" s="3" t="s">
        <v>5516</v>
      </c>
      <c r="H76" s="97" t="s">
        <v>5517</v>
      </c>
      <c r="I76" s="11" t="s">
        <v>5532</v>
      </c>
      <c r="J76" s="12" t="s">
        <v>5533</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49"/>
      <c r="AD76" s="99"/>
      <c r="AE76" s="99"/>
      <c r="AF76" s="99" t="s">
        <v>93</v>
      </c>
      <c r="AG76" s="99"/>
      <c r="AH76" s="99"/>
    </row>
    <row r="77" spans="1:34" ht="15" customHeight="1">
      <c r="A77" s="3">
        <v>76</v>
      </c>
      <c r="B77" s="3">
        <v>4184</v>
      </c>
      <c r="C77" s="11" t="s">
        <v>371</v>
      </c>
      <c r="D77" s="3" t="s">
        <v>5360</v>
      </c>
      <c r="F77" s="3" t="s">
        <v>5451</v>
      </c>
      <c r="G77" s="3" t="s">
        <v>5516</v>
      </c>
      <c r="H77" s="97" t="s">
        <v>5517</v>
      </c>
      <c r="I77" s="11" t="s">
        <v>5534</v>
      </c>
      <c r="J77" s="12" t="s">
        <v>5535</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49"/>
      <c r="AD77" s="99"/>
      <c r="AE77" s="99"/>
      <c r="AF77" s="99" t="s">
        <v>93</v>
      </c>
      <c r="AG77" s="99"/>
      <c r="AH77" s="99" t="s">
        <v>95</v>
      </c>
    </row>
    <row r="78" spans="1:34" ht="15" customHeight="1">
      <c r="A78" s="3">
        <v>77</v>
      </c>
      <c r="B78" s="3" t="s">
        <v>60</v>
      </c>
      <c r="C78" s="11" t="s">
        <v>4021</v>
      </c>
      <c r="D78" s="3" t="s">
        <v>5366</v>
      </c>
      <c r="F78" s="3" t="s">
        <v>5451</v>
      </c>
      <c r="G78" s="3" t="s">
        <v>5516</v>
      </c>
      <c r="H78" s="97" t="s">
        <v>5517</v>
      </c>
      <c r="I78" s="11" t="s">
        <v>5536</v>
      </c>
      <c r="J78" s="12" t="s">
        <v>5537</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49"/>
      <c r="AD78" s="99"/>
      <c r="AE78" s="99"/>
      <c r="AF78" s="99" t="s">
        <v>93</v>
      </c>
      <c r="AG78" s="99"/>
      <c r="AH78" s="99"/>
    </row>
    <row r="79" spans="1:34" ht="15" customHeight="1">
      <c r="A79" s="3">
        <v>78</v>
      </c>
      <c r="B79" s="3">
        <v>2209</v>
      </c>
      <c r="C79" s="11" t="s">
        <v>0</v>
      </c>
      <c r="D79" s="3" t="s">
        <v>5360</v>
      </c>
      <c r="F79" s="3" t="s">
        <v>5451</v>
      </c>
      <c r="G79" s="3" t="s">
        <v>5538</v>
      </c>
      <c r="H79" s="97" t="s">
        <v>5539</v>
      </c>
      <c r="I79" s="11" t="s">
        <v>5540</v>
      </c>
      <c r="J79" s="12" t="s">
        <v>5541</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三重圖書館</v>
      </c>
      <c r="AC79" s="249"/>
      <c r="AD79" s="99"/>
      <c r="AE79" s="99"/>
      <c r="AF79" s="99" t="s">
        <v>93</v>
      </c>
      <c r="AG79" s="99"/>
      <c r="AH79" s="99"/>
    </row>
    <row r="80" spans="1:34" ht="15" customHeight="1">
      <c r="A80" s="3">
        <v>79</v>
      </c>
      <c r="B80" s="3">
        <v>2222</v>
      </c>
      <c r="C80" s="11" t="s">
        <v>1470</v>
      </c>
      <c r="D80" s="3" t="s">
        <v>5360</v>
      </c>
      <c r="F80" s="3" t="s">
        <v>5451</v>
      </c>
      <c r="G80" s="3" t="s">
        <v>5538</v>
      </c>
      <c r="H80" s="97" t="s">
        <v>5539</v>
      </c>
      <c r="I80" s="11" t="s">
        <v>5542</v>
      </c>
      <c r="J80" s="12" t="s">
        <v>5543</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49"/>
      <c r="AD80" s="99"/>
      <c r="AE80" s="99"/>
      <c r="AF80" s="99" t="s">
        <v>93</v>
      </c>
      <c r="AG80" s="99"/>
      <c r="AH80" s="99"/>
    </row>
    <row r="81" spans="1:34" ht="15" customHeight="1">
      <c r="A81" s="3">
        <v>80</v>
      </c>
      <c r="B81" s="3">
        <v>2349</v>
      </c>
      <c r="C81" s="11" t="s">
        <v>1313</v>
      </c>
      <c r="D81" s="3" t="s">
        <v>5360</v>
      </c>
      <c r="F81" s="3" t="s">
        <v>5451</v>
      </c>
      <c r="G81" s="3" t="s">
        <v>5538</v>
      </c>
      <c r="H81" s="97" t="s">
        <v>5539</v>
      </c>
      <c r="I81" s="11" t="s">
        <v>5544</v>
      </c>
      <c r="J81" s="12" t="s">
        <v>5545</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49"/>
      <c r="AD81" s="99"/>
      <c r="AE81" s="99"/>
      <c r="AF81" s="99" t="s">
        <v>93</v>
      </c>
      <c r="AG81" s="99"/>
      <c r="AH81" s="99" t="s">
        <v>95</v>
      </c>
    </row>
    <row r="82" spans="1:34" ht="15" customHeight="1">
      <c r="A82" s="3">
        <v>81</v>
      </c>
      <c r="B82" s="17">
        <v>3362</v>
      </c>
      <c r="C82" s="11" t="s">
        <v>190</v>
      </c>
      <c r="D82" s="3" t="s">
        <v>5360</v>
      </c>
      <c r="F82" s="3" t="s">
        <v>5451</v>
      </c>
      <c r="G82" s="3" t="s">
        <v>5538</v>
      </c>
      <c r="H82" s="97" t="s">
        <v>5539</v>
      </c>
      <c r="I82" s="11" t="s">
        <v>5546</v>
      </c>
      <c r="J82" s="12" t="s">
        <v>5547</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49"/>
      <c r="AD82" s="99"/>
      <c r="AE82" s="99"/>
      <c r="AF82" s="99" t="s">
        <v>93</v>
      </c>
      <c r="AG82" s="99"/>
      <c r="AH82" s="99"/>
    </row>
    <row r="83" spans="1:34" ht="15" customHeight="1">
      <c r="A83" s="3">
        <v>82</v>
      </c>
      <c r="B83" s="3">
        <v>3840</v>
      </c>
      <c r="C83" s="11" t="s">
        <v>1494</v>
      </c>
      <c r="D83" s="3" t="s">
        <v>5360</v>
      </c>
      <c r="F83" s="3" t="s">
        <v>5451</v>
      </c>
      <c r="G83" s="3" t="s">
        <v>5538</v>
      </c>
      <c r="H83" s="97" t="s">
        <v>5539</v>
      </c>
      <c r="I83" s="11" t="s">
        <v>5548</v>
      </c>
      <c r="J83" s="12" t="s">
        <v>5549</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49"/>
      <c r="AD83" s="99"/>
      <c r="AE83" s="99"/>
      <c r="AF83" s="99" t="s">
        <v>93</v>
      </c>
      <c r="AG83" s="99"/>
      <c r="AH83" s="99"/>
    </row>
    <row r="84" spans="1:34" ht="15" customHeight="1">
      <c r="A84" s="3">
        <v>83</v>
      </c>
      <c r="B84" s="3">
        <v>3957</v>
      </c>
      <c r="C84" s="11" t="s">
        <v>1539</v>
      </c>
      <c r="D84" s="3" t="s">
        <v>5360</v>
      </c>
      <c r="F84" s="3" t="s">
        <v>5451</v>
      </c>
      <c r="G84" s="3" t="s">
        <v>5538</v>
      </c>
      <c r="H84" s="97" t="s">
        <v>5539</v>
      </c>
      <c r="I84" s="11" t="s">
        <v>5550</v>
      </c>
      <c r="J84" s="12" t="s">
        <v>5551</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49"/>
      <c r="AD84" s="99"/>
      <c r="AE84" s="99"/>
      <c r="AF84" s="99" t="s">
        <v>93</v>
      </c>
      <c r="AG84" s="99"/>
      <c r="AH84" s="99"/>
    </row>
    <row r="85" spans="1:34" ht="15" customHeight="1">
      <c r="A85" s="3">
        <v>84</v>
      </c>
      <c r="B85" s="3">
        <v>4191</v>
      </c>
      <c r="C85" s="11" t="s">
        <v>250</v>
      </c>
      <c r="D85" s="3" t="s">
        <v>5360</v>
      </c>
      <c r="F85" s="3" t="s">
        <v>5451</v>
      </c>
      <c r="G85" s="3" t="s">
        <v>5538</v>
      </c>
      <c r="H85" s="97" t="s">
        <v>5539</v>
      </c>
      <c r="I85" s="11" t="s">
        <v>5552</v>
      </c>
      <c r="J85" s="12" t="s">
        <v>5553</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49"/>
      <c r="AD85" s="99"/>
      <c r="AE85" s="99"/>
      <c r="AF85" s="99" t="s">
        <v>93</v>
      </c>
      <c r="AG85" s="99"/>
      <c r="AH85" s="99" t="s">
        <v>95</v>
      </c>
    </row>
    <row r="86" spans="1:34" ht="15" customHeight="1">
      <c r="A86" s="3">
        <v>85</v>
      </c>
      <c r="B86" s="3">
        <v>4196</v>
      </c>
      <c r="C86" s="11" t="s">
        <v>1334</v>
      </c>
      <c r="D86" s="3" t="s">
        <v>5371</v>
      </c>
      <c r="F86" s="3" t="s">
        <v>5451</v>
      </c>
      <c r="G86" s="3" t="s">
        <v>5538</v>
      </c>
      <c r="H86" s="97" t="s">
        <v>5539</v>
      </c>
      <c r="I86" s="11" t="s">
        <v>5554</v>
      </c>
      <c r="J86" s="12" t="s">
        <v>5555</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49"/>
      <c r="AD86" s="99"/>
      <c r="AE86" s="99"/>
      <c r="AF86" s="99" t="s">
        <v>93</v>
      </c>
      <c r="AG86" s="99"/>
      <c r="AH86" s="99"/>
    </row>
    <row r="87" spans="1:34" ht="15" customHeight="1">
      <c r="A87" s="3">
        <v>86</v>
      </c>
      <c r="B87" s="3">
        <v>4241</v>
      </c>
      <c r="C87" s="11" t="s">
        <v>683</v>
      </c>
      <c r="D87" s="3" t="s">
        <v>5366</v>
      </c>
      <c r="F87" s="3" t="s">
        <v>5451</v>
      </c>
      <c r="G87" s="3" t="s">
        <v>5538</v>
      </c>
      <c r="H87" s="97" t="s">
        <v>5539</v>
      </c>
      <c r="I87" s="11" t="s">
        <v>5556</v>
      </c>
      <c r="J87" s="12" t="s">
        <v>5557</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49"/>
      <c r="AD87" s="99"/>
      <c r="AE87" s="193" t="s">
        <v>5359</v>
      </c>
      <c r="AF87" s="99" t="s">
        <v>93</v>
      </c>
      <c r="AG87" s="99"/>
      <c r="AH87" s="99"/>
    </row>
    <row r="88" spans="1:34" ht="15" customHeight="1">
      <c r="A88" s="3">
        <v>87</v>
      </c>
      <c r="B88" s="3" t="s">
        <v>79</v>
      </c>
      <c r="C88" s="11" t="s">
        <v>1535</v>
      </c>
      <c r="D88" s="3" t="s">
        <v>5360</v>
      </c>
      <c r="F88" s="3" t="s">
        <v>5451</v>
      </c>
      <c r="G88" s="3" t="s">
        <v>5538</v>
      </c>
      <c r="H88" s="97" t="s">
        <v>5539</v>
      </c>
      <c r="I88" s="11" t="s">
        <v>5558</v>
      </c>
      <c r="J88" s="12" t="s">
        <v>5559</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49"/>
      <c r="AD88" s="99"/>
      <c r="AE88" s="99"/>
      <c r="AF88" s="99" t="s">
        <v>93</v>
      </c>
      <c r="AG88" s="99"/>
      <c r="AH88" s="99"/>
    </row>
    <row r="89" spans="1:34" ht="15" customHeight="1">
      <c r="A89" s="3">
        <v>88</v>
      </c>
      <c r="B89" s="3">
        <v>2042</v>
      </c>
      <c r="C89" s="11" t="s">
        <v>1191</v>
      </c>
      <c r="D89" s="3" t="s">
        <v>5360</v>
      </c>
      <c r="F89" s="3" t="s">
        <v>5451</v>
      </c>
      <c r="G89" s="3" t="s">
        <v>5560</v>
      </c>
      <c r="H89" s="97" t="s">
        <v>5561</v>
      </c>
      <c r="I89" s="11" t="s">
        <v>5562</v>
      </c>
      <c r="J89" s="12" t="s">
        <v>5563</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49"/>
      <c r="AD89" s="99"/>
      <c r="AE89" s="99"/>
      <c r="AF89" s="99" t="s">
        <v>93</v>
      </c>
      <c r="AG89" s="99"/>
      <c r="AH89" s="99"/>
    </row>
    <row r="90" spans="1:34" ht="15" customHeight="1">
      <c r="A90" s="3">
        <v>89</v>
      </c>
      <c r="B90" s="3">
        <v>2619</v>
      </c>
      <c r="C90" s="11" t="s">
        <v>570</v>
      </c>
      <c r="D90" s="3" t="s">
        <v>5366</v>
      </c>
      <c r="F90" s="3" t="s">
        <v>5451</v>
      </c>
      <c r="G90" s="3" t="s">
        <v>5560</v>
      </c>
      <c r="H90" s="97" t="s">
        <v>5561</v>
      </c>
      <c r="I90" s="11" t="s">
        <v>5564</v>
      </c>
      <c r="J90" s="12" t="s">
        <v>5565</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49"/>
      <c r="AD90" s="99"/>
      <c r="AE90" s="99"/>
      <c r="AF90" s="99" t="s">
        <v>93</v>
      </c>
      <c r="AG90" s="99"/>
      <c r="AH90" s="99"/>
    </row>
    <row r="91" spans="1:34" ht="15" customHeight="1">
      <c r="A91" s="3">
        <v>90</v>
      </c>
      <c r="B91" s="3">
        <v>2935</v>
      </c>
      <c r="C91" s="11" t="s">
        <v>1178</v>
      </c>
      <c r="D91" s="3" t="s">
        <v>5360</v>
      </c>
      <c r="F91" s="3" t="s">
        <v>5451</v>
      </c>
      <c r="G91" s="3" t="s">
        <v>5560</v>
      </c>
      <c r="H91" s="97" t="s">
        <v>5561</v>
      </c>
      <c r="I91" s="11" t="s">
        <v>5566</v>
      </c>
      <c r="J91" s="12" t="s">
        <v>5567</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49"/>
      <c r="AD91" s="99"/>
      <c r="AE91" s="99"/>
      <c r="AF91" s="99" t="s">
        <v>93</v>
      </c>
      <c r="AG91" s="99"/>
      <c r="AH91" s="99"/>
    </row>
    <row r="92" spans="1:34" ht="15" customHeight="1">
      <c r="A92" s="3">
        <v>91</v>
      </c>
      <c r="B92" s="3">
        <v>4312</v>
      </c>
      <c r="C92" s="11" t="s">
        <v>566</v>
      </c>
      <c r="D92" s="3" t="s">
        <v>5360</v>
      </c>
      <c r="F92" s="3" t="s">
        <v>5451</v>
      </c>
      <c r="G92" s="3" t="s">
        <v>5560</v>
      </c>
      <c r="H92" s="97" t="s">
        <v>5561</v>
      </c>
      <c r="I92" s="11" t="s">
        <v>5568</v>
      </c>
      <c r="J92" s="12" t="s">
        <v>5569</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49"/>
      <c r="AD92" s="99"/>
      <c r="AE92" s="99"/>
      <c r="AF92" s="99" t="s">
        <v>93</v>
      </c>
      <c r="AG92" s="99"/>
      <c r="AH92" s="99"/>
    </row>
    <row r="93" spans="1:34" ht="15" customHeight="1">
      <c r="A93" s="3">
        <v>92</v>
      </c>
      <c r="B93" s="3">
        <v>4539</v>
      </c>
      <c r="C93" s="11" t="s">
        <v>509</v>
      </c>
      <c r="D93" s="3" t="s">
        <v>5366</v>
      </c>
      <c r="F93" s="3" t="s">
        <v>5451</v>
      </c>
      <c r="G93" s="3" t="s">
        <v>5560</v>
      </c>
      <c r="H93" s="97" t="s">
        <v>5561</v>
      </c>
      <c r="I93" s="11" t="s">
        <v>5570</v>
      </c>
      <c r="J93" s="12" t="s">
        <v>5571</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49"/>
      <c r="AD93" s="99"/>
      <c r="AE93" s="99"/>
      <c r="AF93" s="99" t="s">
        <v>93</v>
      </c>
      <c r="AG93" s="99"/>
      <c r="AH93" s="99" t="s">
        <v>95</v>
      </c>
    </row>
    <row r="94" spans="1:34" ht="15" customHeight="1">
      <c r="A94" s="3">
        <v>93</v>
      </c>
      <c r="B94" s="3">
        <v>4560</v>
      </c>
      <c r="C94" s="11" t="s">
        <v>1239</v>
      </c>
      <c r="D94" s="3" t="s">
        <v>5366</v>
      </c>
      <c r="F94" s="3" t="s">
        <v>5451</v>
      </c>
      <c r="G94" s="3" t="s">
        <v>5560</v>
      </c>
      <c r="H94" s="97" t="s">
        <v>5561</v>
      </c>
      <c r="I94" s="11" t="s">
        <v>5572</v>
      </c>
      <c r="J94" s="12" t="s">
        <v>5573</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49"/>
      <c r="AD94" s="99"/>
      <c r="AE94" s="99"/>
      <c r="AF94" s="99" t="s">
        <v>93</v>
      </c>
      <c r="AG94" s="99"/>
      <c r="AH94" s="99"/>
    </row>
    <row r="95" spans="1:34" ht="15" customHeight="1">
      <c r="A95" s="3">
        <v>94</v>
      </c>
      <c r="B95" s="3">
        <v>4586</v>
      </c>
      <c r="C95" s="11" t="s">
        <v>554</v>
      </c>
      <c r="D95" s="3" t="s">
        <v>5360</v>
      </c>
      <c r="F95" s="3" t="s">
        <v>5451</v>
      </c>
      <c r="G95" s="3" t="s">
        <v>5560</v>
      </c>
      <c r="H95" s="97" t="s">
        <v>5561</v>
      </c>
      <c r="I95" s="11" t="s">
        <v>5574</v>
      </c>
      <c r="J95" s="12" t="s">
        <v>5575</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49"/>
      <c r="AD95" s="99"/>
      <c r="AE95" s="99"/>
      <c r="AF95" s="99" t="s">
        <v>93</v>
      </c>
      <c r="AG95" s="99"/>
      <c r="AH95" s="99"/>
    </row>
    <row r="96" spans="1:34" ht="15" customHeight="1">
      <c r="A96" s="3">
        <v>95</v>
      </c>
      <c r="B96" s="3">
        <v>4804</v>
      </c>
      <c r="C96" s="11" t="s">
        <v>472</v>
      </c>
      <c r="D96" s="3" t="s">
        <v>5366</v>
      </c>
      <c r="F96" s="3" t="s">
        <v>5451</v>
      </c>
      <c r="G96" s="3" t="s">
        <v>5560</v>
      </c>
      <c r="H96" s="97" t="s">
        <v>5561</v>
      </c>
      <c r="I96" s="11" t="s">
        <v>5576</v>
      </c>
      <c r="J96" s="12" t="s">
        <v>5577</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49"/>
      <c r="AD96" s="99"/>
      <c r="AE96" s="99"/>
      <c r="AF96" s="99" t="s">
        <v>93</v>
      </c>
      <c r="AG96" s="99"/>
      <c r="AH96" s="99"/>
    </row>
    <row r="97" spans="1:34" ht="15" customHeight="1">
      <c r="A97" s="3">
        <v>96</v>
      </c>
      <c r="B97" s="3" t="s">
        <v>55</v>
      </c>
      <c r="C97" s="11" t="s">
        <v>1210</v>
      </c>
      <c r="D97" s="3" t="s">
        <v>5366</v>
      </c>
      <c r="F97" s="3" t="s">
        <v>5451</v>
      </c>
      <c r="G97" s="3" t="s">
        <v>5560</v>
      </c>
      <c r="H97" s="97" t="s">
        <v>5561</v>
      </c>
      <c r="I97" s="11" t="s">
        <v>5578</v>
      </c>
      <c r="J97" s="12" t="s">
        <v>5579</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49"/>
      <c r="AD97" s="99"/>
      <c r="AE97" s="99"/>
      <c r="AF97" s="99" t="s">
        <v>93</v>
      </c>
      <c r="AG97" s="99"/>
      <c r="AH97" s="99"/>
    </row>
    <row r="98" spans="1:34" ht="15" customHeight="1">
      <c r="A98" s="3">
        <v>97</v>
      </c>
      <c r="B98" s="3" t="s">
        <v>80</v>
      </c>
      <c r="C98" s="11" t="s">
        <v>1510</v>
      </c>
      <c r="D98" s="3" t="s">
        <v>5360</v>
      </c>
      <c r="F98" s="3" t="s">
        <v>5451</v>
      </c>
      <c r="G98" s="3" t="s">
        <v>5560</v>
      </c>
      <c r="H98" s="97" t="s">
        <v>5561</v>
      </c>
      <c r="I98" s="11" t="s">
        <v>5580</v>
      </c>
      <c r="J98" s="12" t="s">
        <v>5581</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49"/>
      <c r="AD98" s="99"/>
      <c r="AE98" s="99"/>
      <c r="AF98" s="99" t="s">
        <v>93</v>
      </c>
      <c r="AG98" s="99"/>
      <c r="AH98" s="99"/>
    </row>
    <row r="99" spans="1:34" ht="15" customHeight="1">
      <c r="A99" s="3">
        <v>98</v>
      </c>
      <c r="B99" s="3">
        <v>2014</v>
      </c>
      <c r="C99" s="11" t="s">
        <v>3848</v>
      </c>
      <c r="D99" s="3" t="s">
        <v>5360</v>
      </c>
      <c r="F99" s="3" t="s">
        <v>5451</v>
      </c>
      <c r="G99" s="3" t="s">
        <v>5582</v>
      </c>
      <c r="H99" s="97" t="s">
        <v>5583</v>
      </c>
      <c r="I99" s="11" t="s">
        <v>5584</v>
      </c>
      <c r="J99" s="12" t="s">
        <v>5585</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49"/>
      <c r="AD99" s="99"/>
      <c r="AE99" s="193" t="s">
        <v>5359</v>
      </c>
      <c r="AF99" s="99" t="s">
        <v>93</v>
      </c>
      <c r="AG99" s="99"/>
      <c r="AH99" s="99"/>
    </row>
    <row r="100" spans="1:34" ht="15" customHeight="1">
      <c r="A100" s="3">
        <v>99</v>
      </c>
      <c r="B100" s="3">
        <v>2259</v>
      </c>
      <c r="C100" s="11" t="s">
        <v>289</v>
      </c>
      <c r="D100" s="3" t="s">
        <v>5366</v>
      </c>
      <c r="F100" s="3" t="s">
        <v>5451</v>
      </c>
      <c r="G100" s="3" t="s">
        <v>5582</v>
      </c>
      <c r="H100" s="97" t="s">
        <v>5583</v>
      </c>
      <c r="I100" s="11" t="s">
        <v>5586</v>
      </c>
      <c r="J100" s="12" t="s">
        <v>5587</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49"/>
      <c r="AD100" s="99"/>
      <c r="AE100" s="193" t="s">
        <v>5359</v>
      </c>
      <c r="AF100" s="99" t="s">
        <v>93</v>
      </c>
      <c r="AG100" s="99"/>
      <c r="AH100" s="99"/>
    </row>
    <row r="101" spans="1:34" ht="15" customHeight="1">
      <c r="A101" s="3">
        <v>100</v>
      </c>
      <c r="B101" s="3">
        <v>2399</v>
      </c>
      <c r="C101" s="11" t="s">
        <v>746</v>
      </c>
      <c r="D101" s="3" t="s">
        <v>5371</v>
      </c>
      <c r="F101" s="3" t="s">
        <v>5451</v>
      </c>
      <c r="G101" s="3" t="s">
        <v>5582</v>
      </c>
      <c r="H101" s="97" t="s">
        <v>5583</v>
      </c>
      <c r="I101" s="11" t="s">
        <v>5588</v>
      </c>
      <c r="J101" s="12" t="s">
        <v>5589</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49"/>
      <c r="AD101" s="99"/>
      <c r="AE101" s="99"/>
      <c r="AF101" s="99" t="s">
        <v>93</v>
      </c>
      <c r="AG101" s="99"/>
      <c r="AH101" s="99"/>
    </row>
    <row r="102" spans="1:34" ht="15" customHeight="1">
      <c r="A102" s="3">
        <v>101</v>
      </c>
      <c r="B102" s="3">
        <v>2837</v>
      </c>
      <c r="C102" s="11" t="s">
        <v>293</v>
      </c>
      <c r="D102" s="3" t="s">
        <v>5366</v>
      </c>
      <c r="F102" s="3" t="s">
        <v>5451</v>
      </c>
      <c r="G102" s="3" t="s">
        <v>5582</v>
      </c>
      <c r="H102" s="97" t="s">
        <v>5583</v>
      </c>
      <c r="I102" s="11" t="s">
        <v>5590</v>
      </c>
      <c r="J102" s="12" t="s">
        <v>5591</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49"/>
      <c r="AD102" s="99"/>
      <c r="AE102" s="99"/>
      <c r="AF102" s="99" t="s">
        <v>93</v>
      </c>
      <c r="AG102" s="99"/>
      <c r="AH102" s="99"/>
    </row>
    <row r="103" spans="1:34" ht="15" customHeight="1">
      <c r="A103" s="3">
        <v>102</v>
      </c>
      <c r="B103" s="3">
        <v>3676</v>
      </c>
      <c r="C103" s="11" t="s">
        <v>519</v>
      </c>
      <c r="D103" s="3" t="s">
        <v>5360</v>
      </c>
      <c r="F103" s="3" t="s">
        <v>5451</v>
      </c>
      <c r="G103" s="3" t="s">
        <v>5582</v>
      </c>
      <c r="H103" s="97" t="s">
        <v>5583</v>
      </c>
      <c r="I103" s="11" t="s">
        <v>5592</v>
      </c>
      <c r="J103" s="12" t="s">
        <v>5593</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49"/>
      <c r="AD103" s="99"/>
      <c r="AE103" s="99"/>
      <c r="AF103" s="99" t="s">
        <v>93</v>
      </c>
      <c r="AG103" s="99"/>
      <c r="AH103" s="99"/>
    </row>
    <row r="104" spans="1:34" ht="15" customHeight="1">
      <c r="A104" s="3">
        <v>103</v>
      </c>
      <c r="B104" s="3">
        <v>4029</v>
      </c>
      <c r="C104" s="11" t="s">
        <v>1214</v>
      </c>
      <c r="D104" s="3" t="s">
        <v>5360</v>
      </c>
      <c r="F104" s="3" t="s">
        <v>5451</v>
      </c>
      <c r="G104" s="3" t="s">
        <v>5582</v>
      </c>
      <c r="H104" s="97" t="s">
        <v>5583</v>
      </c>
      <c r="I104" s="11" t="s">
        <v>5594</v>
      </c>
      <c r="J104" s="12" t="s">
        <v>5595</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49"/>
      <c r="AD104" s="99"/>
      <c r="AE104" s="193" t="s">
        <v>5359</v>
      </c>
      <c r="AF104" s="99" t="s">
        <v>93</v>
      </c>
      <c r="AG104" s="99"/>
      <c r="AH104" s="99"/>
    </row>
    <row r="105" spans="1:34" ht="15" customHeight="1">
      <c r="A105" s="3">
        <v>104</v>
      </c>
      <c r="B105" s="3">
        <v>4084</v>
      </c>
      <c r="C105" s="11" t="s">
        <v>436</v>
      </c>
      <c r="D105" s="3" t="s">
        <v>5371</v>
      </c>
      <c r="F105" s="3" t="s">
        <v>5451</v>
      </c>
      <c r="G105" s="3" t="s">
        <v>5582</v>
      </c>
      <c r="H105" s="97" t="s">
        <v>5583</v>
      </c>
      <c r="I105" s="11" t="s">
        <v>5596</v>
      </c>
      <c r="J105" s="12" t="s">
        <v>5597</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49"/>
      <c r="AD105" s="99"/>
      <c r="AE105" s="193" t="s">
        <v>5359</v>
      </c>
      <c r="AF105" s="99" t="s">
        <v>93</v>
      </c>
      <c r="AG105" s="99"/>
      <c r="AH105" s="99"/>
    </row>
    <row r="106" spans="1:34" ht="15" customHeight="1">
      <c r="A106" s="3">
        <v>105</v>
      </c>
      <c r="B106" s="3">
        <v>4260</v>
      </c>
      <c r="C106" s="11" t="s">
        <v>2934</v>
      </c>
      <c r="D106" s="3" t="s">
        <v>5366</v>
      </c>
      <c r="F106" s="3" t="s">
        <v>5451</v>
      </c>
      <c r="G106" s="3" t="s">
        <v>5582</v>
      </c>
      <c r="H106" s="97" t="s">
        <v>5583</v>
      </c>
      <c r="I106" s="11" t="s">
        <v>5598</v>
      </c>
      <c r="J106" s="12" t="s">
        <v>5599</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49"/>
      <c r="AD106" s="99"/>
      <c r="AE106" s="99"/>
      <c r="AF106" s="99" t="s">
        <v>93</v>
      </c>
      <c r="AG106" s="99"/>
      <c r="AH106" s="99"/>
    </row>
    <row r="107" spans="1:34" ht="15" customHeight="1">
      <c r="A107" s="3">
        <v>106</v>
      </c>
      <c r="B107" s="3" t="s">
        <v>57</v>
      </c>
      <c r="C107" s="11" t="s">
        <v>515</v>
      </c>
      <c r="D107" s="3" t="s">
        <v>5360</v>
      </c>
      <c r="F107" s="3" t="s">
        <v>5451</v>
      </c>
      <c r="G107" s="3" t="s">
        <v>5582</v>
      </c>
      <c r="H107" s="97" t="s">
        <v>5583</v>
      </c>
      <c r="I107" s="11" t="s">
        <v>5600</v>
      </c>
      <c r="J107" s="12" t="s">
        <v>5601</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49"/>
      <c r="AD107" s="99"/>
      <c r="AE107" s="99"/>
      <c r="AF107" s="99" t="s">
        <v>93</v>
      </c>
      <c r="AG107" s="99"/>
      <c r="AH107" s="99"/>
    </row>
    <row r="108" spans="1:34" ht="15" customHeight="1">
      <c r="A108" s="3">
        <v>107</v>
      </c>
      <c r="B108" s="17" t="s">
        <v>56</v>
      </c>
      <c r="C108" s="11" t="s">
        <v>432</v>
      </c>
      <c r="D108" s="3" t="s">
        <v>5366</v>
      </c>
      <c r="F108" s="3" t="s">
        <v>5451</v>
      </c>
      <c r="G108" s="3" t="s">
        <v>5582</v>
      </c>
      <c r="H108" s="97" t="s">
        <v>5583</v>
      </c>
      <c r="I108" s="11" t="s">
        <v>5602</v>
      </c>
      <c r="J108" s="12" t="s">
        <v>5603</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49"/>
      <c r="AD108" s="99"/>
      <c r="AE108" s="193" t="s">
        <v>5359</v>
      </c>
      <c r="AF108" s="99" t="s">
        <v>93</v>
      </c>
      <c r="AG108" s="99"/>
      <c r="AH108" s="99"/>
    </row>
    <row r="109" spans="1:34" ht="15" customHeight="1">
      <c r="A109" s="3">
        <v>108</v>
      </c>
      <c r="B109" s="17">
        <v>2535</v>
      </c>
      <c r="C109" s="11" t="s">
        <v>2113</v>
      </c>
      <c r="D109" s="3" t="s">
        <v>5366</v>
      </c>
      <c r="F109" s="3" t="s">
        <v>5442</v>
      </c>
      <c r="G109" s="3" t="s">
        <v>5604</v>
      </c>
      <c r="H109" s="97" t="s">
        <v>5605</v>
      </c>
      <c r="I109" s="11" t="s">
        <v>5606</v>
      </c>
      <c r="J109" s="12" t="s">
        <v>5607</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49"/>
      <c r="AD109" s="99"/>
      <c r="AE109" s="99"/>
      <c r="AF109" s="99" t="s">
        <v>93</v>
      </c>
      <c r="AG109" s="99"/>
      <c r="AH109" s="99" t="s">
        <v>95</v>
      </c>
    </row>
    <row r="110" spans="1:34" ht="15" customHeight="1">
      <c r="A110" s="3">
        <v>109</v>
      </c>
      <c r="B110" s="3">
        <v>2390</v>
      </c>
      <c r="C110" s="11" t="s">
        <v>649</v>
      </c>
      <c r="D110" s="3" t="s">
        <v>5366</v>
      </c>
      <c r="F110" s="3" t="s">
        <v>5442</v>
      </c>
      <c r="G110" s="3" t="s">
        <v>5608</v>
      </c>
      <c r="H110" s="97" t="s">
        <v>5609</v>
      </c>
      <c r="I110" s="11" t="s">
        <v>5610</v>
      </c>
      <c r="J110" s="12" t="s">
        <v>5611</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49"/>
      <c r="AD110" s="99"/>
      <c r="AE110" s="99"/>
      <c r="AF110" s="99" t="s">
        <v>93</v>
      </c>
      <c r="AG110" s="99"/>
      <c r="AH110" s="99" t="s">
        <v>95</v>
      </c>
    </row>
    <row r="111" spans="1:34" ht="15" customHeight="1">
      <c r="A111" s="3">
        <v>110</v>
      </c>
      <c r="B111" s="3">
        <v>2691</v>
      </c>
      <c r="C111" s="11" t="s">
        <v>644</v>
      </c>
      <c r="D111" s="3" t="s">
        <v>5371</v>
      </c>
      <c r="F111" s="3" t="s">
        <v>5442</v>
      </c>
      <c r="G111" s="3" t="s">
        <v>5608</v>
      </c>
      <c r="H111" s="97" t="s">
        <v>5609</v>
      </c>
      <c r="I111" s="11" t="s">
        <v>5612</v>
      </c>
      <c r="J111" s="12" t="s">
        <v>5613</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49"/>
      <c r="AD111" s="99"/>
      <c r="AE111" s="99"/>
      <c r="AF111" s="99" t="s">
        <v>93</v>
      </c>
      <c r="AG111" s="99"/>
      <c r="AH111" s="99" t="s">
        <v>95</v>
      </c>
    </row>
    <row r="112" spans="1:34" ht="15" customHeight="1">
      <c r="A112" s="3">
        <v>111</v>
      </c>
      <c r="B112" s="3">
        <v>2325</v>
      </c>
      <c r="C112" s="11" t="s">
        <v>667</v>
      </c>
      <c r="D112" s="3" t="s">
        <v>5366</v>
      </c>
      <c r="F112" s="3" t="s">
        <v>5614</v>
      </c>
      <c r="G112" s="3" t="s">
        <v>5615</v>
      </c>
      <c r="H112" s="97" t="s">
        <v>5616</v>
      </c>
      <c r="I112" s="11" t="s">
        <v>5617</v>
      </c>
      <c r="J112" s="12" t="s">
        <v>5618</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49"/>
      <c r="AD112" s="99"/>
      <c r="AE112" s="99"/>
      <c r="AF112" s="99" t="s">
        <v>93</v>
      </c>
      <c r="AG112" s="99"/>
      <c r="AH112" s="99"/>
    </row>
    <row r="113" spans="1:35" ht="15" customHeight="1">
      <c r="A113" s="3">
        <v>112</v>
      </c>
      <c r="B113" s="3">
        <v>3227</v>
      </c>
      <c r="C113" s="11" t="s">
        <v>730</v>
      </c>
      <c r="D113" s="3" t="s">
        <v>5371</v>
      </c>
      <c r="F113" s="3" t="s">
        <v>5614</v>
      </c>
      <c r="G113" s="3" t="s">
        <v>5615</v>
      </c>
      <c r="H113" s="97" t="s">
        <v>5616</v>
      </c>
      <c r="I113" s="11" t="s">
        <v>5619</v>
      </c>
      <c r="J113" s="12" t="s">
        <v>5620</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49"/>
      <c r="AD113" s="99"/>
      <c r="AE113" s="99"/>
      <c r="AF113" s="99" t="s">
        <v>93</v>
      </c>
      <c r="AG113" s="99"/>
      <c r="AH113" s="99"/>
    </row>
    <row r="114" spans="1:35" ht="15" customHeight="1">
      <c r="A114" s="3">
        <v>113</v>
      </c>
      <c r="B114" s="3">
        <v>3770</v>
      </c>
      <c r="C114" s="11" t="s">
        <v>663</v>
      </c>
      <c r="D114" s="3" t="s">
        <v>5371</v>
      </c>
      <c r="F114" s="3" t="s">
        <v>5614</v>
      </c>
      <c r="G114" s="3" t="s">
        <v>5615</v>
      </c>
      <c r="H114" s="97" t="s">
        <v>5616</v>
      </c>
      <c r="I114" s="11" t="s">
        <v>5621</v>
      </c>
      <c r="J114" s="12" t="s">
        <v>5622</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49"/>
      <c r="AD114" s="99"/>
      <c r="AE114" s="99"/>
      <c r="AF114" s="99" t="s">
        <v>93</v>
      </c>
      <c r="AG114" s="99"/>
      <c r="AH114" s="99" t="s">
        <v>95</v>
      </c>
    </row>
    <row r="115" spans="1:35" ht="15" customHeight="1">
      <c r="A115" s="3">
        <v>114</v>
      </c>
      <c r="B115" s="3">
        <v>3921</v>
      </c>
      <c r="C115" s="11" t="s">
        <v>983</v>
      </c>
      <c r="D115" s="3" t="s">
        <v>5360</v>
      </c>
      <c r="F115" s="3" t="s">
        <v>5614</v>
      </c>
      <c r="G115" s="3" t="s">
        <v>5615</v>
      </c>
      <c r="H115" s="97" t="s">
        <v>5616</v>
      </c>
      <c r="I115" s="11" t="s">
        <v>5623</v>
      </c>
      <c r="J115" s="12" t="s">
        <v>5624</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49"/>
      <c r="AD115" s="99"/>
      <c r="AE115" s="99"/>
      <c r="AF115" s="99" t="s">
        <v>93</v>
      </c>
      <c r="AG115" s="99"/>
      <c r="AH115" s="99"/>
    </row>
    <row r="116" spans="1:35" ht="15" customHeight="1">
      <c r="A116" s="3">
        <v>115</v>
      </c>
      <c r="B116" s="3">
        <v>4316</v>
      </c>
      <c r="C116" s="11" t="s">
        <v>987</v>
      </c>
      <c r="D116" s="3" t="s">
        <v>5360</v>
      </c>
      <c r="F116" s="3" t="s">
        <v>5614</v>
      </c>
      <c r="G116" s="3" t="s">
        <v>5615</v>
      </c>
      <c r="H116" s="97" t="s">
        <v>5616</v>
      </c>
      <c r="I116" s="11" t="s">
        <v>5625</v>
      </c>
      <c r="J116" s="12" t="s">
        <v>5626</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49"/>
      <c r="AD116" s="99"/>
      <c r="AE116" s="99"/>
      <c r="AF116" s="99" t="s">
        <v>93</v>
      </c>
      <c r="AG116" s="99"/>
      <c r="AH116" s="99"/>
    </row>
    <row r="117" spans="1:35" ht="15" customHeight="1">
      <c r="A117" s="3">
        <v>116</v>
      </c>
      <c r="B117" s="3">
        <v>4801</v>
      </c>
      <c r="C117" s="11" t="s">
        <v>657</v>
      </c>
      <c r="D117" s="3" t="s">
        <v>5360</v>
      </c>
      <c r="F117" s="3" t="s">
        <v>5614</v>
      </c>
      <c r="G117" s="3" t="s">
        <v>5615</v>
      </c>
      <c r="H117" s="97" t="s">
        <v>5616</v>
      </c>
      <c r="I117" s="11" t="s">
        <v>5627</v>
      </c>
      <c r="J117" s="12" t="s">
        <v>5628</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49"/>
      <c r="AD117" s="99"/>
      <c r="AE117" s="193" t="s">
        <v>5359</v>
      </c>
      <c r="AF117" s="99" t="s">
        <v>93</v>
      </c>
      <c r="AG117" s="99"/>
      <c r="AH117" s="99"/>
    </row>
    <row r="118" spans="1:35" ht="15" customHeight="1">
      <c r="A118" s="3">
        <v>117</v>
      </c>
      <c r="B118" s="3">
        <v>4819</v>
      </c>
      <c r="C118" s="11" t="s">
        <v>653</v>
      </c>
      <c r="D118" s="3" t="s">
        <v>5366</v>
      </c>
      <c r="F118" s="3" t="s">
        <v>5614</v>
      </c>
      <c r="G118" s="3" t="s">
        <v>5615</v>
      </c>
      <c r="H118" s="97" t="s">
        <v>5616</v>
      </c>
      <c r="I118" s="11" t="s">
        <v>5629</v>
      </c>
      <c r="J118" s="12" t="s">
        <v>5630</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49"/>
      <c r="AD118" s="99"/>
      <c r="AE118" s="193" t="s">
        <v>5359</v>
      </c>
      <c r="AF118" s="99" t="s">
        <v>93</v>
      </c>
      <c r="AG118" s="99"/>
      <c r="AH118" s="99"/>
    </row>
    <row r="119" spans="1:35" ht="15" customHeight="1">
      <c r="A119" s="3">
        <v>118</v>
      </c>
      <c r="B119" s="3">
        <v>5003</v>
      </c>
      <c r="C119" s="11" t="s">
        <v>734</v>
      </c>
      <c r="D119" s="3" t="s">
        <v>5366</v>
      </c>
      <c r="F119" s="3" t="s">
        <v>5614</v>
      </c>
      <c r="G119" s="3" t="s">
        <v>5615</v>
      </c>
      <c r="H119" s="97" t="s">
        <v>5616</v>
      </c>
      <c r="I119" s="11" t="s">
        <v>5631</v>
      </c>
      <c r="J119" s="12" t="s">
        <v>5632</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49"/>
      <c r="AD119" s="99"/>
      <c r="AE119" s="193" t="s">
        <v>5359</v>
      </c>
      <c r="AF119" s="99" t="s">
        <v>93</v>
      </c>
      <c r="AG119" s="99"/>
      <c r="AH119" s="99"/>
    </row>
    <row r="120" spans="1:35" ht="15" customHeight="1">
      <c r="A120" s="3">
        <v>119</v>
      </c>
      <c r="B120" s="3" t="s">
        <v>82</v>
      </c>
      <c r="C120" s="11" t="s">
        <v>2117</v>
      </c>
      <c r="J120" s="12" t="s">
        <v>5607</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49"/>
      <c r="AD120" s="99"/>
      <c r="AE120" s="99"/>
      <c r="AF120" s="99"/>
      <c r="AG120" s="99"/>
      <c r="AH120" s="99"/>
    </row>
    <row r="121" spans="1:35" ht="15" customHeight="1">
      <c r="A121" s="3">
        <v>120</v>
      </c>
      <c r="B121" s="3">
        <v>4845</v>
      </c>
      <c r="C121" s="11" t="s">
        <v>829</v>
      </c>
      <c r="D121" s="3" t="s">
        <v>5366</v>
      </c>
      <c r="F121" s="3" t="s">
        <v>5442</v>
      </c>
      <c r="G121" s="3" t="s">
        <v>5443</v>
      </c>
      <c r="H121" s="97" t="s">
        <v>5444</v>
      </c>
      <c r="I121" s="11" t="s">
        <v>5633</v>
      </c>
      <c r="J121" s="12" t="s">
        <v>5634</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49"/>
      <c r="AD121" s="99"/>
      <c r="AE121" s="193" t="s">
        <v>5359</v>
      </c>
      <c r="AF121" s="99" t="s">
        <v>93</v>
      </c>
      <c r="AG121" s="99"/>
      <c r="AH121" s="99"/>
    </row>
    <row r="122" spans="1:35" ht="15" customHeight="1">
      <c r="A122" s="3">
        <v>121</v>
      </c>
      <c r="B122" s="3">
        <v>2267</v>
      </c>
      <c r="C122" s="11" t="s">
        <v>820</v>
      </c>
      <c r="D122" s="3" t="s">
        <v>5366</v>
      </c>
      <c r="F122" s="3" t="s">
        <v>5442</v>
      </c>
      <c r="G122" s="3" t="s">
        <v>5443</v>
      </c>
      <c r="H122" s="97" t="s">
        <v>5444</v>
      </c>
      <c r="I122" s="11" t="s">
        <v>5635</v>
      </c>
      <c r="J122" s="12" t="s">
        <v>5636</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49"/>
      <c r="AD122" s="99"/>
      <c r="AE122" s="99"/>
      <c r="AF122" s="99" t="s">
        <v>93</v>
      </c>
      <c r="AG122" s="99"/>
      <c r="AH122" s="99"/>
    </row>
    <row r="123" spans="1:35" ht="15" customHeight="1">
      <c r="A123" s="3">
        <v>122</v>
      </c>
      <c r="B123" s="3">
        <v>4906</v>
      </c>
      <c r="C123" s="11" t="s">
        <v>825</v>
      </c>
      <c r="D123" s="3" t="s">
        <v>5366</v>
      </c>
      <c r="F123" s="3" t="s">
        <v>5442</v>
      </c>
      <c r="G123" s="3" t="s">
        <v>5443</v>
      </c>
      <c r="H123" s="97" t="s">
        <v>5444</v>
      </c>
      <c r="I123" s="11" t="s">
        <v>5637</v>
      </c>
      <c r="J123" s="12" t="s">
        <v>5638</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49"/>
      <c r="AD123" s="99"/>
      <c r="AE123" s="193" t="s">
        <v>5359</v>
      </c>
      <c r="AF123" s="99" t="s">
        <v>93</v>
      </c>
      <c r="AG123" s="99"/>
      <c r="AH123" s="99"/>
    </row>
    <row r="124" spans="1:35" ht="15" customHeight="1">
      <c r="A124" s="3">
        <v>123</v>
      </c>
      <c r="B124" s="3">
        <v>3751</v>
      </c>
      <c r="C124" s="11" t="s">
        <v>1617</v>
      </c>
      <c r="D124" s="3" t="s">
        <v>5360</v>
      </c>
      <c r="F124" s="3" t="s">
        <v>5442</v>
      </c>
      <c r="G124" s="3" t="s">
        <v>5639</v>
      </c>
      <c r="H124" s="97" t="s">
        <v>5640</v>
      </c>
      <c r="I124" s="11" t="s">
        <v>5641</v>
      </c>
      <c r="J124" s="12" t="s">
        <v>5642</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66</v>
      </c>
      <c r="AB124" s="99" t="str">
        <f>VLOOKUP(B124,門市主檔!A:B,2,FALSE)</f>
        <v>淡水真理大</v>
      </c>
      <c r="AC124" s="249"/>
      <c r="AD124" s="99" t="s">
        <v>66</v>
      </c>
      <c r="AE124" s="99"/>
      <c r="AF124" s="99" t="s">
        <v>93</v>
      </c>
      <c r="AG124" s="99" t="s">
        <v>94</v>
      </c>
      <c r="AH124" s="99"/>
      <c r="AI124" s="98" t="s">
        <v>5643</v>
      </c>
    </row>
    <row r="125" spans="1:35" ht="15" customHeight="1">
      <c r="A125" s="3">
        <v>124</v>
      </c>
      <c r="B125" s="3">
        <v>5101</v>
      </c>
      <c r="C125" s="11" t="s">
        <v>1692</v>
      </c>
      <c r="D125" s="3" t="s">
        <v>5366</v>
      </c>
      <c r="F125" s="3" t="s">
        <v>5644</v>
      </c>
      <c r="G125" s="3" t="s">
        <v>5645</v>
      </c>
      <c r="H125" s="97" t="s">
        <v>5646</v>
      </c>
      <c r="I125" s="11" t="s">
        <v>5647</v>
      </c>
      <c r="J125" s="12" t="s">
        <v>5648</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49"/>
      <c r="AD125" s="99"/>
      <c r="AE125" s="193" t="s">
        <v>5359</v>
      </c>
      <c r="AF125" s="99" t="s">
        <v>93</v>
      </c>
      <c r="AG125" s="99"/>
      <c r="AH125" s="99"/>
    </row>
    <row r="126" spans="1:35" ht="15" customHeight="1">
      <c r="A126" s="3">
        <v>125</v>
      </c>
      <c r="B126" s="3">
        <v>2749</v>
      </c>
      <c r="C126" s="11" t="s">
        <v>959</v>
      </c>
      <c r="D126" s="3" t="s">
        <v>5360</v>
      </c>
      <c r="F126" s="3" t="s">
        <v>5442</v>
      </c>
      <c r="G126" s="3" t="s">
        <v>5443</v>
      </c>
      <c r="H126" s="97" t="s">
        <v>5444</v>
      </c>
      <c r="I126" s="11" t="s">
        <v>5649</v>
      </c>
      <c r="J126" s="12" t="s">
        <v>5650</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49"/>
      <c r="AD126" s="99"/>
      <c r="AE126" s="99"/>
      <c r="AF126" s="99" t="s">
        <v>93</v>
      </c>
      <c r="AG126" s="99"/>
      <c r="AH126" s="99"/>
    </row>
    <row r="127" spans="1:35" ht="15" customHeight="1">
      <c r="A127" s="3">
        <v>126</v>
      </c>
      <c r="B127" s="3">
        <v>4298</v>
      </c>
      <c r="C127" s="11" t="s">
        <v>1808</v>
      </c>
      <c r="D127" s="3" t="s">
        <v>5360</v>
      </c>
      <c r="F127" s="3" t="s">
        <v>5442</v>
      </c>
      <c r="G127" s="3" t="s">
        <v>5443</v>
      </c>
      <c r="H127" s="97" t="s">
        <v>5444</v>
      </c>
      <c r="I127" s="11" t="s">
        <v>5651</v>
      </c>
      <c r="J127" s="12" t="s">
        <v>5652</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49"/>
      <c r="AD127" s="99"/>
      <c r="AE127" s="99"/>
      <c r="AF127" s="99" t="s">
        <v>93</v>
      </c>
      <c r="AG127" s="99"/>
      <c r="AH127" s="99"/>
    </row>
    <row r="128" spans="1:35" ht="15" customHeight="1">
      <c r="A128" s="3">
        <v>127</v>
      </c>
      <c r="B128" s="3">
        <v>4511</v>
      </c>
      <c r="C128" s="11" t="s">
        <v>963</v>
      </c>
      <c r="D128" s="3" t="s">
        <v>5653</v>
      </c>
      <c r="F128" s="3" t="s">
        <v>5442</v>
      </c>
      <c r="G128" s="3" t="s">
        <v>5443</v>
      </c>
      <c r="H128" s="97" t="s">
        <v>5444</v>
      </c>
      <c r="I128" s="11" t="s">
        <v>5654</v>
      </c>
      <c r="J128" s="12" t="s">
        <v>5655</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49"/>
      <c r="AD128" s="99"/>
      <c r="AE128" s="99"/>
      <c r="AF128" s="99" t="s">
        <v>93</v>
      </c>
      <c r="AG128" s="99"/>
      <c r="AH128" s="99"/>
    </row>
    <row r="129" spans="1:34" ht="15" customHeight="1">
      <c r="A129" s="3">
        <v>128</v>
      </c>
      <c r="B129" s="3">
        <v>4529</v>
      </c>
      <c r="C129" s="11" t="s">
        <v>919</v>
      </c>
      <c r="D129" s="3" t="s">
        <v>5366</v>
      </c>
      <c r="F129" s="3" t="s">
        <v>5442</v>
      </c>
      <c r="G129" s="3" t="s">
        <v>5443</v>
      </c>
      <c r="H129" s="97" t="s">
        <v>5444</v>
      </c>
      <c r="I129" s="11" t="s">
        <v>5656</v>
      </c>
      <c r="J129" s="12" t="s">
        <v>5657</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49"/>
      <c r="AD129" s="99"/>
      <c r="AE129" s="193" t="s">
        <v>5359</v>
      </c>
      <c r="AF129" s="99" t="s">
        <v>93</v>
      </c>
      <c r="AG129" s="99"/>
      <c r="AH129" s="99"/>
    </row>
    <row r="130" spans="1:34" ht="15" customHeight="1">
      <c r="A130" s="3">
        <v>129</v>
      </c>
      <c r="B130" s="3">
        <v>4739</v>
      </c>
      <c r="C130" s="11" t="s">
        <v>1683</v>
      </c>
      <c r="D130" s="3" t="s">
        <v>5653</v>
      </c>
      <c r="F130" s="3" t="s">
        <v>5442</v>
      </c>
      <c r="G130" s="3" t="s">
        <v>5443</v>
      </c>
      <c r="H130" s="97" t="s">
        <v>5444</v>
      </c>
      <c r="I130" s="11" t="s">
        <v>5658</v>
      </c>
      <c r="J130" s="12" t="s">
        <v>5659</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49"/>
      <c r="AD130" s="99"/>
      <c r="AE130" s="99"/>
      <c r="AF130" s="99" t="s">
        <v>93</v>
      </c>
      <c r="AG130" s="99"/>
      <c r="AH130" s="99"/>
    </row>
    <row r="131" spans="1:34" ht="15" customHeight="1">
      <c r="A131" s="3">
        <v>130</v>
      </c>
      <c r="B131" s="3">
        <v>2318</v>
      </c>
      <c r="C131" s="11" t="s">
        <v>1110</v>
      </c>
      <c r="D131" s="3" t="s">
        <v>5366</v>
      </c>
      <c r="F131" s="3" t="s">
        <v>5442</v>
      </c>
      <c r="G131" s="3" t="s">
        <v>5639</v>
      </c>
      <c r="H131" s="97" t="s">
        <v>5640</v>
      </c>
      <c r="I131" s="11" t="s">
        <v>5660</v>
      </c>
      <c r="J131" s="12" t="s">
        <v>5661</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49"/>
      <c r="AD131" s="99"/>
      <c r="AE131" s="193" t="s">
        <v>5359</v>
      </c>
      <c r="AF131" s="99" t="s">
        <v>93</v>
      </c>
      <c r="AG131" s="99"/>
      <c r="AH131" s="99"/>
    </row>
    <row r="132" spans="1:34" ht="15" customHeight="1">
      <c r="A132" s="3">
        <v>131</v>
      </c>
      <c r="B132" s="3">
        <v>2897</v>
      </c>
      <c r="C132" s="11" t="s">
        <v>1772</v>
      </c>
      <c r="D132" s="3" t="s">
        <v>5360</v>
      </c>
      <c r="F132" s="3" t="s">
        <v>5442</v>
      </c>
      <c r="G132" s="3" t="s">
        <v>5639</v>
      </c>
      <c r="H132" s="97" t="s">
        <v>5640</v>
      </c>
      <c r="I132" s="11" t="s">
        <v>5662</v>
      </c>
      <c r="J132" s="12" t="s">
        <v>5663</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49"/>
      <c r="AD132" s="99"/>
      <c r="AE132" s="99"/>
      <c r="AF132" s="99" t="s">
        <v>93</v>
      </c>
      <c r="AG132" s="99"/>
      <c r="AH132" s="99"/>
    </row>
    <row r="133" spans="1:34" ht="15" customHeight="1">
      <c r="A133" s="3">
        <v>132</v>
      </c>
      <c r="B133" s="3">
        <v>4093</v>
      </c>
      <c r="C133" s="11" t="s">
        <v>1441</v>
      </c>
      <c r="D133" s="3" t="s">
        <v>5366</v>
      </c>
      <c r="F133" s="3" t="s">
        <v>5442</v>
      </c>
      <c r="G133" s="3" t="s">
        <v>5639</v>
      </c>
      <c r="H133" s="97" t="s">
        <v>5640</v>
      </c>
      <c r="I133" s="11" t="s">
        <v>5664</v>
      </c>
      <c r="J133" s="12" t="s">
        <v>5665</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49"/>
      <c r="AD133" s="99"/>
      <c r="AE133" s="99"/>
      <c r="AF133" s="99" t="s">
        <v>93</v>
      </c>
      <c r="AG133" s="99"/>
      <c r="AH133" s="99"/>
    </row>
    <row r="134" spans="1:34" ht="15" customHeight="1">
      <c r="A134" s="3">
        <v>133</v>
      </c>
      <c r="B134" s="3">
        <v>4153</v>
      </c>
      <c r="C134" s="11" t="s">
        <v>1783</v>
      </c>
      <c r="D134" s="3" t="s">
        <v>5360</v>
      </c>
      <c r="F134" s="3" t="s">
        <v>5442</v>
      </c>
      <c r="G134" s="3" t="s">
        <v>5639</v>
      </c>
      <c r="H134" s="97" t="s">
        <v>5640</v>
      </c>
      <c r="I134" s="11" t="s">
        <v>5666</v>
      </c>
      <c r="J134" s="12" t="s">
        <v>5667</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49"/>
      <c r="AD134" s="99"/>
      <c r="AE134" s="193" t="s">
        <v>5359</v>
      </c>
      <c r="AF134" s="99" t="s">
        <v>93</v>
      </c>
      <c r="AG134" s="99"/>
      <c r="AH134" s="99"/>
    </row>
    <row r="135" spans="1:34" ht="15" customHeight="1">
      <c r="A135" s="3">
        <v>134</v>
      </c>
      <c r="B135" s="3">
        <v>4541</v>
      </c>
      <c r="C135" s="11" t="s">
        <v>841</v>
      </c>
      <c r="D135" s="3" t="s">
        <v>5366</v>
      </c>
      <c r="F135" s="3" t="s">
        <v>5442</v>
      </c>
      <c r="G135" s="3" t="s">
        <v>5639</v>
      </c>
      <c r="H135" s="97" t="s">
        <v>5640</v>
      </c>
      <c r="I135" s="11" t="s">
        <v>5668</v>
      </c>
      <c r="J135" s="12" t="s">
        <v>5669</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49"/>
      <c r="AD135" s="99"/>
      <c r="AE135" s="99"/>
      <c r="AF135" s="99" t="s">
        <v>93</v>
      </c>
      <c r="AG135" s="99"/>
      <c r="AH135" s="99"/>
    </row>
    <row r="136" spans="1:34" ht="15" customHeight="1">
      <c r="A136" s="3">
        <v>135</v>
      </c>
      <c r="B136" s="3">
        <v>4658</v>
      </c>
      <c r="C136" s="11" t="s">
        <v>1611</v>
      </c>
      <c r="D136" s="3" t="s">
        <v>5371</v>
      </c>
      <c r="F136" s="3" t="s">
        <v>5442</v>
      </c>
      <c r="G136" s="3" t="s">
        <v>5639</v>
      </c>
      <c r="H136" s="97" t="s">
        <v>5640</v>
      </c>
      <c r="I136" s="11" t="s">
        <v>5670</v>
      </c>
      <c r="J136" s="12" t="s">
        <v>5671</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49"/>
      <c r="AD136" s="99"/>
      <c r="AE136" s="99"/>
      <c r="AF136" s="99" t="s">
        <v>93</v>
      </c>
      <c r="AG136" s="99"/>
      <c r="AH136" s="99" t="s">
        <v>95</v>
      </c>
    </row>
    <row r="137" spans="1:34" ht="15" customHeight="1">
      <c r="A137" s="3">
        <v>136</v>
      </c>
      <c r="B137" s="3">
        <v>4788</v>
      </c>
      <c r="C137" s="11" t="s">
        <v>1797</v>
      </c>
      <c r="D137" s="3" t="s">
        <v>5360</v>
      </c>
      <c r="F137" s="3" t="s">
        <v>5442</v>
      </c>
      <c r="G137" s="3" t="s">
        <v>5639</v>
      </c>
      <c r="H137" s="97" t="s">
        <v>5640</v>
      </c>
      <c r="I137" s="11" t="s">
        <v>5672</v>
      </c>
      <c r="J137" s="12" t="s">
        <v>5673</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49"/>
      <c r="AD137" s="99"/>
      <c r="AE137" s="99"/>
      <c r="AF137" s="99" t="s">
        <v>93</v>
      </c>
      <c r="AG137" s="99"/>
      <c r="AH137" s="99"/>
    </row>
    <row r="138" spans="1:34" ht="15" customHeight="1">
      <c r="A138" s="3">
        <v>137</v>
      </c>
      <c r="B138" s="3">
        <v>4802</v>
      </c>
      <c r="C138" s="11" t="s">
        <v>1814</v>
      </c>
      <c r="D138" s="3" t="s">
        <v>5371</v>
      </c>
      <c r="F138" s="3" t="s">
        <v>5442</v>
      </c>
      <c r="G138" s="3" t="s">
        <v>5639</v>
      </c>
      <c r="H138" s="97" t="s">
        <v>5640</v>
      </c>
      <c r="I138" s="11" t="s">
        <v>5674</v>
      </c>
      <c r="J138" s="12" t="s">
        <v>5675</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49"/>
      <c r="AD138" s="99"/>
      <c r="AE138" s="193" t="s">
        <v>5359</v>
      </c>
      <c r="AF138" s="99" t="s">
        <v>93</v>
      </c>
      <c r="AG138" s="99"/>
      <c r="AH138" s="99"/>
    </row>
    <row r="139" spans="1:34" ht="15" customHeight="1">
      <c r="A139" s="3">
        <v>138</v>
      </c>
      <c r="B139" s="3">
        <v>5060</v>
      </c>
      <c r="C139" s="11" t="s">
        <v>1822</v>
      </c>
      <c r="D139" s="3" t="s">
        <v>5653</v>
      </c>
      <c r="F139" s="3" t="s">
        <v>5442</v>
      </c>
      <c r="G139" s="3" t="s">
        <v>5639</v>
      </c>
      <c r="H139" s="97" t="s">
        <v>5640</v>
      </c>
      <c r="I139" s="11" t="s">
        <v>5676</v>
      </c>
      <c r="J139" s="12" t="s">
        <v>5677</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49"/>
      <c r="AD139" s="99"/>
      <c r="AE139" s="193" t="s">
        <v>5359</v>
      </c>
      <c r="AF139" s="99" t="s">
        <v>93</v>
      </c>
      <c r="AG139" s="99"/>
      <c r="AH139" s="99"/>
    </row>
    <row r="140" spans="1:34" ht="15" customHeight="1">
      <c r="A140" s="3">
        <v>139</v>
      </c>
      <c r="B140" s="3" t="s">
        <v>65</v>
      </c>
      <c r="C140" s="11" t="s">
        <v>237</v>
      </c>
      <c r="D140" s="3" t="s">
        <v>5366</v>
      </c>
      <c r="F140" s="3" t="s">
        <v>5442</v>
      </c>
      <c r="G140" s="3" t="s">
        <v>5639</v>
      </c>
      <c r="H140" s="97" t="s">
        <v>5640</v>
      </c>
      <c r="I140" s="11" t="s">
        <v>5678</v>
      </c>
      <c r="J140" s="12" t="s">
        <v>5679</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49"/>
      <c r="AD140" s="99"/>
      <c r="AE140" s="193" t="s">
        <v>5359</v>
      </c>
      <c r="AF140" s="99" t="s">
        <v>93</v>
      </c>
      <c r="AG140" s="99"/>
      <c r="AH140" s="99"/>
    </row>
    <row r="141" spans="1:34" ht="15" customHeight="1">
      <c r="A141" s="3">
        <v>140</v>
      </c>
      <c r="B141" s="3" t="s">
        <v>69</v>
      </c>
      <c r="C141" s="11" t="s">
        <v>1531</v>
      </c>
      <c r="D141" s="3" t="s">
        <v>5356</v>
      </c>
      <c r="F141" s="3" t="s">
        <v>5442</v>
      </c>
      <c r="G141" s="3" t="s">
        <v>5680</v>
      </c>
      <c r="H141" s="97" t="s">
        <v>5681</v>
      </c>
      <c r="I141" s="11" t="s">
        <v>5682</v>
      </c>
      <c r="J141" s="12" t="s">
        <v>5683</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49"/>
      <c r="AD141" s="99"/>
      <c r="AE141" s="99"/>
      <c r="AF141" s="99"/>
      <c r="AG141" s="99"/>
      <c r="AH141" s="99"/>
    </row>
    <row r="142" spans="1:34" ht="15" customHeight="1">
      <c r="A142" s="3">
        <v>141</v>
      </c>
      <c r="B142" s="3">
        <v>2301</v>
      </c>
      <c r="C142" s="11" t="s">
        <v>388</v>
      </c>
      <c r="D142" s="3" t="s">
        <v>5371</v>
      </c>
      <c r="F142" s="3" t="s">
        <v>5442</v>
      </c>
      <c r="G142" s="3" t="s">
        <v>5684</v>
      </c>
      <c r="H142" s="97" t="s">
        <v>5685</v>
      </c>
      <c r="I142" s="11" t="s">
        <v>5686</v>
      </c>
      <c r="J142" s="12" t="s">
        <v>5687</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49"/>
      <c r="AD142" s="99"/>
      <c r="AE142" s="99"/>
      <c r="AF142" s="99" t="s">
        <v>93</v>
      </c>
      <c r="AG142" s="99"/>
      <c r="AH142" s="99"/>
    </row>
    <row r="143" spans="1:34" ht="15" customHeight="1">
      <c r="A143" s="3">
        <v>142</v>
      </c>
      <c r="B143" s="3">
        <v>2890</v>
      </c>
      <c r="C143" s="11" t="s">
        <v>1259</v>
      </c>
      <c r="D143" s="3" t="s">
        <v>5366</v>
      </c>
      <c r="F143" s="3" t="s">
        <v>5442</v>
      </c>
      <c r="G143" s="3" t="s">
        <v>5684</v>
      </c>
      <c r="H143" s="97" t="s">
        <v>5685</v>
      </c>
      <c r="I143" s="11" t="s">
        <v>5688</v>
      </c>
      <c r="J143" s="12" t="s">
        <v>5689</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49"/>
      <c r="AD143" s="99"/>
      <c r="AE143" s="99"/>
      <c r="AF143" s="99" t="s">
        <v>93</v>
      </c>
      <c r="AG143" s="99"/>
      <c r="AH143" s="99"/>
    </row>
    <row r="144" spans="1:34" ht="15" customHeight="1">
      <c r="A144" s="3">
        <v>143</v>
      </c>
      <c r="B144" s="3">
        <v>2958</v>
      </c>
      <c r="C144" s="11" t="s">
        <v>1372</v>
      </c>
      <c r="D144" s="3" t="s">
        <v>5360</v>
      </c>
      <c r="F144" s="3" t="s">
        <v>5442</v>
      </c>
      <c r="G144" s="3" t="s">
        <v>5684</v>
      </c>
      <c r="H144" s="97" t="s">
        <v>5685</v>
      </c>
      <c r="I144" s="11" t="s">
        <v>5690</v>
      </c>
      <c r="J144" s="12" t="s">
        <v>5691</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49"/>
      <c r="AD144" s="99"/>
      <c r="AE144" s="99"/>
      <c r="AF144" s="99" t="s">
        <v>93</v>
      </c>
      <c r="AG144" s="99"/>
      <c r="AH144" s="99"/>
    </row>
    <row r="145" spans="1:34" ht="15" customHeight="1">
      <c r="A145" s="3">
        <v>144</v>
      </c>
      <c r="B145" s="3">
        <v>3452</v>
      </c>
      <c r="C145" s="11" t="s">
        <v>1543</v>
      </c>
      <c r="D145" s="3" t="s">
        <v>5366</v>
      </c>
      <c r="F145" s="3" t="s">
        <v>5442</v>
      </c>
      <c r="G145" s="3" t="s">
        <v>5684</v>
      </c>
      <c r="H145" s="97" t="s">
        <v>5685</v>
      </c>
      <c r="I145" s="11" t="s">
        <v>5692</v>
      </c>
      <c r="J145" s="12" t="s">
        <v>5693</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49"/>
      <c r="AD145" s="99"/>
      <c r="AE145" s="193" t="s">
        <v>5359</v>
      </c>
      <c r="AF145" s="99" t="s">
        <v>93</v>
      </c>
      <c r="AG145" s="99"/>
      <c r="AH145" s="99"/>
    </row>
    <row r="146" spans="1:34" ht="15" customHeight="1">
      <c r="A146" s="3">
        <v>145</v>
      </c>
      <c r="B146" s="3">
        <v>3929</v>
      </c>
      <c r="C146" s="11" t="s">
        <v>810</v>
      </c>
      <c r="D146" s="3" t="s">
        <v>5366</v>
      </c>
      <c r="F146" s="3" t="s">
        <v>5442</v>
      </c>
      <c r="G146" s="3" t="s">
        <v>5684</v>
      </c>
      <c r="H146" s="97" t="s">
        <v>5685</v>
      </c>
      <c r="I146" s="11" t="s">
        <v>5694</v>
      </c>
      <c r="J146" s="12" t="s">
        <v>5695</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49"/>
      <c r="AD146" s="99"/>
      <c r="AE146" s="99"/>
      <c r="AF146" s="99" t="s">
        <v>93</v>
      </c>
      <c r="AG146" s="99"/>
      <c r="AH146" s="99"/>
    </row>
    <row r="147" spans="1:34" ht="15" customHeight="1">
      <c r="A147" s="3">
        <v>146</v>
      </c>
      <c r="B147" s="3">
        <v>4218</v>
      </c>
      <c r="C147" s="11" t="s">
        <v>850</v>
      </c>
      <c r="D147" s="3" t="s">
        <v>5360</v>
      </c>
      <c r="F147" s="3" t="s">
        <v>5442</v>
      </c>
      <c r="G147" s="3" t="s">
        <v>5684</v>
      </c>
      <c r="H147" s="97" t="s">
        <v>5685</v>
      </c>
      <c r="I147" s="11" t="s">
        <v>5696</v>
      </c>
      <c r="J147" s="12" t="s">
        <v>5697</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49"/>
      <c r="AD147" s="99"/>
      <c r="AE147" s="99"/>
      <c r="AF147" s="99" t="s">
        <v>93</v>
      </c>
      <c r="AG147" s="99"/>
      <c r="AH147" s="99"/>
    </row>
    <row r="148" spans="1:34" ht="15" customHeight="1">
      <c r="A148" s="3">
        <v>147</v>
      </c>
      <c r="B148" s="17">
        <v>4923</v>
      </c>
      <c r="C148" s="11" t="s">
        <v>1302</v>
      </c>
      <c r="D148" s="3" t="s">
        <v>5360</v>
      </c>
      <c r="F148" s="3" t="s">
        <v>5442</v>
      </c>
      <c r="G148" s="3" t="s">
        <v>5684</v>
      </c>
      <c r="H148" s="97" t="s">
        <v>5685</v>
      </c>
      <c r="I148" s="11" t="s">
        <v>5698</v>
      </c>
      <c r="J148" s="12" t="s">
        <v>5699</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49"/>
      <c r="AD148" s="99"/>
      <c r="AE148" s="193" t="s">
        <v>5359</v>
      </c>
      <c r="AF148" s="99" t="s">
        <v>93</v>
      </c>
      <c r="AG148" s="99"/>
      <c r="AH148" s="99"/>
    </row>
    <row r="149" spans="1:34" ht="15" customHeight="1">
      <c r="A149" s="3">
        <v>148</v>
      </c>
      <c r="B149" s="3">
        <v>5082</v>
      </c>
      <c r="C149" s="11" t="s">
        <v>384</v>
      </c>
      <c r="D149" s="3" t="s">
        <v>5371</v>
      </c>
      <c r="F149" s="3" t="s">
        <v>5442</v>
      </c>
      <c r="G149" s="3" t="s">
        <v>5684</v>
      </c>
      <c r="H149" s="97" t="s">
        <v>5685</v>
      </c>
      <c r="I149" s="11" t="s">
        <v>5700</v>
      </c>
      <c r="J149" s="12" t="s">
        <v>5701</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49"/>
      <c r="AD149" s="99"/>
      <c r="AE149" s="193" t="s">
        <v>5359</v>
      </c>
      <c r="AF149" s="99" t="s">
        <v>93</v>
      </c>
      <c r="AG149" s="99"/>
      <c r="AH149" s="99"/>
    </row>
    <row r="150" spans="1:34" ht="15" customHeight="1">
      <c r="A150" s="3">
        <v>149</v>
      </c>
      <c r="B150" s="3">
        <v>5197</v>
      </c>
      <c r="C150" s="11" t="s">
        <v>742</v>
      </c>
      <c r="D150" s="3" t="s">
        <v>5366</v>
      </c>
      <c r="F150" s="3" t="s">
        <v>5442</v>
      </c>
      <c r="G150" s="3" t="s">
        <v>5684</v>
      </c>
      <c r="H150" s="97" t="s">
        <v>5685</v>
      </c>
      <c r="I150" s="11" t="s">
        <v>5702</v>
      </c>
      <c r="J150" s="12" t="s">
        <v>5703</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49"/>
      <c r="AD150" s="99"/>
      <c r="AE150" s="99"/>
      <c r="AF150" s="99" t="s">
        <v>93</v>
      </c>
      <c r="AG150" s="99"/>
      <c r="AH150" s="99"/>
    </row>
    <row r="151" spans="1:34" ht="15" customHeight="1">
      <c r="A151" s="3">
        <v>150</v>
      </c>
      <c r="B151" s="3">
        <v>3892</v>
      </c>
      <c r="C151" s="11" t="s">
        <v>1353</v>
      </c>
      <c r="D151" s="3" t="s">
        <v>5360</v>
      </c>
      <c r="F151" s="3" t="s">
        <v>5442</v>
      </c>
      <c r="G151" s="3" t="s">
        <v>5608</v>
      </c>
      <c r="H151" s="97" t="s">
        <v>5609</v>
      </c>
      <c r="I151" s="11" t="s">
        <v>5704</v>
      </c>
      <c r="J151" s="12" t="s">
        <v>5705</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49"/>
      <c r="AD151" s="99"/>
      <c r="AE151" s="99"/>
      <c r="AF151" s="99" t="s">
        <v>93</v>
      </c>
      <c r="AG151" s="99"/>
      <c r="AH151" s="99" t="s">
        <v>95</v>
      </c>
    </row>
    <row r="152" spans="1:34" ht="15" customHeight="1">
      <c r="A152" s="3">
        <v>151</v>
      </c>
      <c r="B152" s="3">
        <v>4036</v>
      </c>
      <c r="C152" s="11" t="s">
        <v>298</v>
      </c>
      <c r="D152" s="3" t="s">
        <v>5360</v>
      </c>
      <c r="F152" s="3" t="s">
        <v>5442</v>
      </c>
      <c r="G152" s="3" t="s">
        <v>5608</v>
      </c>
      <c r="H152" s="97" t="s">
        <v>5609</v>
      </c>
      <c r="I152" s="11" t="s">
        <v>5706</v>
      </c>
      <c r="J152" s="12" t="s">
        <v>5707</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49"/>
      <c r="AD152" s="99"/>
      <c r="AE152" s="99"/>
      <c r="AF152" s="99" t="s">
        <v>93</v>
      </c>
      <c r="AG152" s="99"/>
      <c r="AH152" s="99"/>
    </row>
    <row r="153" spans="1:34" ht="15" customHeight="1">
      <c r="A153" s="3">
        <v>152</v>
      </c>
      <c r="B153" s="3">
        <v>4125</v>
      </c>
      <c r="C153" s="11" t="s">
        <v>1357</v>
      </c>
      <c r="D153" s="3" t="s">
        <v>5366</v>
      </c>
      <c r="F153" s="3" t="s">
        <v>5442</v>
      </c>
      <c r="G153" s="3" t="s">
        <v>5608</v>
      </c>
      <c r="H153" s="97" t="s">
        <v>5609</v>
      </c>
      <c r="I153" s="11" t="s">
        <v>5708</v>
      </c>
      <c r="J153" s="12" t="s">
        <v>5709</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49"/>
      <c r="AD153" s="99"/>
      <c r="AE153" s="99"/>
      <c r="AF153" s="99" t="s">
        <v>93</v>
      </c>
      <c r="AG153" s="99"/>
      <c r="AH153" s="99"/>
    </row>
    <row r="154" spans="1:34" ht="15" customHeight="1">
      <c r="A154" s="3">
        <v>153</v>
      </c>
      <c r="B154" s="3">
        <v>4609</v>
      </c>
      <c r="C154" s="11" t="s">
        <v>1368</v>
      </c>
      <c r="D154" s="3" t="s">
        <v>5360</v>
      </c>
      <c r="F154" s="3" t="s">
        <v>5442</v>
      </c>
      <c r="G154" s="3" t="s">
        <v>5608</v>
      </c>
      <c r="H154" s="97" t="s">
        <v>5609</v>
      </c>
      <c r="I154" s="11" t="s">
        <v>5710</v>
      </c>
      <c r="J154" s="12" t="s">
        <v>5711</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49"/>
      <c r="AD154" s="99"/>
      <c r="AE154" s="99"/>
      <c r="AF154" s="99" t="s">
        <v>93</v>
      </c>
      <c r="AG154" s="99"/>
      <c r="AH154" s="99"/>
    </row>
    <row r="155" spans="1:34" ht="15" customHeight="1">
      <c r="A155" s="3">
        <v>154</v>
      </c>
      <c r="B155" s="3" t="s">
        <v>74</v>
      </c>
      <c r="C155" s="11" t="s">
        <v>380</v>
      </c>
      <c r="D155" s="3" t="s">
        <v>5371</v>
      </c>
      <c r="F155" s="3" t="s">
        <v>5442</v>
      </c>
      <c r="G155" s="3" t="s">
        <v>5608</v>
      </c>
      <c r="H155" s="97" t="s">
        <v>5609</v>
      </c>
      <c r="I155" s="11" t="s">
        <v>5712</v>
      </c>
      <c r="J155" s="12" t="s">
        <v>5713</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49"/>
      <c r="AD155" s="99"/>
      <c r="AE155" s="99"/>
      <c r="AF155" s="99" t="s">
        <v>93</v>
      </c>
      <c r="AG155" s="99"/>
      <c r="AH155" s="99"/>
    </row>
    <row r="156" spans="1:34" ht="15.6" customHeight="1">
      <c r="A156" s="3">
        <v>155</v>
      </c>
      <c r="B156" s="3">
        <v>2306</v>
      </c>
      <c r="C156" s="11" t="s">
        <v>705</v>
      </c>
      <c r="D156" s="3" t="s">
        <v>5360</v>
      </c>
      <c r="F156" s="3" t="s">
        <v>5644</v>
      </c>
      <c r="G156" s="3" t="s">
        <v>5714</v>
      </c>
      <c r="H156" s="97" t="s">
        <v>5715</v>
      </c>
      <c r="I156" s="11" t="s">
        <v>5716</v>
      </c>
      <c r="J156" s="12" t="s">
        <v>5717</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47"/>
      <c r="AD156" s="99"/>
      <c r="AE156" s="99"/>
      <c r="AF156" s="99" t="s">
        <v>93</v>
      </c>
      <c r="AG156" s="99"/>
      <c r="AH156" s="99"/>
    </row>
    <row r="157" spans="1:34" ht="15.6" customHeight="1">
      <c r="A157" s="3">
        <v>156</v>
      </c>
      <c r="B157" s="3">
        <v>2442</v>
      </c>
      <c r="C157" s="11" t="s">
        <v>709</v>
      </c>
      <c r="D157" s="3" t="s">
        <v>5366</v>
      </c>
      <c r="F157" s="3" t="s">
        <v>5644</v>
      </c>
      <c r="G157" s="3" t="s">
        <v>5714</v>
      </c>
      <c r="H157" s="97" t="s">
        <v>5715</v>
      </c>
      <c r="I157" s="11" t="s">
        <v>5718</v>
      </c>
      <c r="J157" s="12" t="s">
        <v>5719</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47"/>
      <c r="AD157" s="99"/>
      <c r="AE157" s="99"/>
      <c r="AF157" s="99" t="s">
        <v>93</v>
      </c>
      <c r="AG157" s="99"/>
      <c r="AH157" s="99"/>
    </row>
    <row r="158" spans="1:34" ht="15.6" customHeight="1">
      <c r="A158" s="3">
        <v>157</v>
      </c>
      <c r="B158" s="3">
        <v>4259</v>
      </c>
      <c r="C158" s="11" t="s">
        <v>692</v>
      </c>
      <c r="D158" s="3" t="s">
        <v>5360</v>
      </c>
      <c r="F158" s="3" t="s">
        <v>5644</v>
      </c>
      <c r="G158" s="3" t="s">
        <v>5714</v>
      </c>
      <c r="H158" s="97" t="s">
        <v>5715</v>
      </c>
      <c r="I158" s="11" t="s">
        <v>5720</v>
      </c>
      <c r="J158" s="12" t="s">
        <v>5721</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47"/>
      <c r="AD158" s="99"/>
      <c r="AE158" s="99"/>
      <c r="AF158" s="99" t="s">
        <v>93</v>
      </c>
      <c r="AG158" s="99"/>
      <c r="AH158" s="99"/>
    </row>
    <row r="159" spans="1:34" ht="15.6" customHeight="1">
      <c r="A159" s="3">
        <v>158</v>
      </c>
      <c r="B159" s="3">
        <v>4528</v>
      </c>
      <c r="C159" s="11" t="s">
        <v>635</v>
      </c>
      <c r="D159" s="3" t="s">
        <v>5371</v>
      </c>
      <c r="F159" s="3" t="s">
        <v>5644</v>
      </c>
      <c r="G159" s="3" t="s">
        <v>5714</v>
      </c>
      <c r="H159" s="97" t="s">
        <v>5715</v>
      </c>
      <c r="I159" s="11" t="s">
        <v>5722</v>
      </c>
      <c r="J159" s="12" t="s">
        <v>5723</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47"/>
      <c r="AD159" s="99"/>
      <c r="AE159" s="99"/>
      <c r="AF159" s="99" t="s">
        <v>93</v>
      </c>
      <c r="AG159" s="99"/>
      <c r="AH159" s="99" t="s">
        <v>95</v>
      </c>
    </row>
    <row r="160" spans="1:34" ht="15.6" customHeight="1">
      <c r="A160" s="3">
        <v>159</v>
      </c>
      <c r="B160" s="3">
        <v>4764</v>
      </c>
      <c r="C160" s="11" t="s">
        <v>696</v>
      </c>
      <c r="D160" s="3" t="s">
        <v>5371</v>
      </c>
      <c r="F160" s="3" t="s">
        <v>5644</v>
      </c>
      <c r="G160" s="3" t="s">
        <v>5714</v>
      </c>
      <c r="H160" s="97" t="s">
        <v>5715</v>
      </c>
      <c r="I160" s="11" t="s">
        <v>5724</v>
      </c>
      <c r="J160" s="12" t="s">
        <v>5725</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47"/>
      <c r="AD160" s="99"/>
      <c r="AE160" s="99"/>
      <c r="AF160" s="99" t="s">
        <v>93</v>
      </c>
      <c r="AG160" s="99"/>
      <c r="AH160" s="99" t="s">
        <v>95</v>
      </c>
    </row>
    <row r="161" spans="1:34" ht="15.6" customHeight="1">
      <c r="A161" s="3">
        <v>160</v>
      </c>
      <c r="B161" s="3">
        <v>5074</v>
      </c>
      <c r="C161" s="11" t="s">
        <v>701</v>
      </c>
      <c r="D161" s="3" t="s">
        <v>5371</v>
      </c>
      <c r="F161" s="3" t="s">
        <v>5644</v>
      </c>
      <c r="G161" s="3" t="s">
        <v>5714</v>
      </c>
      <c r="H161" s="97" t="s">
        <v>5715</v>
      </c>
      <c r="I161" s="11" t="s">
        <v>5726</v>
      </c>
      <c r="J161" s="12" t="s">
        <v>5727</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47"/>
      <c r="AD161" s="99"/>
      <c r="AE161" s="193" t="s">
        <v>5359</v>
      </c>
      <c r="AF161" s="99" t="s">
        <v>93</v>
      </c>
      <c r="AG161" s="99"/>
      <c r="AH161" s="99"/>
    </row>
    <row r="162" spans="1:34" ht="15.6" customHeight="1">
      <c r="A162" s="3">
        <v>161</v>
      </c>
      <c r="B162" s="3">
        <v>3458</v>
      </c>
      <c r="C162" s="11" t="s">
        <v>1122</v>
      </c>
      <c r="D162" s="3" t="s">
        <v>5360</v>
      </c>
      <c r="F162" s="3" t="s">
        <v>5614</v>
      </c>
      <c r="G162" s="3" t="s">
        <v>5615</v>
      </c>
      <c r="H162" s="97" t="s">
        <v>5616</v>
      </c>
      <c r="I162" s="11" t="s">
        <v>5728</v>
      </c>
      <c r="J162" s="12" t="s">
        <v>5729</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47"/>
      <c r="AD162" s="99"/>
      <c r="AE162" s="99"/>
      <c r="AF162" s="99" t="s">
        <v>93</v>
      </c>
      <c r="AG162" s="99"/>
      <c r="AH162" s="99"/>
    </row>
    <row r="163" spans="1:34" ht="15.6" customHeight="1">
      <c r="A163" s="3">
        <v>162</v>
      </c>
      <c r="B163" s="3">
        <v>4243</v>
      </c>
      <c r="C163" s="11" t="s">
        <v>1118</v>
      </c>
      <c r="D163" s="3" t="s">
        <v>5360</v>
      </c>
      <c r="F163" s="3" t="s">
        <v>5614</v>
      </c>
      <c r="G163" s="3" t="s">
        <v>5615</v>
      </c>
      <c r="H163" s="97" t="s">
        <v>5616</v>
      </c>
      <c r="I163" s="11" t="s">
        <v>5730</v>
      </c>
      <c r="J163" s="12" t="s">
        <v>5731</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47"/>
      <c r="AD163" s="99"/>
      <c r="AE163" s="99"/>
      <c r="AF163" s="99" t="s">
        <v>93</v>
      </c>
      <c r="AG163" s="99"/>
      <c r="AH163" s="99"/>
    </row>
    <row r="164" spans="1:34" ht="15" customHeight="1">
      <c r="A164" s="3">
        <v>163</v>
      </c>
      <c r="B164" s="3">
        <v>3243</v>
      </c>
      <c r="C164" s="11" t="s">
        <v>1723</v>
      </c>
      <c r="D164" s="3" t="s">
        <v>5653</v>
      </c>
      <c r="F164" s="3" t="s">
        <v>5614</v>
      </c>
      <c r="G164" s="3" t="s">
        <v>5732</v>
      </c>
      <c r="H164" s="97" t="s">
        <v>5733</v>
      </c>
      <c r="I164" s="11" t="s">
        <v>5734</v>
      </c>
      <c r="J164" s="12" t="s">
        <v>5735</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66</v>
      </c>
      <c r="AB164" s="99" t="str">
        <f>VLOOKUP(B164,門市主檔!A:B,2,FALSE)</f>
        <v>北縣醒吾店</v>
      </c>
      <c r="AC164" s="249"/>
      <c r="AD164" s="99" t="s">
        <v>66</v>
      </c>
      <c r="AE164" s="99"/>
      <c r="AF164" s="99" t="s">
        <v>93</v>
      </c>
      <c r="AG164" s="99"/>
      <c r="AH164" s="99"/>
    </row>
    <row r="165" spans="1:34" ht="15" customHeight="1">
      <c r="A165" s="3">
        <v>164</v>
      </c>
      <c r="B165" s="3" t="s">
        <v>62</v>
      </c>
      <c r="C165" s="11" t="s">
        <v>1700</v>
      </c>
      <c r="D165" s="3" t="s">
        <v>5356</v>
      </c>
      <c r="F165" s="3" t="s">
        <v>5614</v>
      </c>
      <c r="G165" s="3" t="s">
        <v>5736</v>
      </c>
      <c r="H165" s="97" t="s">
        <v>5737</v>
      </c>
      <c r="I165" s="11" t="s">
        <v>5738</v>
      </c>
      <c r="J165" s="12" t="s">
        <v>5739</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49"/>
      <c r="AD165" s="99"/>
      <c r="AE165" s="99"/>
      <c r="AF165" s="99"/>
      <c r="AG165" s="99"/>
      <c r="AH165" s="99"/>
    </row>
    <row r="166" spans="1:34" ht="15" customHeight="1">
      <c r="A166" s="3">
        <v>165</v>
      </c>
      <c r="B166" s="3" t="s">
        <v>75</v>
      </c>
      <c r="C166" s="11" t="s">
        <v>1707</v>
      </c>
      <c r="D166" s="3" t="s">
        <v>5356</v>
      </c>
      <c r="F166" s="3" t="s">
        <v>5614</v>
      </c>
      <c r="G166" s="3" t="s">
        <v>5736</v>
      </c>
      <c r="H166" s="97" t="s">
        <v>5737</v>
      </c>
      <c r="I166" s="11" t="s">
        <v>5740</v>
      </c>
      <c r="J166" s="12" t="s">
        <v>5741</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49"/>
      <c r="AD166" s="99"/>
      <c r="AE166" s="99"/>
      <c r="AF166" s="99"/>
      <c r="AG166" s="99"/>
      <c r="AH166" s="99"/>
    </row>
    <row r="167" spans="1:34" ht="15" customHeight="1">
      <c r="A167" s="3">
        <v>166</v>
      </c>
      <c r="B167" s="3">
        <v>3878</v>
      </c>
      <c r="C167" s="11" t="s">
        <v>1014</v>
      </c>
      <c r="D167" s="3" t="s">
        <v>5371</v>
      </c>
      <c r="F167" s="3" t="s">
        <v>5614</v>
      </c>
      <c r="G167" s="3" t="s">
        <v>5732</v>
      </c>
      <c r="H167" s="97" t="s">
        <v>5733</v>
      </c>
      <c r="I167" s="11" t="s">
        <v>5742</v>
      </c>
      <c r="J167" s="12" t="s">
        <v>5743</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49"/>
      <c r="AD167" s="99"/>
      <c r="AE167" s="99"/>
      <c r="AF167" s="99" t="s">
        <v>93</v>
      </c>
      <c r="AG167" s="99"/>
      <c r="AH167" s="99" t="s">
        <v>95</v>
      </c>
    </row>
    <row r="168" spans="1:34" ht="15" customHeight="1">
      <c r="A168" s="3">
        <v>167</v>
      </c>
      <c r="B168" s="3">
        <v>4057</v>
      </c>
      <c r="C168" s="11" t="s">
        <v>797</v>
      </c>
      <c r="D168" s="3" t="s">
        <v>5360</v>
      </c>
      <c r="F168" s="3" t="s">
        <v>5614</v>
      </c>
      <c r="G168" s="3" t="s">
        <v>5732</v>
      </c>
      <c r="H168" s="97" t="s">
        <v>5733</v>
      </c>
      <c r="I168" s="11" t="s">
        <v>5744</v>
      </c>
      <c r="J168" s="12" t="s">
        <v>5745</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49"/>
      <c r="AD168" s="99"/>
      <c r="AE168" s="99"/>
      <c r="AF168" s="99" t="s">
        <v>93</v>
      </c>
      <c r="AG168" s="99"/>
      <c r="AH168" s="99"/>
    </row>
    <row r="169" spans="1:34" ht="15" customHeight="1">
      <c r="A169" s="3">
        <v>168</v>
      </c>
      <c r="B169" s="3">
        <v>4154</v>
      </c>
      <c r="C169" s="11" t="s">
        <v>1704</v>
      </c>
      <c r="D169" s="3" t="s">
        <v>5366</v>
      </c>
      <c r="F169" s="3" t="s">
        <v>5614</v>
      </c>
      <c r="G169" s="3" t="s">
        <v>5732</v>
      </c>
      <c r="H169" s="97" t="s">
        <v>5733</v>
      </c>
      <c r="I169" s="11" t="s">
        <v>5746</v>
      </c>
      <c r="J169" s="12" t="s">
        <v>5747</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49"/>
      <c r="AD169" s="99"/>
      <c r="AE169" s="99"/>
      <c r="AF169" s="99" t="s">
        <v>93</v>
      </c>
      <c r="AG169" s="99"/>
      <c r="AH169" s="99"/>
    </row>
    <row r="170" spans="1:34" ht="15" customHeight="1">
      <c r="A170" s="3">
        <v>169</v>
      </c>
      <c r="B170" s="3">
        <v>4282</v>
      </c>
      <c r="C170" s="11" t="s">
        <v>1271</v>
      </c>
      <c r="D170" s="3" t="s">
        <v>5371</v>
      </c>
      <c r="F170" s="3" t="s">
        <v>5614</v>
      </c>
      <c r="G170" s="3" t="s">
        <v>5732</v>
      </c>
      <c r="H170" s="97" t="s">
        <v>5733</v>
      </c>
      <c r="I170" s="11" t="s">
        <v>5748</v>
      </c>
      <c r="J170" s="12" t="s">
        <v>5749</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49"/>
      <c r="AD170" s="99"/>
      <c r="AE170" s="99"/>
      <c r="AF170" s="99" t="s">
        <v>93</v>
      </c>
      <c r="AG170" s="99"/>
      <c r="AH170" s="99" t="s">
        <v>95</v>
      </c>
    </row>
    <row r="171" spans="1:34" ht="15" customHeight="1">
      <c r="A171" s="3">
        <v>170</v>
      </c>
      <c r="B171" s="3">
        <v>4326</v>
      </c>
      <c r="C171" s="11" t="s">
        <v>1281</v>
      </c>
      <c r="D171" s="3" t="s">
        <v>5371</v>
      </c>
      <c r="F171" s="3" t="s">
        <v>5614</v>
      </c>
      <c r="G171" s="3" t="s">
        <v>5732</v>
      </c>
      <c r="H171" s="97" t="s">
        <v>5733</v>
      </c>
      <c r="I171" s="11" t="s">
        <v>5750</v>
      </c>
      <c r="J171" s="12" t="s">
        <v>5751</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49"/>
      <c r="AD171" s="99"/>
      <c r="AE171" s="99"/>
      <c r="AF171" s="99" t="s">
        <v>93</v>
      </c>
      <c r="AG171" s="99"/>
      <c r="AH171" s="99"/>
    </row>
    <row r="172" spans="1:34" ht="15" customHeight="1">
      <c r="A172" s="3">
        <v>171</v>
      </c>
      <c r="B172" s="3">
        <v>4483</v>
      </c>
      <c r="C172" s="11" t="s">
        <v>1711</v>
      </c>
      <c r="D172" s="3" t="s">
        <v>5371</v>
      </c>
      <c r="F172" s="3" t="s">
        <v>5614</v>
      </c>
      <c r="G172" s="3" t="s">
        <v>5732</v>
      </c>
      <c r="H172" s="97" t="s">
        <v>5733</v>
      </c>
      <c r="I172" s="11" t="s">
        <v>5752</v>
      </c>
      <c r="J172" s="12" t="s">
        <v>5753</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49"/>
      <c r="AD172" s="99"/>
      <c r="AE172" s="99"/>
      <c r="AF172" s="99" t="s">
        <v>93</v>
      </c>
      <c r="AG172" s="99"/>
      <c r="AH172" s="99"/>
    </row>
    <row r="173" spans="1:34" ht="15" customHeight="1">
      <c r="A173" s="3">
        <v>172</v>
      </c>
      <c r="B173" s="3">
        <v>4514</v>
      </c>
      <c r="C173" s="11" t="s">
        <v>1018</v>
      </c>
      <c r="D173" s="3" t="s">
        <v>5360</v>
      </c>
      <c r="F173" s="3" t="s">
        <v>5614</v>
      </c>
      <c r="G173" s="3" t="s">
        <v>5732</v>
      </c>
      <c r="H173" s="97" t="s">
        <v>5733</v>
      </c>
      <c r="I173" s="11" t="s">
        <v>5754</v>
      </c>
      <c r="J173" s="12" t="s">
        <v>5755</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49"/>
      <c r="AD173" s="99"/>
      <c r="AE173" s="99"/>
      <c r="AF173" s="99" t="s">
        <v>93</v>
      </c>
      <c r="AG173" s="99"/>
      <c r="AH173" s="99"/>
    </row>
    <row r="174" spans="1:34" ht="15" customHeight="1">
      <c r="A174" s="3">
        <v>173</v>
      </c>
      <c r="B174" s="3">
        <v>4538</v>
      </c>
      <c r="C174" s="11" t="s">
        <v>1010</v>
      </c>
      <c r="D174" s="3" t="s">
        <v>5371</v>
      </c>
      <c r="F174" s="3" t="s">
        <v>5614</v>
      </c>
      <c r="G174" s="3" t="s">
        <v>5732</v>
      </c>
      <c r="H174" s="97" t="s">
        <v>5733</v>
      </c>
      <c r="I174" s="11" t="s">
        <v>5756</v>
      </c>
      <c r="J174" s="12" t="s">
        <v>5757</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49"/>
      <c r="AD174" s="99"/>
      <c r="AE174" s="99"/>
      <c r="AF174" s="99" t="s">
        <v>93</v>
      </c>
      <c r="AG174" s="99"/>
      <c r="AH174" s="99" t="s">
        <v>95</v>
      </c>
    </row>
    <row r="175" spans="1:34" ht="15" customHeight="1">
      <c r="A175" s="3">
        <v>174</v>
      </c>
      <c r="B175" s="3">
        <v>4834</v>
      </c>
      <c r="C175" s="11" t="s">
        <v>1275</v>
      </c>
      <c r="D175" s="3" t="s">
        <v>5360</v>
      </c>
      <c r="F175" s="3" t="s">
        <v>5614</v>
      </c>
      <c r="G175" s="3" t="s">
        <v>5732</v>
      </c>
      <c r="H175" s="97" t="s">
        <v>5733</v>
      </c>
      <c r="I175" s="11" t="s">
        <v>5758</v>
      </c>
      <c r="J175" s="12" t="s">
        <v>5759</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49"/>
      <c r="AD175" s="99"/>
      <c r="AE175" s="99"/>
      <c r="AF175" s="99" t="s">
        <v>93</v>
      </c>
      <c r="AG175" s="99"/>
      <c r="AH175" s="99"/>
    </row>
    <row r="176" spans="1:34" ht="15" customHeight="1">
      <c r="A176" s="3">
        <v>175</v>
      </c>
      <c r="B176" s="3">
        <v>4715</v>
      </c>
      <c r="C176" s="11" t="s">
        <v>1267</v>
      </c>
      <c r="D176" s="3" t="s">
        <v>5366</v>
      </c>
      <c r="F176" s="3" t="s">
        <v>5614</v>
      </c>
      <c r="G176" s="3" t="s">
        <v>5760</v>
      </c>
      <c r="H176" s="97" t="s">
        <v>5761</v>
      </c>
      <c r="I176" s="11" t="s">
        <v>5762</v>
      </c>
      <c r="J176" s="12" t="s">
        <v>5763</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49"/>
      <c r="AD176" s="99"/>
      <c r="AE176" s="99"/>
      <c r="AF176" s="99" t="s">
        <v>93</v>
      </c>
      <c r="AG176" s="99"/>
      <c r="AH176" s="99"/>
    </row>
    <row r="177" spans="1:34" ht="15" customHeight="1">
      <c r="A177" s="3">
        <v>176</v>
      </c>
      <c r="B177" s="3">
        <v>3137</v>
      </c>
      <c r="C177" s="11" t="s">
        <v>1727</v>
      </c>
      <c r="D177" s="3" t="s">
        <v>5371</v>
      </c>
      <c r="F177" s="3" t="s">
        <v>5614</v>
      </c>
      <c r="G177" s="3" t="s">
        <v>5764</v>
      </c>
      <c r="H177" s="97" t="s">
        <v>5765</v>
      </c>
      <c r="I177" s="11" t="s">
        <v>5766</v>
      </c>
      <c r="J177" s="12" t="s">
        <v>5767</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66</v>
      </c>
      <c r="AB177" s="99" t="str">
        <f>VLOOKUP(B177,門市主檔!A:B,2,FALSE)</f>
        <v>北縣黎明店</v>
      </c>
      <c r="AC177" s="249"/>
      <c r="AD177" s="99" t="s">
        <v>66</v>
      </c>
      <c r="AE177" s="193" t="s">
        <v>5359</v>
      </c>
      <c r="AF177" s="99" t="s">
        <v>93</v>
      </c>
      <c r="AG177" s="99"/>
      <c r="AH177" s="99"/>
    </row>
    <row r="178" spans="1:34" ht="15" customHeight="1">
      <c r="A178" s="3">
        <v>177</v>
      </c>
      <c r="B178" s="3">
        <v>3606</v>
      </c>
      <c r="C178" s="11" t="s">
        <v>792</v>
      </c>
      <c r="D178" s="3" t="s">
        <v>5360</v>
      </c>
      <c r="F178" s="3" t="s">
        <v>5614</v>
      </c>
      <c r="G178" s="3" t="s">
        <v>5764</v>
      </c>
      <c r="H178" s="97" t="s">
        <v>5765</v>
      </c>
      <c r="I178" s="11" t="s">
        <v>5768</v>
      </c>
      <c r="J178" s="12" t="s">
        <v>5769</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49"/>
      <c r="AD178" s="99"/>
      <c r="AE178" s="99"/>
      <c r="AF178" s="99" t="s">
        <v>93</v>
      </c>
      <c r="AG178" s="99"/>
      <c r="AH178" s="99"/>
    </row>
    <row r="179" spans="1:34" ht="15" customHeight="1">
      <c r="A179" s="3">
        <v>178</v>
      </c>
      <c r="B179" s="3">
        <v>4656</v>
      </c>
      <c r="C179" s="11" t="s">
        <v>787</v>
      </c>
      <c r="D179" s="3" t="s">
        <v>5360</v>
      </c>
      <c r="F179" s="3" t="s">
        <v>5614</v>
      </c>
      <c r="G179" s="3" t="s">
        <v>5764</v>
      </c>
      <c r="H179" s="97" t="s">
        <v>5765</v>
      </c>
      <c r="I179" s="11" t="s">
        <v>5770</v>
      </c>
      <c r="J179" s="12" t="s">
        <v>5771</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49"/>
      <c r="AD179" s="99"/>
      <c r="AE179" s="99"/>
      <c r="AF179" s="99" t="s">
        <v>93</v>
      </c>
      <c r="AG179" s="99"/>
      <c r="AH179" s="99"/>
    </row>
    <row r="180" spans="1:34" ht="15" customHeight="1">
      <c r="A180" s="3">
        <v>179</v>
      </c>
      <c r="B180" s="3">
        <v>3851</v>
      </c>
      <c r="C180" s="11" t="s">
        <v>1853</v>
      </c>
      <c r="D180" s="3" t="s">
        <v>5371</v>
      </c>
      <c r="F180" s="3" t="s">
        <v>5442</v>
      </c>
      <c r="G180" s="3" t="s">
        <v>5772</v>
      </c>
      <c r="H180" s="97" t="s">
        <v>5773</v>
      </c>
      <c r="I180" s="11" t="s">
        <v>5774</v>
      </c>
      <c r="J180" s="12" t="s">
        <v>5775</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66</v>
      </c>
      <c r="AB180" s="99" t="str">
        <f>VLOOKUP(B180,門市主檔!A:B,2,FALSE)</f>
        <v>北縣輔園店</v>
      </c>
      <c r="AC180" s="249"/>
      <c r="AD180" s="99" t="s">
        <v>66</v>
      </c>
      <c r="AE180" s="99"/>
      <c r="AF180" s="99" t="s">
        <v>93</v>
      </c>
      <c r="AG180" s="99"/>
      <c r="AH180" s="99" t="s">
        <v>95</v>
      </c>
    </row>
    <row r="181" spans="1:34" ht="15" customHeight="1">
      <c r="A181" s="3">
        <v>180</v>
      </c>
      <c r="B181" s="3" t="s">
        <v>81</v>
      </c>
      <c r="C181" s="11" t="s">
        <v>1965</v>
      </c>
      <c r="D181" s="3" t="s">
        <v>5356</v>
      </c>
      <c r="F181" s="3" t="s">
        <v>5442</v>
      </c>
      <c r="G181" s="3" t="s">
        <v>5680</v>
      </c>
      <c r="H181" s="97" t="s">
        <v>5681</v>
      </c>
      <c r="I181" s="11" t="s">
        <v>5776</v>
      </c>
      <c r="J181" s="12" t="s">
        <v>5777</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49"/>
      <c r="AD181" s="99"/>
      <c r="AE181" s="99"/>
      <c r="AF181" s="99"/>
      <c r="AG181" s="99"/>
      <c r="AH181" s="99"/>
    </row>
    <row r="182" spans="1:34" ht="15" customHeight="1">
      <c r="A182" s="3">
        <v>181</v>
      </c>
      <c r="B182" s="3" t="s">
        <v>58</v>
      </c>
      <c r="C182" s="11" t="s">
        <v>1037</v>
      </c>
      <c r="D182" s="3" t="s">
        <v>5356</v>
      </c>
      <c r="F182" s="3" t="s">
        <v>5442</v>
      </c>
      <c r="G182" s="3" t="s">
        <v>5680</v>
      </c>
      <c r="H182" s="97" t="s">
        <v>5681</v>
      </c>
      <c r="I182" s="11" t="s">
        <v>5778</v>
      </c>
      <c r="J182" s="12" t="s">
        <v>5779</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49"/>
      <c r="AD182" s="99"/>
      <c r="AE182" s="99"/>
      <c r="AF182" s="99"/>
      <c r="AG182" s="99"/>
      <c r="AH182" s="99"/>
    </row>
    <row r="183" spans="1:34" ht="15" customHeight="1">
      <c r="A183" s="3">
        <v>182</v>
      </c>
      <c r="B183" s="3" t="s">
        <v>53</v>
      </c>
      <c r="C183" s="11" t="s">
        <v>456</v>
      </c>
      <c r="D183" s="3" t="s">
        <v>5356</v>
      </c>
      <c r="F183" s="3" t="s">
        <v>5442</v>
      </c>
      <c r="G183" s="3" t="s">
        <v>5680</v>
      </c>
      <c r="H183" s="97" t="s">
        <v>5681</v>
      </c>
      <c r="J183" s="12" t="s">
        <v>5780</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49"/>
      <c r="AD183" s="99"/>
      <c r="AE183" s="99"/>
      <c r="AF183" s="99"/>
      <c r="AG183" s="99"/>
      <c r="AH183" s="99"/>
    </row>
    <row r="184" spans="1:34" ht="15" customHeight="1">
      <c r="A184" s="3">
        <v>183</v>
      </c>
      <c r="B184" s="3">
        <v>2109</v>
      </c>
      <c r="C184" s="11" t="s">
        <v>1041</v>
      </c>
      <c r="D184" s="3" t="s">
        <v>5366</v>
      </c>
      <c r="F184" s="3" t="s">
        <v>5442</v>
      </c>
      <c r="G184" s="3" t="s">
        <v>5772</v>
      </c>
      <c r="H184" s="97" t="s">
        <v>5773</v>
      </c>
      <c r="I184" s="11" t="s">
        <v>5781</v>
      </c>
      <c r="J184" s="12" t="s">
        <v>5782</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49"/>
      <c r="AD184" s="99"/>
      <c r="AE184" s="99"/>
      <c r="AF184" s="99" t="s">
        <v>93</v>
      </c>
      <c r="AG184" s="99"/>
      <c r="AH184" s="99"/>
    </row>
    <row r="185" spans="1:34" ht="15" customHeight="1">
      <c r="A185" s="3">
        <v>184</v>
      </c>
      <c r="B185" s="3">
        <v>2743</v>
      </c>
      <c r="C185" s="11" t="s">
        <v>1055</v>
      </c>
      <c r="D185" s="3" t="s">
        <v>5366</v>
      </c>
      <c r="F185" s="3" t="s">
        <v>5442</v>
      </c>
      <c r="G185" s="3" t="s">
        <v>5772</v>
      </c>
      <c r="H185" s="97" t="s">
        <v>5773</v>
      </c>
      <c r="I185" s="11" t="s">
        <v>5783</v>
      </c>
      <c r="J185" s="12" t="s">
        <v>5784</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49"/>
      <c r="AD185" s="99"/>
      <c r="AE185" s="99"/>
      <c r="AF185" s="99" t="s">
        <v>93</v>
      </c>
      <c r="AG185" s="99"/>
      <c r="AH185" s="99"/>
    </row>
    <row r="186" spans="1:34" ht="15" customHeight="1">
      <c r="A186" s="3">
        <v>185</v>
      </c>
      <c r="B186" s="3">
        <v>4005</v>
      </c>
      <c r="C186" s="11" t="s">
        <v>783</v>
      </c>
      <c r="D186" s="3" t="s">
        <v>5360</v>
      </c>
      <c r="F186" s="3" t="s">
        <v>5442</v>
      </c>
      <c r="G186" s="3" t="s">
        <v>5772</v>
      </c>
      <c r="H186" s="97" t="s">
        <v>5773</v>
      </c>
      <c r="I186" s="11" t="s">
        <v>5785</v>
      </c>
      <c r="J186" s="12" t="s">
        <v>5786</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49"/>
      <c r="AD186" s="99"/>
      <c r="AE186" s="99"/>
      <c r="AF186" s="99" t="s">
        <v>93</v>
      </c>
      <c r="AG186" s="99"/>
      <c r="AH186" s="99"/>
    </row>
    <row r="187" spans="1:34" ht="15" customHeight="1">
      <c r="A187" s="3">
        <v>186</v>
      </c>
      <c r="B187" s="3">
        <v>4208</v>
      </c>
      <c r="C187" s="11" t="s">
        <v>1047</v>
      </c>
      <c r="D187" s="3" t="s">
        <v>5360</v>
      </c>
      <c r="F187" s="3" t="s">
        <v>5442</v>
      </c>
      <c r="G187" s="3" t="s">
        <v>5772</v>
      </c>
      <c r="H187" s="97" t="s">
        <v>5773</v>
      </c>
      <c r="I187" s="11" t="s">
        <v>5787</v>
      </c>
      <c r="J187" s="12" t="s">
        <v>5788</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49"/>
      <c r="AD187" s="99"/>
      <c r="AE187" s="99"/>
      <c r="AF187" s="99" t="s">
        <v>93</v>
      </c>
      <c r="AG187" s="99"/>
      <c r="AH187" s="99"/>
    </row>
    <row r="188" spans="1:34" ht="15" customHeight="1">
      <c r="A188" s="3">
        <v>187</v>
      </c>
      <c r="B188" s="3" t="s">
        <v>52</v>
      </c>
      <c r="C188" s="11" t="s">
        <v>464</v>
      </c>
      <c r="D188" s="3" t="s">
        <v>5371</v>
      </c>
      <c r="F188" s="3" t="s">
        <v>5442</v>
      </c>
      <c r="G188" s="3" t="s">
        <v>5772</v>
      </c>
      <c r="H188" s="97" t="s">
        <v>5773</v>
      </c>
      <c r="I188" s="11" t="s">
        <v>5789</v>
      </c>
      <c r="J188" s="12" t="s">
        <v>5790</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49"/>
      <c r="AD188" s="99"/>
      <c r="AE188" s="99"/>
      <c r="AF188" s="99" t="s">
        <v>93</v>
      </c>
      <c r="AG188" s="99"/>
      <c r="AH188" s="99"/>
    </row>
    <row r="189" spans="1:34" ht="15" customHeight="1">
      <c r="A189" s="3">
        <v>188</v>
      </c>
      <c r="B189" s="3" t="s">
        <v>51</v>
      </c>
      <c r="C189" s="11" t="s">
        <v>315</v>
      </c>
      <c r="D189" s="3" t="s">
        <v>5371</v>
      </c>
      <c r="F189" s="3" t="s">
        <v>5442</v>
      </c>
      <c r="G189" s="3" t="s">
        <v>5772</v>
      </c>
      <c r="H189" s="97" t="s">
        <v>5773</v>
      </c>
      <c r="I189" s="11" t="s">
        <v>5791</v>
      </c>
      <c r="J189" s="12" t="s">
        <v>5792</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49"/>
      <c r="AD189" s="99"/>
      <c r="AE189" s="99"/>
      <c r="AF189" s="99" t="s">
        <v>93</v>
      </c>
      <c r="AG189" s="99"/>
      <c r="AH189" s="99"/>
    </row>
    <row r="190" spans="1:34" ht="15" customHeight="1">
      <c r="A190" s="3">
        <v>189</v>
      </c>
      <c r="B190" s="3">
        <v>3052</v>
      </c>
      <c r="C190" s="11" t="s">
        <v>348</v>
      </c>
      <c r="D190" s="3" t="s">
        <v>5360</v>
      </c>
      <c r="F190" s="3" t="s">
        <v>5442</v>
      </c>
      <c r="G190" s="3" t="s">
        <v>5604</v>
      </c>
      <c r="H190" s="97" t="s">
        <v>5605</v>
      </c>
      <c r="I190" s="11" t="s">
        <v>5793</v>
      </c>
      <c r="J190" s="12" t="s">
        <v>5794</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49"/>
      <c r="AD190" s="99"/>
      <c r="AE190" s="99"/>
      <c r="AF190" s="99" t="s">
        <v>93</v>
      </c>
      <c r="AG190" s="99"/>
      <c r="AH190" s="99"/>
    </row>
    <row r="191" spans="1:34" ht="15" customHeight="1">
      <c r="A191" s="3">
        <v>190</v>
      </c>
      <c r="B191" s="17">
        <v>3358</v>
      </c>
      <c r="C191" s="11" t="s">
        <v>1935</v>
      </c>
      <c r="D191" s="3" t="s">
        <v>5360</v>
      </c>
      <c r="F191" s="3" t="s">
        <v>5442</v>
      </c>
      <c r="G191" s="3" t="s">
        <v>5604</v>
      </c>
      <c r="H191" s="97" t="s">
        <v>5605</v>
      </c>
      <c r="I191" s="11" t="s">
        <v>5795</v>
      </c>
      <c r="J191" s="12" t="s">
        <v>5796</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49"/>
      <c r="AD191" s="99"/>
      <c r="AE191" s="99"/>
      <c r="AF191" s="99" t="s">
        <v>93</v>
      </c>
      <c r="AG191" s="99"/>
      <c r="AH191" s="99"/>
    </row>
    <row r="192" spans="1:34" ht="15" customHeight="1">
      <c r="A192" s="3">
        <v>191</v>
      </c>
      <c r="B192" s="3">
        <v>3380</v>
      </c>
      <c r="C192" s="11" t="s">
        <v>366</v>
      </c>
      <c r="D192" s="3" t="s">
        <v>5371</v>
      </c>
      <c r="F192" s="3" t="s">
        <v>5442</v>
      </c>
      <c r="G192" s="3" t="s">
        <v>5604</v>
      </c>
      <c r="H192" s="97" t="s">
        <v>5605</v>
      </c>
      <c r="I192" s="11" t="s">
        <v>5797</v>
      </c>
      <c r="J192" s="12" t="s">
        <v>5798</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49"/>
      <c r="AD192" s="99"/>
      <c r="AE192" s="99"/>
      <c r="AF192" s="99" t="s">
        <v>93</v>
      </c>
      <c r="AG192" s="99"/>
      <c r="AH192" s="99"/>
    </row>
    <row r="193" spans="1:34" ht="15" customHeight="1">
      <c r="A193" s="3">
        <v>192</v>
      </c>
      <c r="B193" s="3">
        <v>3785</v>
      </c>
      <c r="C193" s="11" t="s">
        <v>1059</v>
      </c>
      <c r="D193" s="3" t="s">
        <v>5371</v>
      </c>
      <c r="F193" s="3" t="s">
        <v>5442</v>
      </c>
      <c r="G193" s="3" t="s">
        <v>5604</v>
      </c>
      <c r="H193" s="97" t="s">
        <v>5605</v>
      </c>
      <c r="I193" s="11" t="s">
        <v>5799</v>
      </c>
      <c r="J193" s="12" t="s">
        <v>5800</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49"/>
      <c r="AD193" s="99"/>
      <c r="AE193" s="193" t="s">
        <v>5359</v>
      </c>
      <c r="AF193" s="99" t="s">
        <v>93</v>
      </c>
      <c r="AG193" s="99"/>
      <c r="AH193" s="99"/>
    </row>
    <row r="194" spans="1:34" ht="15" customHeight="1">
      <c r="A194" s="3">
        <v>193</v>
      </c>
      <c r="B194" s="3">
        <v>3999</v>
      </c>
      <c r="C194" s="11" t="s">
        <v>1415</v>
      </c>
      <c r="D194" s="3" t="s">
        <v>5360</v>
      </c>
      <c r="F194" s="3" t="s">
        <v>5442</v>
      </c>
      <c r="G194" s="3" t="s">
        <v>5604</v>
      </c>
      <c r="H194" s="97" t="s">
        <v>5605</v>
      </c>
      <c r="I194" s="11" t="s">
        <v>5801</v>
      </c>
      <c r="J194" s="12" t="s">
        <v>5802</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49"/>
      <c r="AD194" s="99"/>
      <c r="AE194" s="99"/>
      <c r="AF194" s="99" t="s">
        <v>93</v>
      </c>
      <c r="AG194" s="99"/>
      <c r="AH194" s="99"/>
    </row>
    <row r="195" spans="1:34" ht="15" customHeight="1">
      <c r="A195" s="3">
        <v>194</v>
      </c>
      <c r="B195" s="3">
        <v>4025</v>
      </c>
      <c r="C195" s="11" t="s">
        <v>1920</v>
      </c>
      <c r="D195" s="3" t="s">
        <v>5360</v>
      </c>
      <c r="F195" s="3" t="s">
        <v>5442</v>
      </c>
      <c r="G195" s="3" t="s">
        <v>5604</v>
      </c>
      <c r="H195" s="97" t="s">
        <v>5605</v>
      </c>
      <c r="I195" s="11" t="s">
        <v>5803</v>
      </c>
      <c r="J195" s="12" t="s">
        <v>5804</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49"/>
      <c r="AD195" s="99"/>
      <c r="AE195" s="99"/>
      <c r="AF195" s="99" t="s">
        <v>93</v>
      </c>
      <c r="AG195" s="99"/>
      <c r="AH195" s="99"/>
    </row>
    <row r="196" spans="1:34" ht="15" customHeight="1">
      <c r="A196" s="3">
        <v>195</v>
      </c>
      <c r="B196" s="3">
        <v>4163</v>
      </c>
      <c r="C196" s="11" t="s">
        <v>483</v>
      </c>
      <c r="D196" s="3" t="s">
        <v>5360</v>
      </c>
      <c r="F196" s="3" t="s">
        <v>5442</v>
      </c>
      <c r="G196" s="3" t="s">
        <v>5604</v>
      </c>
      <c r="H196" s="97" t="s">
        <v>5605</v>
      </c>
      <c r="I196" s="11" t="s">
        <v>5805</v>
      </c>
      <c r="J196" s="12" t="s">
        <v>5806</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49"/>
      <c r="AD196" s="99"/>
      <c r="AE196" s="99"/>
      <c r="AF196" s="99" t="s">
        <v>93</v>
      </c>
      <c r="AG196" s="99"/>
      <c r="AH196" s="99"/>
    </row>
    <row r="197" spans="1:34" ht="15" customHeight="1">
      <c r="A197" s="3">
        <v>196</v>
      </c>
      <c r="B197" s="3">
        <v>5057</v>
      </c>
      <c r="C197" s="11" t="s">
        <v>1826</v>
      </c>
      <c r="D197" s="3" t="s">
        <v>5366</v>
      </c>
      <c r="F197" s="3" t="s">
        <v>5442</v>
      </c>
      <c r="G197" s="3" t="s">
        <v>5604</v>
      </c>
      <c r="H197" s="97" t="s">
        <v>5605</v>
      </c>
      <c r="I197" s="11" t="s">
        <v>5807</v>
      </c>
      <c r="J197" s="12" t="s">
        <v>5808</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49"/>
      <c r="AD197" s="99"/>
      <c r="AE197" s="193" t="s">
        <v>5359</v>
      </c>
      <c r="AF197" s="99" t="s">
        <v>93</v>
      </c>
      <c r="AG197" s="99"/>
      <c r="AH197" s="99"/>
    </row>
    <row r="198" spans="1:34" ht="15" customHeight="1">
      <c r="A198" s="3">
        <v>197</v>
      </c>
      <c r="B198" s="3">
        <v>2362</v>
      </c>
      <c r="C198" s="11" t="s">
        <v>2004</v>
      </c>
      <c r="D198" s="3" t="s">
        <v>5360</v>
      </c>
      <c r="F198" s="3" t="s">
        <v>5442</v>
      </c>
      <c r="G198" s="3" t="s">
        <v>5809</v>
      </c>
      <c r="H198" s="97" t="s">
        <v>5810</v>
      </c>
      <c r="I198" s="11" t="s">
        <v>5811</v>
      </c>
      <c r="J198" s="12" t="s">
        <v>5812</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49"/>
      <c r="AD198" s="99"/>
      <c r="AE198" s="99"/>
      <c r="AF198" s="99" t="s">
        <v>93</v>
      </c>
      <c r="AG198" s="99"/>
      <c r="AH198" s="99"/>
    </row>
    <row r="199" spans="1:34" ht="15" customHeight="1">
      <c r="A199" s="3">
        <v>198</v>
      </c>
      <c r="B199" s="3">
        <v>3652</v>
      </c>
      <c r="C199" s="11" t="s">
        <v>1818</v>
      </c>
      <c r="D199" s="3" t="s">
        <v>5360</v>
      </c>
      <c r="F199" s="3" t="s">
        <v>5442</v>
      </c>
      <c r="G199" s="3" t="s">
        <v>5809</v>
      </c>
      <c r="H199" s="97" t="s">
        <v>5810</v>
      </c>
      <c r="I199" s="11" t="s">
        <v>5813</v>
      </c>
      <c r="J199" s="12" t="s">
        <v>5814</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49"/>
      <c r="AD199" s="99"/>
      <c r="AE199" s="99"/>
      <c r="AF199" s="99" t="s">
        <v>93</v>
      </c>
      <c r="AG199" s="99"/>
      <c r="AH199" s="99"/>
    </row>
    <row r="200" spans="1:34" ht="15" customHeight="1">
      <c r="A200" s="3">
        <v>199</v>
      </c>
      <c r="B200" s="3">
        <v>4144</v>
      </c>
      <c r="C200" s="11" t="s">
        <v>931</v>
      </c>
      <c r="D200" s="3" t="s">
        <v>5360</v>
      </c>
      <c r="F200" s="3" t="s">
        <v>5442</v>
      </c>
      <c r="G200" s="3" t="s">
        <v>5809</v>
      </c>
      <c r="H200" s="97" t="s">
        <v>5810</v>
      </c>
      <c r="I200" s="11" t="s">
        <v>5815</v>
      </c>
      <c r="J200" s="12" t="s">
        <v>5816</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49"/>
      <c r="AD200" s="99"/>
      <c r="AE200" s="99"/>
      <c r="AF200" s="99" t="s">
        <v>93</v>
      </c>
      <c r="AG200" s="99"/>
      <c r="AH200" s="99"/>
    </row>
    <row r="201" spans="1:34" ht="15" customHeight="1">
      <c r="A201" s="3">
        <v>200</v>
      </c>
      <c r="B201" s="17">
        <v>4194</v>
      </c>
      <c r="C201" s="11" t="s">
        <v>1127</v>
      </c>
      <c r="D201" s="3" t="s">
        <v>5371</v>
      </c>
      <c r="F201" s="3" t="s">
        <v>5442</v>
      </c>
      <c r="G201" s="3" t="s">
        <v>5809</v>
      </c>
      <c r="H201" s="97" t="s">
        <v>5810</v>
      </c>
      <c r="I201" s="11" t="s">
        <v>5817</v>
      </c>
      <c r="J201" s="12" t="s">
        <v>5818</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49"/>
      <c r="AD201" s="99"/>
      <c r="AE201" s="99"/>
      <c r="AF201" s="99" t="s">
        <v>93</v>
      </c>
      <c r="AG201" s="99"/>
      <c r="AH201" s="99"/>
    </row>
    <row r="202" spans="1:34" ht="15" customHeight="1">
      <c r="A202" s="3">
        <v>201</v>
      </c>
      <c r="B202" s="3">
        <v>4341</v>
      </c>
      <c r="C202" s="11" t="s">
        <v>1931</v>
      </c>
      <c r="D202" s="3" t="s">
        <v>5360</v>
      </c>
      <c r="F202" s="3" t="s">
        <v>5442</v>
      </c>
      <c r="G202" s="3" t="s">
        <v>5809</v>
      </c>
      <c r="H202" s="97" t="s">
        <v>5810</v>
      </c>
      <c r="I202" s="11" t="s">
        <v>5819</v>
      </c>
      <c r="J202" s="12" t="s">
        <v>5820</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49"/>
      <c r="AD202" s="99"/>
      <c r="AE202" s="99"/>
      <c r="AF202" s="99" t="s">
        <v>93</v>
      </c>
      <c r="AG202" s="99"/>
      <c r="AH202" s="99"/>
    </row>
    <row r="203" spans="1:34" ht="15" customHeight="1">
      <c r="A203" s="3">
        <v>202</v>
      </c>
      <c r="B203" s="3">
        <v>4679</v>
      </c>
      <c r="C203" s="11" t="s">
        <v>2008</v>
      </c>
      <c r="D203" s="3" t="s">
        <v>5360</v>
      </c>
      <c r="F203" s="3" t="s">
        <v>5442</v>
      </c>
      <c r="G203" s="3" t="s">
        <v>5809</v>
      </c>
      <c r="H203" s="97" t="s">
        <v>5810</v>
      </c>
      <c r="I203" s="11" t="s">
        <v>5821</v>
      </c>
      <c r="J203" s="12" t="s">
        <v>5822</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49"/>
      <c r="AD203" s="99"/>
      <c r="AE203" s="99"/>
      <c r="AF203" s="99" t="s">
        <v>93</v>
      </c>
      <c r="AG203" s="99"/>
      <c r="AH203" s="99" t="s">
        <v>95</v>
      </c>
    </row>
    <row r="204" spans="1:34" ht="15" customHeight="1">
      <c r="A204" s="3">
        <v>203</v>
      </c>
      <c r="B204" s="3">
        <v>4701</v>
      </c>
      <c r="C204" s="11" t="s">
        <v>1392</v>
      </c>
      <c r="D204" s="3" t="s">
        <v>5360</v>
      </c>
      <c r="F204" s="3" t="s">
        <v>5442</v>
      </c>
      <c r="G204" s="3" t="s">
        <v>5809</v>
      </c>
      <c r="H204" s="97" t="s">
        <v>5810</v>
      </c>
      <c r="I204" s="11" t="s">
        <v>5823</v>
      </c>
      <c r="J204" s="12" t="s">
        <v>5824</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49"/>
      <c r="AD204" s="99"/>
      <c r="AE204" s="99"/>
      <c r="AF204" s="99" t="s">
        <v>93</v>
      </c>
      <c r="AG204" s="99"/>
      <c r="AH204" s="99" t="s">
        <v>95</v>
      </c>
    </row>
    <row r="205" spans="1:34" ht="15" customHeight="1">
      <c r="A205" s="3">
        <v>204</v>
      </c>
      <c r="B205" s="17">
        <v>4762</v>
      </c>
      <c r="C205" s="11" t="s">
        <v>1419</v>
      </c>
      <c r="D205" s="3" t="s">
        <v>5371</v>
      </c>
      <c r="F205" s="3" t="s">
        <v>5442</v>
      </c>
      <c r="G205" s="3" t="s">
        <v>5809</v>
      </c>
      <c r="H205" s="97" t="s">
        <v>5810</v>
      </c>
      <c r="I205" s="11" t="s">
        <v>5825</v>
      </c>
      <c r="J205" s="12" t="s">
        <v>5826</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49"/>
      <c r="AD205" s="99"/>
      <c r="AE205" s="193" t="s">
        <v>5359</v>
      </c>
      <c r="AF205" s="99" t="s">
        <v>93</v>
      </c>
      <c r="AG205" s="99"/>
      <c r="AH205" s="99"/>
    </row>
    <row r="206" spans="1:34" ht="15" customHeight="1">
      <c r="A206" s="3">
        <v>205</v>
      </c>
      <c r="B206" s="3">
        <v>4856</v>
      </c>
      <c r="C206" s="11" t="s">
        <v>417</v>
      </c>
      <c r="D206" s="3" t="s">
        <v>5360</v>
      </c>
      <c r="F206" s="3" t="s">
        <v>5442</v>
      </c>
      <c r="G206" s="3" t="s">
        <v>5809</v>
      </c>
      <c r="H206" s="97" t="s">
        <v>5810</v>
      </c>
      <c r="I206" s="11" t="s">
        <v>5827</v>
      </c>
      <c r="J206" s="12" t="s">
        <v>5828</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49"/>
      <c r="AD206" s="99"/>
      <c r="AE206" s="193" t="s">
        <v>5359</v>
      </c>
      <c r="AF206" s="99" t="s">
        <v>93</v>
      </c>
      <c r="AG206" s="99"/>
      <c r="AH206" s="99"/>
    </row>
    <row r="207" spans="1:34" ht="15" customHeight="1">
      <c r="A207" s="3">
        <v>206</v>
      </c>
      <c r="B207" s="3">
        <v>4228</v>
      </c>
      <c r="C207" s="11" t="s">
        <v>2012</v>
      </c>
      <c r="D207" s="3" t="s">
        <v>5371</v>
      </c>
      <c r="F207" s="3" t="s">
        <v>5442</v>
      </c>
      <c r="G207" s="3" t="s">
        <v>5608</v>
      </c>
      <c r="H207" s="97" t="s">
        <v>5609</v>
      </c>
      <c r="I207" s="11" t="s">
        <v>5829</v>
      </c>
      <c r="J207" s="12" t="s">
        <v>5830</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49"/>
      <c r="AD207" s="99"/>
      <c r="AE207" s="99"/>
      <c r="AF207" s="99" t="s">
        <v>93</v>
      </c>
      <c r="AG207" s="99"/>
      <c r="AH207" s="99"/>
    </row>
    <row r="208" spans="1:34" ht="15" customHeight="1">
      <c r="A208" s="3">
        <v>207</v>
      </c>
      <c r="B208" s="3">
        <v>4552</v>
      </c>
      <c r="C208" s="11" t="s">
        <v>1196</v>
      </c>
      <c r="D208" s="3" t="s">
        <v>5360</v>
      </c>
      <c r="F208" s="3" t="s">
        <v>5442</v>
      </c>
      <c r="G208" s="3" t="s">
        <v>5608</v>
      </c>
      <c r="H208" s="97" t="s">
        <v>5609</v>
      </c>
      <c r="I208" s="11" t="s">
        <v>5831</v>
      </c>
      <c r="J208" s="12" t="s">
        <v>5832</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49"/>
      <c r="AD208" s="99"/>
      <c r="AE208" s="99"/>
      <c r="AF208" s="99" t="s">
        <v>93</v>
      </c>
      <c r="AG208" s="99"/>
      <c r="AH208" s="99"/>
    </row>
    <row r="209" spans="1:35" ht="15" customHeight="1">
      <c r="A209" s="3">
        <v>208</v>
      </c>
      <c r="B209" s="3">
        <v>5245</v>
      </c>
      <c r="C209" s="11" t="s">
        <v>223</v>
      </c>
      <c r="D209" s="3"/>
      <c r="F209" s="3"/>
      <c r="G209" s="3"/>
      <c r="H209" s="97"/>
      <c r="J209" s="12" t="s">
        <v>5833</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49"/>
      <c r="AD209" s="99"/>
      <c r="AE209" s="99"/>
      <c r="AF209" s="99" t="s">
        <v>93</v>
      </c>
      <c r="AG209" s="99" t="s">
        <v>94</v>
      </c>
      <c r="AH209" s="99" t="s">
        <v>95</v>
      </c>
      <c r="AI209" s="404">
        <v>45890</v>
      </c>
    </row>
    <row r="210" spans="1:35" ht="15" customHeight="1">
      <c r="A210" s="3">
        <v>209</v>
      </c>
      <c r="B210" s="3">
        <v>5291</v>
      </c>
      <c r="C210" s="11" t="s">
        <v>1575</v>
      </c>
      <c r="D210" s="3"/>
      <c r="F210" s="3"/>
      <c r="G210" s="3"/>
      <c r="H210" s="97"/>
      <c r="J210" s="12" t="s">
        <v>5834</v>
      </c>
      <c r="U210" s="14" t="str">
        <f t="shared" si="9"/>
        <v>新北市</v>
      </c>
      <c r="V210" s="15" t="str">
        <f t="shared" si="10"/>
        <v>新莊區</v>
      </c>
      <c r="W210" s="15" t="str">
        <f t="shared" si="11"/>
        <v> 建國二路10號一樓 </v>
      </c>
      <c r="X210" s="16" t="str">
        <f>VLOOKUP(U210&amp;V210,部門對應!$B:$I,8,FALSE)</f>
        <v>新北一</v>
      </c>
      <c r="Y210" s="189" t="s">
        <v>110</v>
      </c>
      <c r="Z210" s="105" t="str">
        <f>IF(D210="FVC7", IF(COUNTIF(特殊門市清單!N:N, B210)=0, "FVC7", VLOOKUP(B210,特殊門市清單!N:T,7,FALSE)), IF(AA210="v","Peplink",""))</f>
        <v/>
      </c>
      <c r="AB210" s="99" t="str">
        <f>VLOOKUP(B210,門市主檔!A:B,2,FALSE)</f>
        <v>新莊國家置地</v>
      </c>
      <c r="AC210" s="249"/>
      <c r="AD210" s="193"/>
      <c r="AE210" s="99"/>
      <c r="AF210" s="99" t="s">
        <v>93</v>
      </c>
      <c r="AG210" s="99" t="s">
        <v>94</v>
      </c>
      <c r="AH210" s="99" t="s">
        <v>95</v>
      </c>
      <c r="AI210" s="404">
        <v>45891</v>
      </c>
    </row>
    <row r="211" spans="1:35" ht="15" customHeight="1">
      <c r="A211" s="3">
        <v>210</v>
      </c>
      <c r="B211" s="3">
        <v>5316</v>
      </c>
      <c r="C211" s="11" t="s">
        <v>1989</v>
      </c>
      <c r="D211" s="3"/>
      <c r="F211" s="3"/>
      <c r="G211" s="3"/>
      <c r="H211" s="97"/>
      <c r="J211" s="11" t="s">
        <v>5835</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49"/>
      <c r="AD211" s="193"/>
      <c r="AE211" s="99"/>
      <c r="AF211" s="99" t="s">
        <v>93</v>
      </c>
      <c r="AG211" s="99" t="s">
        <v>94</v>
      </c>
      <c r="AH211" s="99" t="s">
        <v>95</v>
      </c>
      <c r="AI211" s="404">
        <v>45891</v>
      </c>
    </row>
    <row r="212" spans="1:35" ht="15" customHeight="1">
      <c r="A212" s="3">
        <v>211</v>
      </c>
      <c r="B212" s="3">
        <v>5341</v>
      </c>
      <c r="C212" s="11" t="s">
        <v>2401</v>
      </c>
      <c r="D212" s="3"/>
      <c r="F212" s="3"/>
      <c r="G212" s="3"/>
      <c r="H212" s="97"/>
      <c r="J212" s="11" t="s">
        <v>5836</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49"/>
      <c r="AD212" s="193"/>
      <c r="AE212" s="99"/>
      <c r="AF212" s="99" t="s">
        <v>93</v>
      </c>
      <c r="AG212" s="99" t="s">
        <v>94</v>
      </c>
      <c r="AH212" s="99"/>
      <c r="AI212" s="404">
        <v>45888</v>
      </c>
    </row>
    <row r="213" spans="1:35" ht="15" customHeight="1">
      <c r="A213" s="3">
        <v>212</v>
      </c>
      <c r="B213" s="3">
        <v>5352</v>
      </c>
      <c r="C213" s="11" t="s">
        <v>2496</v>
      </c>
      <c r="D213" s="3"/>
      <c r="F213" s="3"/>
      <c r="G213" s="3"/>
      <c r="H213" s="97"/>
      <c r="J213" s="11" t="s">
        <v>5835</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49"/>
      <c r="AD213" s="193"/>
      <c r="AE213" s="99"/>
      <c r="AF213" s="99" t="s">
        <v>93</v>
      </c>
      <c r="AG213" s="99" t="s">
        <v>94</v>
      </c>
      <c r="AH213" s="99" t="s">
        <v>95</v>
      </c>
      <c r="AI213" s="404">
        <v>45890</v>
      </c>
    </row>
    <row r="214" spans="1:35" ht="15" customHeight="1">
      <c r="A214" s="3">
        <v>213</v>
      </c>
      <c r="B214" s="3">
        <v>5364</v>
      </c>
      <c r="C214" s="11" t="s">
        <v>3327</v>
      </c>
      <c r="D214" s="3"/>
      <c r="F214" s="3"/>
      <c r="G214" s="3"/>
      <c r="H214" s="97"/>
      <c r="J214" s="12" t="s">
        <v>5837</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49"/>
      <c r="AD214" s="193"/>
      <c r="AE214" s="99"/>
      <c r="AF214" s="99" t="s">
        <v>93</v>
      </c>
      <c r="AG214" s="99" t="s">
        <v>94</v>
      </c>
      <c r="AH214" s="99"/>
      <c r="AI214" s="404">
        <v>45889</v>
      </c>
    </row>
    <row r="215" spans="1:35">
      <c r="A215" s="3">
        <v>214</v>
      </c>
      <c r="B215" s="3">
        <v>5384</v>
      </c>
      <c r="C215" s="11" t="s">
        <v>5838</v>
      </c>
      <c r="J215" s="12" t="s">
        <v>266</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49"/>
      <c r="AD215" s="193" t="s">
        <v>21</v>
      </c>
      <c r="AE215" s="99"/>
      <c r="AF215" s="99" t="s">
        <v>93</v>
      </c>
      <c r="AG215" s="99" t="s">
        <v>94</v>
      </c>
      <c r="AH215" s="99"/>
      <c r="AI215" s="404">
        <v>45887</v>
      </c>
    </row>
    <row r="216" spans="1:35">
      <c r="A216" s="3">
        <v>215</v>
      </c>
      <c r="B216" s="3">
        <v>5354</v>
      </c>
      <c r="C216" s="11" t="s">
        <v>3578</v>
      </c>
      <c r="J216" s="12" t="s">
        <v>5839</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49"/>
      <c r="AD216" s="193"/>
      <c r="AE216" s="99"/>
      <c r="AF216" s="99" t="s">
        <v>93</v>
      </c>
      <c r="AG216" s="99" t="s">
        <v>94</v>
      </c>
      <c r="AH216" s="99"/>
      <c r="AI216" s="404">
        <v>45888</v>
      </c>
    </row>
    <row r="217" spans="1:35">
      <c r="AG217" s="99"/>
      <c r="AH217" s="99"/>
    </row>
    <row r="218" spans="1:35">
      <c r="AG218" s="99"/>
      <c r="AH218" s="99"/>
    </row>
    <row r="219" spans="1:35">
      <c r="AG219" s="99"/>
      <c r="AH219" s="99"/>
    </row>
    <row r="220" spans="1:35">
      <c r="AG220" s="99"/>
      <c r="AH220" s="99"/>
    </row>
    <row r="221" spans="1:35">
      <c r="AG221" s="99"/>
      <c r="AH221" s="99"/>
    </row>
    <row r="222" spans="1:35">
      <c r="AG222" s="99"/>
      <c r="AH222" s="99" t="s">
        <v>95</v>
      </c>
    </row>
    <row r="223" spans="1:35">
      <c r="AG223" s="99"/>
      <c r="AH223" s="99" t="s">
        <v>95</v>
      </c>
    </row>
    <row r="224" spans="1:35">
      <c r="AG224" s="99"/>
      <c r="AH224" s="99"/>
    </row>
    <row r="225" spans="33:34">
      <c r="AG225" s="99"/>
      <c r="AH225" s="99"/>
    </row>
    <row r="226" spans="33:34">
      <c r="AG226" s="99"/>
      <c r="AH226" s="99"/>
    </row>
    <row r="227" spans="33:34">
      <c r="AG227" s="99"/>
      <c r="AH227" s="99"/>
    </row>
    <row r="228" spans="33:34">
      <c r="AG228" s="99"/>
      <c r="AH228" s="99"/>
    </row>
    <row r="229" spans="33:34">
      <c r="AG229" s="99"/>
      <c r="AH229" s="99"/>
    </row>
    <row r="230" spans="33:34">
      <c r="AG230" s="99"/>
      <c r="AH230" s="99" t="s">
        <v>95</v>
      </c>
    </row>
    <row r="231" spans="33:34">
      <c r="AG231" s="99"/>
      <c r="AH231" s="99"/>
    </row>
    <row r="232" spans="33:34">
      <c r="AG232" s="99"/>
      <c r="AH232" s="99"/>
    </row>
    <row r="233" spans="33:34">
      <c r="AG233" s="99"/>
      <c r="AH233" s="99" t="s">
        <v>95</v>
      </c>
    </row>
    <row r="234" spans="33:34">
      <c r="AG234" s="99"/>
      <c r="AH234" s="99"/>
    </row>
    <row r="235" spans="33:34">
      <c r="AG235" s="99"/>
      <c r="AH235" s="99"/>
    </row>
    <row r="236" spans="33:34">
      <c r="AG236" s="99"/>
      <c r="AH236" s="99"/>
    </row>
    <row r="237" spans="33:34">
      <c r="AG237" s="99"/>
      <c r="AH237" s="99" t="s">
        <v>95</v>
      </c>
    </row>
    <row r="238" spans="33:34">
      <c r="AG238" s="99"/>
      <c r="AH238" s="99"/>
    </row>
    <row r="239" spans="33:34">
      <c r="AG239" s="99"/>
      <c r="AH239" s="99"/>
    </row>
    <row r="240" spans="33:34">
      <c r="AG240" s="99"/>
      <c r="AH240" s="99"/>
    </row>
    <row r="241" spans="33:34">
      <c r="AG241" s="99"/>
      <c r="AH241" s="99"/>
    </row>
    <row r="242" spans="33:34">
      <c r="AG242" s="99"/>
      <c r="AH242" s="99"/>
    </row>
    <row r="243" spans="33:34">
      <c r="AG243" s="99"/>
      <c r="AH243" s="99" t="s">
        <v>95</v>
      </c>
    </row>
    <row r="244" spans="33:34">
      <c r="AG244" s="99"/>
      <c r="AH244" s="99"/>
    </row>
    <row r="245" spans="33:34">
      <c r="AG245" s="99"/>
      <c r="AH245" s="99"/>
    </row>
    <row r="246" spans="33:34">
      <c r="AG246" s="99"/>
      <c r="AH246" s="99"/>
    </row>
    <row r="247" spans="33:34">
      <c r="AG247" s="99"/>
      <c r="AH247" s="99"/>
    </row>
    <row r="248" spans="33:34">
      <c r="AG248" s="99"/>
      <c r="AH248" s="99"/>
    </row>
    <row r="249" spans="33:34">
      <c r="AG249" s="99"/>
      <c r="AH249" s="99"/>
    </row>
    <row r="250" spans="33:34">
      <c r="AG250" s="99"/>
      <c r="AH250" s="99"/>
    </row>
    <row r="251" spans="33:34">
      <c r="AG251" s="99"/>
      <c r="AH251" s="99"/>
    </row>
    <row r="252" spans="33:34">
      <c r="AG252" s="99"/>
      <c r="AH252" s="99"/>
    </row>
    <row r="253" spans="33:34">
      <c r="AG253" s="99"/>
      <c r="AH253" s="99"/>
    </row>
    <row r="254" spans="33:34">
      <c r="AG254" s="99"/>
      <c r="AH254" s="99"/>
    </row>
    <row r="255" spans="33:34">
      <c r="AG255" s="99"/>
      <c r="AH255" s="99"/>
    </row>
    <row r="256" spans="33:34">
      <c r="AG256" s="99"/>
      <c r="AH256" s="99"/>
    </row>
    <row r="257" spans="33:35">
      <c r="AG257" s="99"/>
      <c r="AH257" s="99"/>
    </row>
    <row r="258" spans="33:35">
      <c r="AG258" s="99"/>
      <c r="AH258" s="99"/>
    </row>
    <row r="259" spans="33:35">
      <c r="AG259" s="99"/>
      <c r="AH259" s="99"/>
    </row>
    <row r="260" spans="33:35">
      <c r="AG260" s="99"/>
      <c r="AH260" s="99"/>
    </row>
    <row r="261" spans="33:35">
      <c r="AG261" s="99"/>
      <c r="AH261" s="99"/>
    </row>
    <row r="262" spans="33:35">
      <c r="AG262" s="99"/>
      <c r="AH262" s="99"/>
    </row>
    <row r="263" spans="33:35">
      <c r="AG263" s="99"/>
      <c r="AH263" s="99"/>
    </row>
    <row r="264" spans="33:35">
      <c r="AG264" s="99"/>
      <c r="AH264" s="99"/>
    </row>
    <row r="265" spans="33:35">
      <c r="AG265" s="99"/>
      <c r="AH265" s="99"/>
    </row>
    <row r="266" spans="33:35">
      <c r="AG266" s="99"/>
      <c r="AH266" s="99" t="s">
        <v>95</v>
      </c>
    </row>
    <row r="267" spans="33:35">
      <c r="AG267" s="99"/>
      <c r="AH267" s="99" t="s">
        <v>95</v>
      </c>
    </row>
    <row r="268" spans="33:35">
      <c r="AG268" s="99"/>
      <c r="AH268" s="99"/>
    </row>
    <row r="269" spans="33:35">
      <c r="AG269" s="99"/>
      <c r="AH269" s="99"/>
    </row>
    <row r="270" spans="33:35">
      <c r="AG270" s="99"/>
      <c r="AH270" s="99"/>
    </row>
    <row r="271" spans="33:35">
      <c r="AG271" s="99"/>
      <c r="AH271" s="99"/>
    </row>
    <row r="272" spans="33:35">
      <c r="AG272" s="99" t="s">
        <v>94</v>
      </c>
      <c r="AH272" s="99" t="s">
        <v>95</v>
      </c>
      <c r="AI272" s="404">
        <v>45890</v>
      </c>
    </row>
    <row r="273" spans="33:35">
      <c r="AG273" s="99" t="s">
        <v>94</v>
      </c>
      <c r="AH273" s="99" t="s">
        <v>95</v>
      </c>
      <c r="AI273" s="404">
        <v>45891</v>
      </c>
    </row>
    <row r="274" spans="33:35">
      <c r="AG274" s="99" t="s">
        <v>94</v>
      </c>
      <c r="AH274" s="99" t="s">
        <v>95</v>
      </c>
      <c r="AI274" s="404">
        <v>45891</v>
      </c>
    </row>
    <row r="275" spans="33:35">
      <c r="AG275" s="99" t="s">
        <v>94</v>
      </c>
      <c r="AH275" s="99"/>
      <c r="AI275" s="404">
        <v>45888</v>
      </c>
    </row>
    <row r="276" spans="33:35">
      <c r="AG276" s="99" t="s">
        <v>94</v>
      </c>
      <c r="AH276" s="99" t="s">
        <v>95</v>
      </c>
      <c r="AI276" s="404">
        <v>45890</v>
      </c>
    </row>
    <row r="277" spans="33:35">
      <c r="AG277" s="99" t="s">
        <v>94</v>
      </c>
      <c r="AH277" s="99"/>
      <c r="AI277" s="404">
        <v>45889</v>
      </c>
    </row>
    <row r="278" spans="33:35">
      <c r="AG278" s="99" t="s">
        <v>94</v>
      </c>
      <c r="AH278" s="99"/>
      <c r="AI278" s="404">
        <v>45887</v>
      </c>
    </row>
    <row r="279" spans="33:35">
      <c r="AG279" s="99" t="s">
        <v>94</v>
      </c>
      <c r="AH279" s="99"/>
      <c r="AI279" s="404">
        <v>45888</v>
      </c>
    </row>
  </sheetData>
  <autoFilter ref="A1:AH216" xr:uid="{00000000-0009-0000-0000-00000A000000}"/>
  <phoneticPr fontId="32" type="noConversion"/>
  <conditionalFormatting sqref="AD1:AE2 AD3:AD210">
    <cfRule type="expression" dxfId="336" priority="63">
      <formula>AD1&lt;&gt;D1</formula>
    </cfRule>
  </conditionalFormatting>
  <conditionalFormatting sqref="C1">
    <cfRule type="duplicateValues" dxfId="335" priority="42"/>
  </conditionalFormatting>
  <conditionalFormatting sqref="B1">
    <cfRule type="duplicateValues" dxfId="334" priority="40"/>
    <cfRule type="duplicateValues" dxfId="333" priority="41"/>
  </conditionalFormatting>
  <conditionalFormatting sqref="B165">
    <cfRule type="duplicateValues" dxfId="332" priority="37"/>
  </conditionalFormatting>
  <conditionalFormatting sqref="C2:C208">
    <cfRule type="duplicateValues" dxfId="331" priority="459"/>
  </conditionalFormatting>
  <conditionalFormatting sqref="B2:B207">
    <cfRule type="duplicateValues" dxfId="330" priority="461"/>
    <cfRule type="duplicateValues" dxfId="329" priority="462"/>
  </conditionalFormatting>
  <conditionalFormatting sqref="AB1:AC210">
    <cfRule type="expression" dxfId="328" priority="18">
      <formula>AB1&lt;&gt;C1</formula>
    </cfRule>
  </conditionalFormatting>
  <conditionalFormatting sqref="C209">
    <cfRule type="duplicateValues" dxfId="327" priority="19"/>
  </conditionalFormatting>
  <conditionalFormatting sqref="C210">
    <cfRule type="duplicateValues" dxfId="326" priority="17"/>
  </conditionalFormatting>
  <conditionalFormatting sqref="AB211:AC211">
    <cfRule type="expression" dxfId="325" priority="14">
      <formula>AB211&lt;&gt;C211</formula>
    </cfRule>
  </conditionalFormatting>
  <conditionalFormatting sqref="C211">
    <cfRule type="duplicateValues" dxfId="324" priority="15"/>
  </conditionalFormatting>
  <conditionalFormatting sqref="AB212:AC213">
    <cfRule type="expression" dxfId="323" priority="12">
      <formula>AB212&lt;&gt;C212</formula>
    </cfRule>
  </conditionalFormatting>
  <conditionalFormatting sqref="C212:C213">
    <cfRule type="duplicateValues" dxfId="322" priority="13"/>
  </conditionalFormatting>
  <conditionalFormatting sqref="AE3:AE216">
    <cfRule type="expression" dxfId="321" priority="495">
      <formula>AE3&lt;&gt;#REF!</formula>
    </cfRule>
  </conditionalFormatting>
  <conditionalFormatting sqref="AB214:AC216">
    <cfRule type="expression" dxfId="320" priority="9">
      <formula>AB214&lt;&gt;C214</formula>
    </cfRule>
  </conditionalFormatting>
  <conditionalFormatting sqref="C214">
    <cfRule type="duplicateValues" dxfId="319" priority="10"/>
  </conditionalFormatting>
  <conditionalFormatting sqref="AD215:AD216">
    <cfRule type="expression" dxfId="318" priority="8">
      <formula>AD215&lt;&gt;D215</formula>
    </cfRule>
  </conditionalFormatting>
  <conditionalFormatting sqref="AD211:AD214">
    <cfRule type="expression" dxfId="317" priority="7">
      <formula>AD211&lt;&gt;D211</formula>
    </cfRule>
  </conditionalFormatting>
  <conditionalFormatting sqref="AF1:AH1 AF2:AF216">
    <cfRule type="expression" dxfId="316" priority="537">
      <formula>AF1&lt;&gt;F1</formula>
    </cfRule>
  </conditionalFormatting>
  <conditionalFormatting sqref="AG1">
    <cfRule type="expression" dxfId="315" priority="539">
      <formula>AG1&lt;&gt;F1</formula>
    </cfRule>
  </conditionalFormatting>
  <conditionalFormatting sqref="AG217:AG279">
    <cfRule type="expression" dxfId="314" priority="4">
      <formula>AG217&lt;&gt;#REF!</formula>
    </cfRule>
    <cfRule type="expression" dxfId="313" priority="6">
      <formula>AG217&lt;&gt;F217</formula>
    </cfRule>
  </conditionalFormatting>
  <conditionalFormatting sqref="AG217:AH279">
    <cfRule type="expression" dxfId="312" priority="5">
      <formula>AG217&lt;&gt;G217</formula>
    </cfRule>
  </conditionalFormatting>
  <conditionalFormatting sqref="AG3:AG216">
    <cfRule type="expression" dxfId="311" priority="1">
      <formula>AG3&lt;&gt;#REF!</formula>
    </cfRule>
  </conditionalFormatting>
  <conditionalFormatting sqref="AG2:AH216">
    <cfRule type="expression" dxfId="310" priority="2">
      <formula>AG2&lt;&gt;G2</formula>
    </cfRule>
  </conditionalFormatting>
  <conditionalFormatting sqref="AG2:AG216">
    <cfRule type="expression" dxfId="309" priority="3">
      <formula>AG2&lt;&gt;F2</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T1000"/>
  <sheetViews>
    <sheetView workbookViewId="0">
      <selection activeCell="I18" sqref="I18"/>
    </sheetView>
  </sheetViews>
  <sheetFormatPr defaultColWidth="11.19921875" defaultRowHeight="15" customHeight="1"/>
  <cols>
    <col min="1" max="2" width="7.69921875" style="125" bestFit="1" customWidth="1"/>
    <col min="3" max="3" width="6.19921875" style="125" bestFit="1" customWidth="1"/>
    <col min="4" max="5" width="3.09765625" style="125" customWidth="1"/>
    <col min="6" max="7" width="3" style="125" customWidth="1"/>
    <col min="8" max="8" width="7.69921875" style="125" bestFit="1" customWidth="1"/>
    <col min="9" max="9" width="6" style="125" customWidth="1"/>
    <col min="10" max="18" width="3" style="125" customWidth="1"/>
    <col min="19" max="20" width="5.09765625" style="125" customWidth="1"/>
  </cols>
  <sheetData>
    <row r="1" spans="1:20" ht="15" customHeight="1">
      <c r="A1" s="2" t="s">
        <v>1</v>
      </c>
      <c r="B1" s="2" t="s">
        <v>115</v>
      </c>
      <c r="C1" s="2">
        <v>8733</v>
      </c>
      <c r="D1" s="2"/>
      <c r="E1" s="2"/>
      <c r="F1" s="2"/>
      <c r="G1" s="2"/>
      <c r="H1" s="2" t="s">
        <v>1</v>
      </c>
      <c r="I1" s="2" t="s">
        <v>171</v>
      </c>
      <c r="J1" s="2"/>
      <c r="K1" s="2"/>
      <c r="L1" s="2"/>
      <c r="M1" s="2"/>
      <c r="N1" s="2"/>
      <c r="O1" s="2"/>
      <c r="P1" s="2"/>
      <c r="Q1" s="2"/>
      <c r="R1" s="2"/>
      <c r="S1" s="1"/>
      <c r="T1" s="1"/>
    </row>
    <row r="2" spans="1:20" ht="16.2" customHeight="1">
      <c r="A2" s="2" t="s">
        <v>2</v>
      </c>
      <c r="B2" s="2" t="s">
        <v>115</v>
      </c>
      <c r="C2" s="2">
        <v>8733</v>
      </c>
      <c r="D2" s="2"/>
      <c r="E2" s="2"/>
      <c r="F2" s="2"/>
      <c r="G2" s="2"/>
      <c r="H2" s="2" t="s">
        <v>2</v>
      </c>
      <c r="I2" s="2" t="s">
        <v>171</v>
      </c>
      <c r="J2" s="2"/>
      <c r="K2" s="2"/>
      <c r="L2" s="2"/>
      <c r="M2" s="2"/>
      <c r="N2" s="2"/>
      <c r="O2" s="2"/>
      <c r="P2" s="2"/>
      <c r="Q2" s="2"/>
      <c r="R2" s="2"/>
      <c r="S2" s="1"/>
      <c r="T2" s="1"/>
    </row>
    <row r="3" spans="1:20" ht="16.2" customHeight="1">
      <c r="A3" s="2" t="s">
        <v>3</v>
      </c>
      <c r="B3" s="2" t="s">
        <v>115</v>
      </c>
      <c r="C3" s="2">
        <v>8733</v>
      </c>
      <c r="D3" s="2"/>
      <c r="E3" s="2"/>
      <c r="F3" s="2"/>
      <c r="G3" s="2"/>
      <c r="H3" s="2" t="s">
        <v>3</v>
      </c>
      <c r="I3" s="2" t="s">
        <v>171</v>
      </c>
      <c r="J3" s="2"/>
      <c r="K3" s="2"/>
      <c r="L3" s="2"/>
      <c r="M3" s="2"/>
      <c r="N3" s="2"/>
      <c r="O3" s="2"/>
      <c r="P3" s="2"/>
      <c r="Q3" s="2"/>
      <c r="R3" s="2"/>
      <c r="S3" s="1"/>
      <c r="T3" s="1"/>
    </row>
    <row r="4" spans="1:20" ht="16.2" customHeight="1">
      <c r="A4" s="2" t="s">
        <v>4</v>
      </c>
      <c r="B4" s="2" t="s">
        <v>115</v>
      </c>
      <c r="C4" s="2">
        <v>8733</v>
      </c>
      <c r="D4" s="2"/>
      <c r="E4" s="2"/>
      <c r="F4" s="2"/>
      <c r="G4" s="2"/>
      <c r="H4" s="2" t="s">
        <v>4</v>
      </c>
      <c r="I4" s="2" t="s">
        <v>171</v>
      </c>
      <c r="J4" s="2"/>
      <c r="K4" s="2"/>
      <c r="L4" s="2"/>
      <c r="M4" s="2"/>
      <c r="N4" s="2"/>
      <c r="O4" s="2"/>
      <c r="P4" s="2"/>
      <c r="Q4" s="2"/>
      <c r="R4" s="2"/>
      <c r="S4" s="1"/>
      <c r="T4" s="1"/>
    </row>
    <row r="5" spans="1:20" ht="16.2" customHeight="1">
      <c r="A5" s="2" t="s">
        <v>6</v>
      </c>
      <c r="B5" s="2" t="s">
        <v>115</v>
      </c>
      <c r="C5" s="2">
        <v>8686</v>
      </c>
      <c r="D5" s="2"/>
      <c r="E5" s="2"/>
      <c r="F5" s="2"/>
      <c r="G5" s="2"/>
      <c r="H5" s="2" t="s">
        <v>5</v>
      </c>
      <c r="I5" s="2" t="s">
        <v>171</v>
      </c>
      <c r="J5" s="2"/>
      <c r="K5" s="2"/>
      <c r="L5" s="2"/>
      <c r="M5" s="2"/>
      <c r="N5" s="2"/>
      <c r="O5" s="2"/>
      <c r="P5" s="2"/>
      <c r="Q5" s="2"/>
      <c r="R5" s="2"/>
      <c r="S5" s="1"/>
      <c r="T5" s="1"/>
    </row>
    <row r="6" spans="1:20" ht="16.2" customHeight="1">
      <c r="A6" s="2" t="s">
        <v>7</v>
      </c>
      <c r="B6" s="2" t="s">
        <v>110</v>
      </c>
      <c r="C6" s="2">
        <v>8733</v>
      </c>
      <c r="D6" s="2"/>
      <c r="E6" s="2"/>
      <c r="F6" s="2"/>
      <c r="G6" s="2"/>
      <c r="H6" s="2" t="s">
        <v>6</v>
      </c>
      <c r="I6" s="2" t="s">
        <v>171</v>
      </c>
      <c r="J6" s="2"/>
      <c r="K6" s="2"/>
      <c r="L6" s="2"/>
      <c r="M6" s="2"/>
      <c r="N6" s="2"/>
      <c r="O6" s="2"/>
      <c r="P6" s="2"/>
      <c r="Q6" s="2"/>
      <c r="R6" s="2"/>
      <c r="S6" s="1"/>
      <c r="T6" s="1"/>
    </row>
    <row r="7" spans="1:20" ht="16.2" customHeight="1">
      <c r="A7" s="2" t="s">
        <v>8</v>
      </c>
      <c r="B7" s="2" t="s">
        <v>115</v>
      </c>
      <c r="C7" s="2">
        <v>8733</v>
      </c>
      <c r="D7" s="2"/>
      <c r="E7" s="2"/>
      <c r="F7" s="2"/>
      <c r="G7" s="2"/>
      <c r="H7" s="2" t="s">
        <v>7</v>
      </c>
      <c r="I7" s="2" t="s">
        <v>171</v>
      </c>
      <c r="J7" s="2"/>
      <c r="K7" s="2"/>
      <c r="L7" s="2"/>
      <c r="M7" s="2"/>
      <c r="N7" s="2"/>
      <c r="O7" s="2"/>
      <c r="P7" s="2"/>
      <c r="Q7" s="2"/>
      <c r="R7" s="2"/>
      <c r="S7" s="1"/>
      <c r="T7" s="1"/>
    </row>
    <row r="8" spans="1:20" ht="16.2" customHeight="1">
      <c r="A8" s="2" t="s">
        <v>9</v>
      </c>
      <c r="B8" s="2" t="s">
        <v>115</v>
      </c>
      <c r="C8">
        <v>8733</v>
      </c>
      <c r="D8" s="2"/>
      <c r="E8" s="2"/>
      <c r="F8" s="2"/>
      <c r="G8" s="2"/>
      <c r="H8" s="2" t="s">
        <v>8</v>
      </c>
      <c r="I8" s="2" t="s">
        <v>171</v>
      </c>
      <c r="J8" s="2"/>
      <c r="K8" s="2"/>
      <c r="L8" s="2"/>
      <c r="M8" s="2"/>
      <c r="N8" s="2"/>
      <c r="O8" s="2"/>
      <c r="P8" s="2"/>
      <c r="Q8" s="2"/>
      <c r="R8" s="2"/>
      <c r="S8" s="1"/>
      <c r="T8" s="1"/>
    </row>
    <row r="9" spans="1:20" ht="16.2" customHeight="1">
      <c r="A9" s="2" t="s">
        <v>5</v>
      </c>
      <c r="B9" s="2" t="s">
        <v>110</v>
      </c>
      <c r="C9" s="2">
        <v>8686</v>
      </c>
      <c r="D9" s="2"/>
      <c r="E9" s="2"/>
      <c r="F9" s="2"/>
      <c r="G9" s="2"/>
      <c r="H9" s="2" t="s">
        <v>9</v>
      </c>
      <c r="I9" s="2" t="s">
        <v>171</v>
      </c>
      <c r="J9" s="2"/>
      <c r="K9" s="2"/>
      <c r="L9" s="2"/>
      <c r="M9" s="2"/>
      <c r="N9" s="2"/>
      <c r="O9" s="2"/>
      <c r="P9" s="2"/>
      <c r="Q9" s="2"/>
      <c r="R9" s="2"/>
      <c r="S9" s="1"/>
      <c r="T9" s="1"/>
    </row>
    <row r="10" spans="1:20" ht="16.2" customHeight="1">
      <c r="A10" s="2" t="s">
        <v>10</v>
      </c>
      <c r="B10" s="2" t="s">
        <v>110</v>
      </c>
      <c r="C10" s="2">
        <v>8686</v>
      </c>
      <c r="D10" s="2"/>
      <c r="E10" s="2"/>
      <c r="F10" s="2"/>
      <c r="G10" s="2"/>
      <c r="H10" s="2" t="s">
        <v>10</v>
      </c>
      <c r="I10" s="2" t="s">
        <v>171</v>
      </c>
      <c r="J10" s="2"/>
      <c r="K10" s="2"/>
      <c r="L10" s="2"/>
      <c r="M10" s="2"/>
      <c r="N10" s="2"/>
      <c r="O10" s="2"/>
      <c r="P10" s="2"/>
      <c r="Q10" s="2"/>
      <c r="R10" s="2"/>
      <c r="S10" s="1"/>
      <c r="T10" s="1"/>
    </row>
    <row r="11" spans="1:20" ht="16.2" customHeight="1">
      <c r="A11" s="2" t="s">
        <v>11</v>
      </c>
      <c r="B11" s="2" t="s">
        <v>110</v>
      </c>
      <c r="C11" s="2">
        <v>8686</v>
      </c>
      <c r="D11" s="2"/>
      <c r="E11" s="2"/>
      <c r="F11" s="2"/>
      <c r="G11" s="2"/>
      <c r="H11" s="2" t="s">
        <v>11</v>
      </c>
      <c r="I11" s="2" t="s">
        <v>171</v>
      </c>
      <c r="J11" s="2"/>
      <c r="K11" s="2"/>
      <c r="L11" s="2"/>
      <c r="M11" s="2"/>
      <c r="N11" s="2"/>
      <c r="O11" s="2"/>
      <c r="P11" s="2"/>
      <c r="Q11" s="2"/>
      <c r="R11" s="2"/>
      <c r="S11" s="1"/>
      <c r="T11" s="1"/>
    </row>
    <row r="12" spans="1:20" ht="16.2" customHeight="1">
      <c r="A12" s="2"/>
      <c r="B12" s="2"/>
      <c r="C12" s="2"/>
      <c r="D12" s="2"/>
      <c r="E12" s="2"/>
      <c r="F12" s="2"/>
      <c r="G12" s="2"/>
      <c r="H12" s="2" t="s">
        <v>12</v>
      </c>
      <c r="I12" s="2" t="s">
        <v>171</v>
      </c>
      <c r="J12" s="2"/>
      <c r="K12" s="2"/>
      <c r="L12" s="2"/>
      <c r="M12" s="2"/>
      <c r="N12" s="2"/>
      <c r="O12" s="2"/>
      <c r="P12" s="2"/>
      <c r="Q12" s="2"/>
      <c r="R12" s="2"/>
      <c r="S12" s="1"/>
      <c r="T12" s="1"/>
    </row>
    <row r="13" spans="1:20" ht="16.2" customHeight="1">
      <c r="A13" s="2" t="s">
        <v>12</v>
      </c>
      <c r="B13" s="2" t="s">
        <v>274</v>
      </c>
      <c r="C13" s="2"/>
      <c r="D13" s="2"/>
      <c r="E13" s="2"/>
      <c r="F13" s="2"/>
      <c r="G13" s="2"/>
      <c r="H13" s="1"/>
      <c r="I13" s="2"/>
      <c r="J13" s="2"/>
      <c r="K13" s="2"/>
      <c r="L13" s="2"/>
      <c r="M13" s="2"/>
      <c r="N13" s="2"/>
      <c r="O13" s="2"/>
      <c r="P13" s="2"/>
      <c r="Q13" s="2"/>
      <c r="R13" s="2"/>
      <c r="S13" s="1"/>
      <c r="T13" s="1"/>
    </row>
    <row r="14" spans="1:20" ht="16.2" customHeight="1">
      <c r="A14" s="2" t="s">
        <v>5840</v>
      </c>
      <c r="B14" s="2" t="s">
        <v>274</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2" type="noConversion"/>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0" customWidth="1"/>
    <col min="2" max="2" width="10.59765625" style="210" customWidth="1"/>
    <col min="3" max="3" width="13.19921875" style="211" bestFit="1" customWidth="1"/>
    <col min="4" max="4" width="13.19921875" style="211" customWidth="1"/>
    <col min="5" max="6" width="14.296875" style="210" customWidth="1"/>
    <col min="7" max="7" width="20.19921875" style="211" bestFit="1" customWidth="1"/>
    <col min="8" max="8" width="14.296875" style="210" customWidth="1"/>
    <col min="9" max="11" width="10.59765625" style="203" customWidth="1"/>
    <col min="12" max="12" width="14.296875" style="210" customWidth="1"/>
    <col min="13" max="13" width="14.19921875" style="203" bestFit="1" customWidth="1"/>
    <col min="14" max="111" width="10.59765625" style="203" customWidth="1"/>
    <col min="112" max="16384" width="10.59765625" style="203"/>
  </cols>
  <sheetData>
    <row r="1" spans="1:14" ht="25.05" customHeight="1">
      <c r="A1" s="202" t="s">
        <v>5841</v>
      </c>
      <c r="B1" s="202" t="s">
        <v>5842</v>
      </c>
      <c r="C1" s="202" t="s">
        <v>24</v>
      </c>
      <c r="D1" s="202"/>
      <c r="E1" s="202" t="s">
        <v>101</v>
      </c>
      <c r="F1" s="202" t="s">
        <v>5843</v>
      </c>
      <c r="G1" s="202" t="s">
        <v>5844</v>
      </c>
      <c r="H1" s="202" t="s">
        <v>5845</v>
      </c>
      <c r="I1" s="202" t="s">
        <v>5846</v>
      </c>
      <c r="J1" s="202" t="s">
        <v>5301</v>
      </c>
      <c r="K1" s="202" t="s">
        <v>5847</v>
      </c>
      <c r="L1" s="202" t="s">
        <v>5335</v>
      </c>
      <c r="M1" s="202" t="s">
        <v>5848</v>
      </c>
    </row>
    <row r="2" spans="1:14" ht="22.95" customHeight="1">
      <c r="A2" s="204" t="s">
        <v>5849</v>
      </c>
      <c r="B2" s="204">
        <v>4259</v>
      </c>
      <c r="C2" s="205" t="s">
        <v>692</v>
      </c>
      <c r="D2" s="205" t="str">
        <f t="shared" ref="D2:D65" si="0">C2&amp;E2</f>
        <v>八里水灣店1</v>
      </c>
      <c r="E2" s="204">
        <v>1</v>
      </c>
      <c r="F2" s="204" t="s">
        <v>5850</v>
      </c>
      <c r="G2" s="205" t="s">
        <v>5851</v>
      </c>
      <c r="H2" s="204" t="s">
        <v>5852</v>
      </c>
      <c r="I2" s="206" t="s">
        <v>5853</v>
      </c>
      <c r="J2" s="207" t="s">
        <v>6</v>
      </c>
      <c r="K2" s="208" t="s">
        <v>5854</v>
      </c>
      <c r="L2" s="204"/>
      <c r="M2" s="207"/>
      <c r="N2" s="295" t="s">
        <v>49</v>
      </c>
    </row>
    <row r="3" spans="1:14" ht="22.95" customHeight="1">
      <c r="A3" s="204" t="s">
        <v>5855</v>
      </c>
      <c r="B3" s="204">
        <v>4259</v>
      </c>
      <c r="C3" s="205" t="s">
        <v>692</v>
      </c>
      <c r="D3" s="205" t="str">
        <f t="shared" si="0"/>
        <v>八里水灣店2</v>
      </c>
      <c r="E3" s="204">
        <v>2</v>
      </c>
      <c r="F3" s="204" t="s">
        <v>5856</v>
      </c>
      <c r="G3" s="205" t="s">
        <v>5857</v>
      </c>
      <c r="H3" s="204" t="s">
        <v>5858</v>
      </c>
      <c r="I3" s="206" t="s">
        <v>5859</v>
      </c>
      <c r="J3" s="207" t="s">
        <v>6</v>
      </c>
      <c r="K3" s="208" t="s">
        <v>5854</v>
      </c>
      <c r="L3" s="204"/>
      <c r="M3" s="207"/>
      <c r="N3" s="295" t="s">
        <v>49</v>
      </c>
    </row>
    <row r="4" spans="1:14" ht="22.95" customHeight="1">
      <c r="A4" s="204" t="s">
        <v>5860</v>
      </c>
      <c r="B4" s="204">
        <v>2306</v>
      </c>
      <c r="C4" s="205" t="s">
        <v>705</v>
      </c>
      <c r="D4" s="205" t="str">
        <f t="shared" si="0"/>
        <v>八里凱旋門1</v>
      </c>
      <c r="E4" s="204">
        <v>1</v>
      </c>
      <c r="F4" s="204" t="s">
        <v>5861</v>
      </c>
      <c r="G4" s="205" t="s">
        <v>5862</v>
      </c>
      <c r="H4" s="204" t="s">
        <v>5852</v>
      </c>
      <c r="I4" s="206" t="s">
        <v>5859</v>
      </c>
      <c r="J4" s="207" t="s">
        <v>6</v>
      </c>
      <c r="K4" s="208" t="s">
        <v>5854</v>
      </c>
      <c r="L4" s="204"/>
      <c r="M4" s="207"/>
      <c r="N4" s="295" t="s">
        <v>49</v>
      </c>
    </row>
    <row r="5" spans="1:14" ht="22.95" customHeight="1">
      <c r="A5" s="204" t="s">
        <v>5863</v>
      </c>
      <c r="B5" s="204">
        <v>2306</v>
      </c>
      <c r="C5" s="205" t="s">
        <v>705</v>
      </c>
      <c r="D5" s="205" t="str">
        <f t="shared" si="0"/>
        <v>八里凱旋門2</v>
      </c>
      <c r="E5" s="204">
        <v>2</v>
      </c>
      <c r="F5" s="204" t="s">
        <v>5864</v>
      </c>
      <c r="G5" s="205" t="s">
        <v>5865</v>
      </c>
      <c r="H5" s="204" t="s">
        <v>5852</v>
      </c>
      <c r="I5" s="206" t="s">
        <v>5859</v>
      </c>
      <c r="J5" s="207" t="s">
        <v>6</v>
      </c>
      <c r="K5" s="208" t="s">
        <v>5854</v>
      </c>
      <c r="L5" s="204"/>
      <c r="M5" s="207"/>
      <c r="N5" s="295" t="s">
        <v>49</v>
      </c>
    </row>
    <row r="6" spans="1:14" ht="22.95" customHeight="1">
      <c r="A6" s="204" t="s">
        <v>5866</v>
      </c>
      <c r="B6" s="204">
        <v>4243</v>
      </c>
      <c r="C6" s="205" t="s">
        <v>1118</v>
      </c>
      <c r="D6" s="205" t="str">
        <f t="shared" si="0"/>
        <v>八里聖心店1</v>
      </c>
      <c r="E6" s="204">
        <v>1</v>
      </c>
      <c r="F6" s="204" t="s">
        <v>5867</v>
      </c>
      <c r="G6" s="205" t="s">
        <v>5868</v>
      </c>
      <c r="H6" s="204" t="s">
        <v>5852</v>
      </c>
      <c r="I6" s="206" t="s">
        <v>5859</v>
      </c>
      <c r="J6" s="207" t="s">
        <v>6</v>
      </c>
      <c r="K6" s="208" t="s">
        <v>5854</v>
      </c>
      <c r="L6" s="204"/>
      <c r="M6" s="207"/>
      <c r="N6" s="295" t="s">
        <v>49</v>
      </c>
    </row>
    <row r="7" spans="1:14" ht="22.95" customHeight="1">
      <c r="A7" s="204" t="s">
        <v>5869</v>
      </c>
      <c r="B7" s="204">
        <v>4243</v>
      </c>
      <c r="C7" s="205" t="s">
        <v>1118</v>
      </c>
      <c r="D7" s="205" t="str">
        <f t="shared" si="0"/>
        <v>八里聖心店2</v>
      </c>
      <c r="E7" s="204">
        <v>2</v>
      </c>
      <c r="F7" s="204" t="s">
        <v>5870</v>
      </c>
      <c r="G7" s="205" t="s">
        <v>5871</v>
      </c>
      <c r="H7" s="204" t="s">
        <v>5852</v>
      </c>
      <c r="I7" s="206" t="s">
        <v>5859</v>
      </c>
      <c r="J7" s="207" t="s">
        <v>6</v>
      </c>
      <c r="K7" s="208" t="s">
        <v>5854</v>
      </c>
      <c r="L7" s="204"/>
      <c r="M7" s="207"/>
      <c r="N7" s="295" t="s">
        <v>49</v>
      </c>
    </row>
    <row r="8" spans="1:14" ht="22.95" customHeight="1">
      <c r="A8" s="204" t="s">
        <v>5872</v>
      </c>
      <c r="B8" s="204">
        <v>3458</v>
      </c>
      <c r="C8" s="205" t="s">
        <v>1122</v>
      </c>
      <c r="D8" s="205" t="str">
        <f t="shared" si="0"/>
        <v>八里龍米店2</v>
      </c>
      <c r="E8" s="204">
        <v>2</v>
      </c>
      <c r="F8" s="204" t="s">
        <v>5873</v>
      </c>
      <c r="G8" s="205" t="s">
        <v>5874</v>
      </c>
      <c r="H8" s="204" t="s">
        <v>5858</v>
      </c>
      <c r="I8" s="206" t="s">
        <v>5859</v>
      </c>
      <c r="J8" s="207" t="s">
        <v>6</v>
      </c>
      <c r="K8" s="208" t="s">
        <v>5854</v>
      </c>
      <c r="L8" s="204"/>
      <c r="M8" s="207"/>
      <c r="N8" s="295" t="s">
        <v>49</v>
      </c>
    </row>
    <row r="9" spans="1:14" ht="22.95" customHeight="1">
      <c r="A9" s="204" t="s">
        <v>5875</v>
      </c>
      <c r="B9" s="204">
        <v>2442</v>
      </c>
      <c r="C9" s="205" t="s">
        <v>709</v>
      </c>
      <c r="D9" s="205" t="str">
        <f t="shared" si="0"/>
        <v>北縣商港店1</v>
      </c>
      <c r="E9" s="204">
        <v>1</v>
      </c>
      <c r="F9" s="204" t="s">
        <v>5876</v>
      </c>
      <c r="G9" s="205" t="s">
        <v>5877</v>
      </c>
      <c r="H9" s="204" t="s">
        <v>5852</v>
      </c>
      <c r="I9" s="206" t="s">
        <v>5859</v>
      </c>
      <c r="J9" s="207" t="s">
        <v>6</v>
      </c>
      <c r="K9" s="208" t="s">
        <v>5854</v>
      </c>
      <c r="L9" s="204"/>
      <c r="M9" s="207"/>
      <c r="N9" s="295" t="s">
        <v>49</v>
      </c>
    </row>
    <row r="10" spans="1:14" ht="22.95" customHeight="1">
      <c r="A10" s="204" t="s">
        <v>5878</v>
      </c>
      <c r="B10" s="204">
        <v>2442</v>
      </c>
      <c r="C10" s="205" t="s">
        <v>709</v>
      </c>
      <c r="D10" s="205" t="str">
        <f t="shared" si="0"/>
        <v>北縣商港店2</v>
      </c>
      <c r="E10" s="204">
        <v>2</v>
      </c>
      <c r="F10" s="204" t="s">
        <v>5879</v>
      </c>
      <c r="G10" s="205" t="s">
        <v>5880</v>
      </c>
      <c r="H10" s="204" t="s">
        <v>5852</v>
      </c>
      <c r="I10" s="206" t="s">
        <v>5859</v>
      </c>
      <c r="J10" s="207" t="s">
        <v>6</v>
      </c>
      <c r="K10" s="208" t="s">
        <v>5854</v>
      </c>
      <c r="L10" s="204"/>
      <c r="M10" s="207"/>
      <c r="N10" s="295" t="s">
        <v>49</v>
      </c>
    </row>
    <row r="11" spans="1:14" ht="22.95" customHeight="1">
      <c r="A11" s="204" t="s">
        <v>5881</v>
      </c>
      <c r="B11" s="204">
        <v>2237</v>
      </c>
      <c r="C11" s="205" t="s">
        <v>979</v>
      </c>
      <c r="D11" s="205" t="str">
        <f t="shared" si="0"/>
        <v>北縣芝蘭店1</v>
      </c>
      <c r="E11" s="204">
        <v>1</v>
      </c>
      <c r="F11" s="204" t="s">
        <v>5882</v>
      </c>
      <c r="G11" s="205" t="s">
        <v>5883</v>
      </c>
      <c r="H11" s="204" t="s">
        <v>5852</v>
      </c>
      <c r="I11" s="206" t="s">
        <v>5859</v>
      </c>
      <c r="J11" s="207" t="s">
        <v>2</v>
      </c>
      <c r="K11" s="208" t="s">
        <v>5854</v>
      </c>
      <c r="L11" s="204"/>
      <c r="M11" s="207"/>
      <c r="N11" s="295" t="s">
        <v>49</v>
      </c>
    </row>
    <row r="12" spans="1:14" ht="22.95" customHeight="1">
      <c r="A12" s="204" t="s">
        <v>5884</v>
      </c>
      <c r="B12" s="204">
        <v>2237</v>
      </c>
      <c r="C12" s="205" t="s">
        <v>979</v>
      </c>
      <c r="D12" s="205" t="str">
        <f t="shared" si="0"/>
        <v>北縣芝蘭店2</v>
      </c>
      <c r="E12" s="204">
        <v>2</v>
      </c>
      <c r="F12" s="204" t="s">
        <v>5885</v>
      </c>
      <c r="G12" s="205" t="s">
        <v>5886</v>
      </c>
      <c r="H12" s="204" t="s">
        <v>5852</v>
      </c>
      <c r="I12" s="206" t="s">
        <v>5859</v>
      </c>
      <c r="J12" s="207" t="s">
        <v>2</v>
      </c>
      <c r="K12" s="208" t="s">
        <v>5854</v>
      </c>
      <c r="L12" s="204"/>
      <c r="M12" s="207"/>
      <c r="N12" s="295" t="s">
        <v>49</v>
      </c>
    </row>
    <row r="13" spans="1:14" ht="22.95" customHeight="1">
      <c r="A13" s="204" t="s">
        <v>5887</v>
      </c>
      <c r="B13" s="204">
        <v>3359</v>
      </c>
      <c r="C13" s="205" t="s">
        <v>944</v>
      </c>
      <c r="D13" s="205" t="str">
        <f t="shared" si="0"/>
        <v>三重金陵店1</v>
      </c>
      <c r="E13" s="204">
        <v>1</v>
      </c>
      <c r="F13" s="204" t="s">
        <v>5888</v>
      </c>
      <c r="G13" s="205" t="s">
        <v>5889</v>
      </c>
      <c r="H13" s="204" t="s">
        <v>5858</v>
      </c>
      <c r="I13" s="206" t="s">
        <v>5890</v>
      </c>
      <c r="J13" s="207" t="s">
        <v>9</v>
      </c>
      <c r="K13" s="208" t="s">
        <v>5854</v>
      </c>
      <c r="L13" s="204" t="s">
        <v>66</v>
      </c>
      <c r="M13" s="207"/>
      <c r="N13" s="295" t="s">
        <v>49</v>
      </c>
    </row>
    <row r="14" spans="1:14" ht="22.95" customHeight="1">
      <c r="A14" s="204" t="s">
        <v>5891</v>
      </c>
      <c r="B14" s="204">
        <v>3359</v>
      </c>
      <c r="C14" s="205" t="s">
        <v>944</v>
      </c>
      <c r="D14" s="205" t="str">
        <f t="shared" si="0"/>
        <v>三重金陵店2</v>
      </c>
      <c r="E14" s="204">
        <v>2</v>
      </c>
      <c r="F14" s="204" t="s">
        <v>5892</v>
      </c>
      <c r="G14" s="205" t="s">
        <v>5893</v>
      </c>
      <c r="H14" s="204" t="s">
        <v>5858</v>
      </c>
      <c r="I14" s="206" t="s">
        <v>5890</v>
      </c>
      <c r="J14" s="207" t="s">
        <v>9</v>
      </c>
      <c r="K14" s="208" t="s">
        <v>5854</v>
      </c>
      <c r="L14" s="204" t="s">
        <v>66</v>
      </c>
      <c r="M14" s="207"/>
      <c r="N14" s="295" t="s">
        <v>49</v>
      </c>
    </row>
    <row r="15" spans="1:14" ht="22.95" customHeight="1">
      <c r="A15" s="204" t="s">
        <v>5894</v>
      </c>
      <c r="B15" s="204" t="s">
        <v>57</v>
      </c>
      <c r="C15" s="205" t="s">
        <v>515</v>
      </c>
      <c r="D15" s="205" t="str">
        <f t="shared" si="0"/>
        <v>三重三民店1</v>
      </c>
      <c r="E15" s="204">
        <v>1</v>
      </c>
      <c r="F15" s="204" t="s">
        <v>5895</v>
      </c>
      <c r="G15" s="205" t="s">
        <v>5896</v>
      </c>
      <c r="H15" s="204" t="s">
        <v>5852</v>
      </c>
      <c r="I15" s="206" t="s">
        <v>5859</v>
      </c>
      <c r="J15" s="207" t="s">
        <v>9</v>
      </c>
      <c r="K15" s="208" t="s">
        <v>5854</v>
      </c>
      <c r="L15" s="204"/>
      <c r="M15" s="207"/>
      <c r="N15" s="295" t="s">
        <v>49</v>
      </c>
    </row>
    <row r="16" spans="1:14" ht="22.95" customHeight="1">
      <c r="A16" s="204" t="s">
        <v>5897</v>
      </c>
      <c r="B16" s="204" t="s">
        <v>57</v>
      </c>
      <c r="C16" s="205" t="s">
        <v>515</v>
      </c>
      <c r="D16" s="205" t="str">
        <f t="shared" si="0"/>
        <v>三重三民店2</v>
      </c>
      <c r="E16" s="204">
        <v>2</v>
      </c>
      <c r="F16" s="204" t="s">
        <v>5898</v>
      </c>
      <c r="G16" s="205" t="s">
        <v>5899</v>
      </c>
      <c r="H16" s="204" t="s">
        <v>5900</v>
      </c>
      <c r="I16" s="206" t="s">
        <v>5853</v>
      </c>
      <c r="J16" s="207" t="s">
        <v>9</v>
      </c>
      <c r="K16" s="208" t="s">
        <v>5854</v>
      </c>
      <c r="L16" s="204"/>
      <c r="M16" s="207"/>
      <c r="N16" s="295" t="s">
        <v>49</v>
      </c>
    </row>
    <row r="17" spans="1:14" ht="22.95" customHeight="1">
      <c r="A17" s="204" t="s">
        <v>5901</v>
      </c>
      <c r="B17" s="204">
        <v>2303</v>
      </c>
      <c r="C17" s="205" t="s">
        <v>1521</v>
      </c>
      <c r="D17" s="205" t="str">
        <f t="shared" si="0"/>
        <v>三重三和夜市1</v>
      </c>
      <c r="E17" s="204">
        <v>1</v>
      </c>
      <c r="F17" s="204" t="s">
        <v>5902</v>
      </c>
      <c r="G17" s="205" t="s">
        <v>5903</v>
      </c>
      <c r="H17" s="204" t="s">
        <v>5852</v>
      </c>
      <c r="I17" s="206" t="s">
        <v>5890</v>
      </c>
      <c r="J17" s="207" t="s">
        <v>9</v>
      </c>
      <c r="K17" s="208" t="s">
        <v>5854</v>
      </c>
      <c r="L17" s="204"/>
      <c r="M17" s="207"/>
      <c r="N17" s="295" t="s">
        <v>49</v>
      </c>
    </row>
    <row r="18" spans="1:14" ht="22.95" customHeight="1">
      <c r="A18" s="204" t="s">
        <v>5904</v>
      </c>
      <c r="B18" s="204">
        <v>2303</v>
      </c>
      <c r="C18" s="205" t="s">
        <v>1521</v>
      </c>
      <c r="D18" s="205" t="str">
        <f t="shared" si="0"/>
        <v>三重三和夜市2</v>
      </c>
      <c r="E18" s="204">
        <v>2</v>
      </c>
      <c r="F18" s="204" t="s">
        <v>5905</v>
      </c>
      <c r="G18" s="205" t="s">
        <v>5906</v>
      </c>
      <c r="H18" s="204" t="s">
        <v>5852</v>
      </c>
      <c r="I18" s="206" t="s">
        <v>5890</v>
      </c>
      <c r="J18" s="207" t="s">
        <v>9</v>
      </c>
      <c r="K18" s="208" t="s">
        <v>5854</v>
      </c>
      <c r="L18" s="204"/>
      <c r="M18" s="207"/>
      <c r="N18" s="295" t="s">
        <v>49</v>
      </c>
    </row>
    <row r="19" spans="1:14" ht="22.95" customHeight="1">
      <c r="A19" s="204" t="s">
        <v>5907</v>
      </c>
      <c r="B19" s="204">
        <v>2543</v>
      </c>
      <c r="C19" s="205" t="s">
        <v>478</v>
      </c>
      <c r="D19" s="205" t="str">
        <f t="shared" si="0"/>
        <v>三重大仁店1</v>
      </c>
      <c r="E19" s="204">
        <v>1</v>
      </c>
      <c r="F19" s="204" t="s">
        <v>5908</v>
      </c>
      <c r="G19" s="205" t="s">
        <v>5909</v>
      </c>
      <c r="H19" s="204" t="s">
        <v>5852</v>
      </c>
      <c r="I19" s="206" t="s">
        <v>5859</v>
      </c>
      <c r="J19" s="207" t="s">
        <v>9</v>
      </c>
      <c r="K19" s="208" t="s">
        <v>5854</v>
      </c>
      <c r="L19" s="204"/>
      <c r="M19" s="207"/>
      <c r="N19" s="295" t="s">
        <v>49</v>
      </c>
    </row>
    <row r="20" spans="1:14" ht="22.95" customHeight="1">
      <c r="A20" s="204" t="s">
        <v>5910</v>
      </c>
      <c r="B20" s="204">
        <v>2543</v>
      </c>
      <c r="C20" s="205" t="s">
        <v>478</v>
      </c>
      <c r="D20" s="205" t="str">
        <f t="shared" si="0"/>
        <v>三重大仁店2</v>
      </c>
      <c r="E20" s="204">
        <v>2</v>
      </c>
      <c r="F20" s="204" t="s">
        <v>5911</v>
      </c>
      <c r="G20" s="205" t="s">
        <v>5912</v>
      </c>
      <c r="H20" s="204" t="s">
        <v>5852</v>
      </c>
      <c r="I20" s="206" t="s">
        <v>5859</v>
      </c>
      <c r="J20" s="207" t="s">
        <v>9</v>
      </c>
      <c r="K20" s="208" t="s">
        <v>5854</v>
      </c>
      <c r="L20" s="204"/>
      <c r="M20" s="207"/>
      <c r="N20" s="295" t="s">
        <v>49</v>
      </c>
    </row>
    <row r="21" spans="1:14" ht="22.95" customHeight="1">
      <c r="A21" s="204" t="s">
        <v>5913</v>
      </c>
      <c r="B21" s="204">
        <v>4134</v>
      </c>
      <c r="C21" s="205" t="s">
        <v>448</v>
      </c>
      <c r="D21" s="205" t="str">
        <f t="shared" si="0"/>
        <v>三重大同南1</v>
      </c>
      <c r="E21" s="204">
        <v>1</v>
      </c>
      <c r="F21" s="204" t="s">
        <v>5914</v>
      </c>
      <c r="G21" s="205" t="s">
        <v>5915</v>
      </c>
      <c r="H21" s="204" t="s">
        <v>5858</v>
      </c>
      <c r="I21" s="206" t="s">
        <v>5859</v>
      </c>
      <c r="J21" s="207" t="s">
        <v>9</v>
      </c>
      <c r="K21" s="208" t="s">
        <v>5854</v>
      </c>
      <c r="L21" s="204"/>
      <c r="M21" s="207"/>
      <c r="N21" s="295" t="s">
        <v>49</v>
      </c>
    </row>
    <row r="22" spans="1:14" ht="22.95" customHeight="1">
      <c r="A22" s="204" t="s">
        <v>5916</v>
      </c>
      <c r="B22" s="204">
        <v>4134</v>
      </c>
      <c r="C22" s="205" t="s">
        <v>448</v>
      </c>
      <c r="D22" s="205" t="str">
        <f t="shared" si="0"/>
        <v>三重大同南2</v>
      </c>
      <c r="E22" s="204">
        <v>2</v>
      </c>
      <c r="F22" s="204" t="s">
        <v>5917</v>
      </c>
      <c r="G22" s="205" t="s">
        <v>5918</v>
      </c>
      <c r="H22" s="204" t="s">
        <v>5858</v>
      </c>
      <c r="I22" s="206" t="s">
        <v>5859</v>
      </c>
      <c r="J22" s="207" t="s">
        <v>9</v>
      </c>
      <c r="K22" s="208" t="s">
        <v>5854</v>
      </c>
      <c r="L22" s="204"/>
      <c r="M22" s="207"/>
      <c r="N22" s="295" t="s">
        <v>49</v>
      </c>
    </row>
    <row r="23" spans="1:14" ht="22.95" customHeight="1">
      <c r="A23" s="204" t="s">
        <v>5919</v>
      </c>
      <c r="B23" s="204" t="s">
        <v>61</v>
      </c>
      <c r="C23" s="205" t="s">
        <v>402</v>
      </c>
      <c r="D23" s="205" t="str">
        <f t="shared" si="0"/>
        <v>三重大有店1</v>
      </c>
      <c r="E23" s="204">
        <v>1</v>
      </c>
      <c r="F23" s="204" t="s">
        <v>5920</v>
      </c>
      <c r="G23" s="205" t="s">
        <v>5921</v>
      </c>
      <c r="H23" s="204" t="s">
        <v>5858</v>
      </c>
      <c r="I23" s="206" t="s">
        <v>5859</v>
      </c>
      <c r="J23" s="207" t="s">
        <v>9</v>
      </c>
      <c r="K23" s="208" t="s">
        <v>5854</v>
      </c>
      <c r="L23" s="204"/>
      <c r="M23" s="207"/>
      <c r="N23" s="295" t="s">
        <v>49</v>
      </c>
    </row>
    <row r="24" spans="1:14" ht="22.95" customHeight="1">
      <c r="A24" s="204" t="s">
        <v>5922</v>
      </c>
      <c r="B24" s="204" t="s">
        <v>61</v>
      </c>
      <c r="C24" s="205" t="s">
        <v>402</v>
      </c>
      <c r="D24" s="205" t="str">
        <f t="shared" si="0"/>
        <v>三重大有店2</v>
      </c>
      <c r="E24" s="204">
        <v>2</v>
      </c>
      <c r="F24" s="204" t="s">
        <v>5923</v>
      </c>
      <c r="G24" s="205" t="s">
        <v>5924</v>
      </c>
      <c r="H24" s="204" t="s">
        <v>5858</v>
      </c>
      <c r="I24" s="206" t="s">
        <v>5853</v>
      </c>
      <c r="J24" s="207" t="s">
        <v>9</v>
      </c>
      <c r="K24" s="208" t="s">
        <v>5854</v>
      </c>
      <c r="L24" s="204"/>
      <c r="M24" s="207"/>
      <c r="N24" s="295" t="s">
        <v>49</v>
      </c>
    </row>
    <row r="25" spans="1:14" ht="22.95" customHeight="1">
      <c r="A25" s="204" t="s">
        <v>5925</v>
      </c>
      <c r="B25" s="204">
        <v>4560</v>
      </c>
      <c r="C25" s="205" t="s">
        <v>1239</v>
      </c>
      <c r="D25" s="205" t="str">
        <f t="shared" si="0"/>
        <v>三重大院店1</v>
      </c>
      <c r="E25" s="204">
        <v>1</v>
      </c>
      <c r="F25" s="204" t="s">
        <v>5926</v>
      </c>
      <c r="G25" s="205" t="s">
        <v>5927</v>
      </c>
      <c r="H25" s="204" t="s">
        <v>5858</v>
      </c>
      <c r="I25" s="206" t="s">
        <v>5853</v>
      </c>
      <c r="J25" s="207" t="s">
        <v>9</v>
      </c>
      <c r="K25" s="208" t="s">
        <v>5854</v>
      </c>
      <c r="L25" s="204"/>
      <c r="M25" s="207"/>
      <c r="N25" s="295" t="s">
        <v>49</v>
      </c>
    </row>
    <row r="26" spans="1:14" ht="22.95" customHeight="1">
      <c r="A26" s="204" t="s">
        <v>5928</v>
      </c>
      <c r="B26" s="204">
        <v>4560</v>
      </c>
      <c r="C26" s="205" t="s">
        <v>1239</v>
      </c>
      <c r="D26" s="205" t="str">
        <f t="shared" si="0"/>
        <v>三重大院店2</v>
      </c>
      <c r="E26" s="204">
        <v>2</v>
      </c>
      <c r="F26" s="204" t="s">
        <v>5929</v>
      </c>
      <c r="G26" s="205" t="s">
        <v>5930</v>
      </c>
      <c r="H26" s="204" t="s">
        <v>5858</v>
      </c>
      <c r="I26" s="206" t="s">
        <v>5859</v>
      </c>
      <c r="J26" s="207" t="s">
        <v>9</v>
      </c>
      <c r="K26" s="208" t="s">
        <v>5854</v>
      </c>
      <c r="L26" s="204"/>
      <c r="M26" s="207"/>
      <c r="N26" s="295" t="s">
        <v>49</v>
      </c>
    </row>
    <row r="27" spans="1:14" ht="22.95" customHeight="1">
      <c r="A27" s="204" t="s">
        <v>5931</v>
      </c>
      <c r="B27" s="204">
        <v>2619</v>
      </c>
      <c r="C27" s="205" t="s">
        <v>570</v>
      </c>
      <c r="D27" s="205" t="str">
        <f t="shared" si="0"/>
        <v>三重大榮店1</v>
      </c>
      <c r="E27" s="204">
        <v>1</v>
      </c>
      <c r="F27" s="204" t="s">
        <v>5932</v>
      </c>
      <c r="G27" s="205" t="s">
        <v>5933</v>
      </c>
      <c r="H27" s="204" t="s">
        <v>5852</v>
      </c>
      <c r="I27" s="206" t="s">
        <v>5859</v>
      </c>
      <c r="J27" s="207" t="s">
        <v>9</v>
      </c>
      <c r="K27" s="208" t="s">
        <v>5854</v>
      </c>
      <c r="L27" s="204"/>
      <c r="M27" s="207"/>
      <c r="N27" s="295" t="s">
        <v>49</v>
      </c>
    </row>
    <row r="28" spans="1:14" ht="22.95" customHeight="1">
      <c r="A28" s="204" t="s">
        <v>5934</v>
      </c>
      <c r="B28" s="204">
        <v>2619</v>
      </c>
      <c r="C28" s="205" t="s">
        <v>570</v>
      </c>
      <c r="D28" s="205" t="str">
        <f t="shared" si="0"/>
        <v>三重大榮店2</v>
      </c>
      <c r="E28" s="204">
        <v>2</v>
      </c>
      <c r="F28" s="204" t="s">
        <v>5935</v>
      </c>
      <c r="G28" s="205" t="s">
        <v>5936</v>
      </c>
      <c r="H28" s="204" t="s">
        <v>5858</v>
      </c>
      <c r="I28" s="206" t="s">
        <v>5859</v>
      </c>
      <c r="J28" s="207" t="s">
        <v>9</v>
      </c>
      <c r="K28" s="208" t="s">
        <v>5854</v>
      </c>
      <c r="L28" s="204"/>
      <c r="M28" s="207"/>
      <c r="N28" s="295" t="s">
        <v>49</v>
      </c>
    </row>
    <row r="29" spans="1:14" ht="22.95" customHeight="1">
      <c r="A29" s="204" t="s">
        <v>5937</v>
      </c>
      <c r="B29" s="204">
        <v>2042</v>
      </c>
      <c r="C29" s="205" t="s">
        <v>1191</v>
      </c>
      <c r="D29" s="205" t="str">
        <f t="shared" si="0"/>
        <v>三重中央北店1</v>
      </c>
      <c r="E29" s="204">
        <v>1</v>
      </c>
      <c r="F29" s="204" t="s">
        <v>5938</v>
      </c>
      <c r="G29" s="205" t="s">
        <v>5939</v>
      </c>
      <c r="H29" s="204" t="s">
        <v>5852</v>
      </c>
      <c r="I29" s="206" t="s">
        <v>5859</v>
      </c>
      <c r="J29" s="207" t="s">
        <v>9</v>
      </c>
      <c r="K29" s="208" t="s">
        <v>5854</v>
      </c>
      <c r="L29" s="204"/>
      <c r="M29" s="207"/>
      <c r="N29" s="295" t="s">
        <v>49</v>
      </c>
    </row>
    <row r="30" spans="1:14" ht="22.95" customHeight="1">
      <c r="A30" s="204" t="s">
        <v>5940</v>
      </c>
      <c r="B30" s="204">
        <v>2042</v>
      </c>
      <c r="C30" s="205" t="s">
        <v>1191</v>
      </c>
      <c r="D30" s="205" t="str">
        <f t="shared" si="0"/>
        <v>三重中央北店2</v>
      </c>
      <c r="E30" s="204">
        <v>2</v>
      </c>
      <c r="F30" s="204" t="s">
        <v>5941</v>
      </c>
      <c r="G30" s="205" t="s">
        <v>5942</v>
      </c>
      <c r="H30" s="204" t="s">
        <v>5852</v>
      </c>
      <c r="I30" s="206" t="s">
        <v>5853</v>
      </c>
      <c r="J30" s="207" t="s">
        <v>9</v>
      </c>
      <c r="K30" s="208" t="s">
        <v>5854</v>
      </c>
      <c r="L30" s="204"/>
      <c r="M30" s="207"/>
      <c r="N30" s="295" t="s">
        <v>49</v>
      </c>
    </row>
    <row r="31" spans="1:14" ht="22.95" customHeight="1">
      <c r="A31" s="204" t="s">
        <v>5943</v>
      </c>
      <c r="B31" s="204">
        <v>4083</v>
      </c>
      <c r="C31" s="205" t="s">
        <v>1022</v>
      </c>
      <c r="D31" s="205" t="str">
        <f t="shared" si="0"/>
        <v>三重中央南1</v>
      </c>
      <c r="E31" s="204">
        <v>1</v>
      </c>
      <c r="F31" s="204" t="s">
        <v>5944</v>
      </c>
      <c r="G31" s="205" t="s">
        <v>5945</v>
      </c>
      <c r="H31" s="204" t="s">
        <v>5900</v>
      </c>
      <c r="I31" s="206" t="s">
        <v>5859</v>
      </c>
      <c r="J31" s="207" t="s">
        <v>9</v>
      </c>
      <c r="K31" s="208" t="s">
        <v>5854</v>
      </c>
      <c r="L31" s="204"/>
      <c r="M31" s="207"/>
      <c r="N31" s="295" t="s">
        <v>49</v>
      </c>
    </row>
    <row r="32" spans="1:14" ht="22.95" customHeight="1">
      <c r="A32" s="204" t="s">
        <v>5946</v>
      </c>
      <c r="B32" s="204">
        <v>4083</v>
      </c>
      <c r="C32" s="205" t="s">
        <v>1022</v>
      </c>
      <c r="D32" s="205" t="str">
        <f t="shared" si="0"/>
        <v>三重中央南2</v>
      </c>
      <c r="E32" s="204">
        <v>2</v>
      </c>
      <c r="F32" s="204" t="s">
        <v>5947</v>
      </c>
      <c r="G32" s="205" t="s">
        <v>5948</v>
      </c>
      <c r="H32" s="204" t="s">
        <v>5900</v>
      </c>
      <c r="I32" s="206" t="s">
        <v>5859</v>
      </c>
      <c r="J32" s="207" t="s">
        <v>9</v>
      </c>
      <c r="K32" s="208" t="s">
        <v>5854</v>
      </c>
      <c r="L32" s="204"/>
      <c r="M32" s="207"/>
      <c r="N32" s="295" t="s">
        <v>49</v>
      </c>
    </row>
    <row r="33" spans="1:14" ht="22.95" customHeight="1">
      <c r="A33" s="204" t="s">
        <v>5949</v>
      </c>
      <c r="B33" s="204">
        <v>2014</v>
      </c>
      <c r="C33" s="205" t="s">
        <v>412</v>
      </c>
      <c r="D33" s="205" t="str">
        <f t="shared" si="0"/>
        <v>三重中陽二店1</v>
      </c>
      <c r="E33" s="204">
        <v>1</v>
      </c>
      <c r="F33" s="204" t="s">
        <v>5950</v>
      </c>
      <c r="G33" s="205" t="s">
        <v>5951</v>
      </c>
      <c r="H33" s="204" t="s">
        <v>5852</v>
      </c>
      <c r="I33" s="206" t="s">
        <v>5853</v>
      </c>
      <c r="J33" s="207" t="s">
        <v>9</v>
      </c>
      <c r="K33" s="208" t="s">
        <v>5854</v>
      </c>
      <c r="L33" s="204"/>
      <c r="M33" s="207"/>
      <c r="N33" s="295" t="s">
        <v>49</v>
      </c>
    </row>
    <row r="34" spans="1:14" ht="22.95" customHeight="1">
      <c r="A34" s="204" t="s">
        <v>5952</v>
      </c>
      <c r="B34" s="204">
        <v>2014</v>
      </c>
      <c r="C34" s="205" t="s">
        <v>412</v>
      </c>
      <c r="D34" s="205" t="str">
        <f t="shared" si="0"/>
        <v>三重中陽二店2</v>
      </c>
      <c r="E34" s="204">
        <v>2</v>
      </c>
      <c r="F34" s="204" t="s">
        <v>5953</v>
      </c>
      <c r="G34" s="205" t="s">
        <v>5954</v>
      </c>
      <c r="H34" s="204" t="s">
        <v>5852</v>
      </c>
      <c r="I34" s="206" t="s">
        <v>5890</v>
      </c>
      <c r="J34" s="207" t="s">
        <v>9</v>
      </c>
      <c r="K34" s="208" t="s">
        <v>5854</v>
      </c>
      <c r="L34" s="204"/>
      <c r="M34" s="207"/>
      <c r="N34" s="295" t="s">
        <v>49</v>
      </c>
    </row>
    <row r="35" spans="1:14" ht="22.95" customHeight="1">
      <c r="A35" s="204" t="s">
        <v>5955</v>
      </c>
      <c r="B35" s="204" t="s">
        <v>73</v>
      </c>
      <c r="C35" s="205" t="s">
        <v>1002</v>
      </c>
      <c r="D35" s="205" t="str">
        <f t="shared" si="0"/>
        <v>三重中興北2</v>
      </c>
      <c r="E35" s="204">
        <v>2</v>
      </c>
      <c r="F35" s="204" t="s">
        <v>5956</v>
      </c>
      <c r="G35" s="205" t="s">
        <v>5957</v>
      </c>
      <c r="H35" s="204" t="s">
        <v>5858</v>
      </c>
      <c r="I35" s="206" t="s">
        <v>5859</v>
      </c>
      <c r="J35" s="207" t="s">
        <v>9</v>
      </c>
      <c r="K35" s="208" t="s">
        <v>5854</v>
      </c>
      <c r="L35" s="204"/>
      <c r="M35" s="207"/>
      <c r="N35" s="295" t="s">
        <v>49</v>
      </c>
    </row>
    <row r="36" spans="1:14" ht="22.95" customHeight="1">
      <c r="A36" s="204" t="s">
        <v>5958</v>
      </c>
      <c r="B36" s="204" t="s">
        <v>71</v>
      </c>
      <c r="C36" s="205" t="s">
        <v>1051</v>
      </c>
      <c r="D36" s="205" t="str">
        <f t="shared" si="0"/>
        <v>三重中興北二1</v>
      </c>
      <c r="E36" s="204">
        <v>1</v>
      </c>
      <c r="F36" s="204" t="s">
        <v>5959</v>
      </c>
      <c r="G36" s="205" t="s">
        <v>5960</v>
      </c>
      <c r="H36" s="204" t="s">
        <v>5858</v>
      </c>
      <c r="I36" s="206" t="s">
        <v>5890</v>
      </c>
      <c r="J36" s="207" t="s">
        <v>9</v>
      </c>
      <c r="K36" s="208" t="s">
        <v>5854</v>
      </c>
      <c r="L36" s="204"/>
      <c r="M36" s="207"/>
      <c r="N36" s="295" t="s">
        <v>49</v>
      </c>
    </row>
    <row r="37" spans="1:14" ht="22.95" customHeight="1">
      <c r="A37" s="204" t="s">
        <v>5961</v>
      </c>
      <c r="B37" s="204" t="s">
        <v>71</v>
      </c>
      <c r="C37" s="205" t="s">
        <v>1051</v>
      </c>
      <c r="D37" s="205" t="str">
        <f t="shared" si="0"/>
        <v>三重中興北二2</v>
      </c>
      <c r="E37" s="204">
        <v>2</v>
      </c>
      <c r="F37" s="204" t="s">
        <v>5962</v>
      </c>
      <c r="G37" s="205" t="s">
        <v>5963</v>
      </c>
      <c r="H37" s="204" t="s">
        <v>5858</v>
      </c>
      <c r="I37" s="206" t="s">
        <v>5890</v>
      </c>
      <c r="J37" s="207" t="s">
        <v>9</v>
      </c>
      <c r="K37" s="208" t="s">
        <v>5854</v>
      </c>
      <c r="L37" s="204"/>
      <c r="M37" s="207"/>
      <c r="N37" s="295" t="s">
        <v>49</v>
      </c>
    </row>
    <row r="38" spans="1:14" ht="22.95" customHeight="1">
      <c r="A38" s="204" t="s">
        <v>5964</v>
      </c>
      <c r="B38" s="204">
        <v>2759</v>
      </c>
      <c r="C38" s="205" t="s">
        <v>452</v>
      </c>
      <c r="D38" s="205" t="str">
        <f t="shared" si="0"/>
        <v>三重仁化店1</v>
      </c>
      <c r="E38" s="204">
        <v>1</v>
      </c>
      <c r="F38" s="204" t="s">
        <v>5965</v>
      </c>
      <c r="G38" s="205" t="s">
        <v>5966</v>
      </c>
      <c r="H38" s="204" t="s">
        <v>5858</v>
      </c>
      <c r="I38" s="206" t="s">
        <v>5859</v>
      </c>
      <c r="J38" s="207" t="s">
        <v>9</v>
      </c>
      <c r="K38" s="208" t="s">
        <v>5854</v>
      </c>
      <c r="L38" s="204"/>
      <c r="M38" s="207"/>
      <c r="N38" s="295" t="s">
        <v>49</v>
      </c>
    </row>
    <row r="39" spans="1:14" ht="22.95" customHeight="1">
      <c r="A39" s="204" t="s">
        <v>5967</v>
      </c>
      <c r="B39" s="204">
        <v>2759</v>
      </c>
      <c r="C39" s="205" t="s">
        <v>452</v>
      </c>
      <c r="D39" s="205" t="str">
        <f t="shared" si="0"/>
        <v>三重仁化店2</v>
      </c>
      <c r="E39" s="204">
        <v>2</v>
      </c>
      <c r="F39" s="204" t="s">
        <v>5968</v>
      </c>
      <c r="G39" s="205" t="s">
        <v>5969</v>
      </c>
      <c r="H39" s="204" t="s">
        <v>5858</v>
      </c>
      <c r="I39" s="206" t="s">
        <v>5859</v>
      </c>
      <c r="J39" s="207" t="s">
        <v>9</v>
      </c>
      <c r="K39" s="208" t="s">
        <v>5854</v>
      </c>
      <c r="L39" s="204"/>
      <c r="M39" s="207"/>
      <c r="N39" s="295" t="s">
        <v>49</v>
      </c>
    </row>
    <row r="40" spans="1:14" ht="22.95" customHeight="1">
      <c r="A40" s="204" t="s">
        <v>5970</v>
      </c>
      <c r="B40" s="204">
        <v>4397</v>
      </c>
      <c r="C40" s="205" t="s">
        <v>592</v>
      </c>
      <c r="D40" s="205" t="str">
        <f t="shared" si="0"/>
        <v>三重仁旺店1</v>
      </c>
      <c r="E40" s="204">
        <v>1</v>
      </c>
      <c r="F40" s="204" t="s">
        <v>5971</v>
      </c>
      <c r="G40" s="205" t="s">
        <v>5972</v>
      </c>
      <c r="H40" s="204" t="s">
        <v>5852</v>
      </c>
      <c r="I40" s="206" t="s">
        <v>5859</v>
      </c>
      <c r="J40" s="207" t="s">
        <v>9</v>
      </c>
      <c r="K40" s="208" t="s">
        <v>5854</v>
      </c>
      <c r="L40" s="204"/>
      <c r="M40" s="207"/>
      <c r="N40" s="295" t="s">
        <v>49</v>
      </c>
    </row>
    <row r="41" spans="1:14" ht="22.95" customHeight="1">
      <c r="A41" s="204" t="s">
        <v>5973</v>
      </c>
      <c r="B41" s="204">
        <v>4397</v>
      </c>
      <c r="C41" s="205" t="s">
        <v>592</v>
      </c>
      <c r="D41" s="205" t="str">
        <f t="shared" si="0"/>
        <v>三重仁旺店2</v>
      </c>
      <c r="E41" s="204">
        <v>2</v>
      </c>
      <c r="F41" s="204" t="s">
        <v>5974</v>
      </c>
      <c r="G41" s="205" t="s">
        <v>5975</v>
      </c>
      <c r="H41" s="204" t="s">
        <v>5852</v>
      </c>
      <c r="I41" s="206" t="s">
        <v>5859</v>
      </c>
      <c r="J41" s="207" t="s">
        <v>9</v>
      </c>
      <c r="K41" s="208" t="s">
        <v>5854</v>
      </c>
      <c r="L41" s="204"/>
      <c r="M41" s="207"/>
      <c r="N41" s="295" t="s">
        <v>49</v>
      </c>
    </row>
    <row r="42" spans="1:14" ht="22.95" customHeight="1">
      <c r="A42" s="204" t="s">
        <v>5976</v>
      </c>
      <c r="B42" s="204">
        <v>4098</v>
      </c>
      <c r="C42" s="205" t="s">
        <v>1525</v>
      </c>
      <c r="D42" s="205" t="str">
        <f t="shared" si="0"/>
        <v>三重仁美店1</v>
      </c>
      <c r="E42" s="204">
        <v>1</v>
      </c>
      <c r="F42" s="204" t="s">
        <v>5977</v>
      </c>
      <c r="G42" s="205" t="s">
        <v>5978</v>
      </c>
      <c r="H42" s="204" t="s">
        <v>5858</v>
      </c>
      <c r="I42" s="206" t="s">
        <v>5859</v>
      </c>
      <c r="J42" s="207" t="s">
        <v>9</v>
      </c>
      <c r="K42" s="208" t="s">
        <v>5854</v>
      </c>
      <c r="L42" s="204"/>
      <c r="M42" s="207"/>
      <c r="N42" s="295" t="s">
        <v>49</v>
      </c>
    </row>
    <row r="43" spans="1:14" ht="22.95" customHeight="1">
      <c r="A43" s="204" t="s">
        <v>5979</v>
      </c>
      <c r="B43" s="204">
        <v>4241</v>
      </c>
      <c r="C43" s="205" t="s">
        <v>683</v>
      </c>
      <c r="D43" s="205" t="str">
        <f t="shared" si="0"/>
        <v>三重仁義店1</v>
      </c>
      <c r="E43" s="204">
        <v>1</v>
      </c>
      <c r="F43" s="204" t="s">
        <v>5980</v>
      </c>
      <c r="G43" s="205" t="s">
        <v>5981</v>
      </c>
      <c r="H43" s="204" t="s">
        <v>5858</v>
      </c>
      <c r="I43" s="206" t="s">
        <v>5859</v>
      </c>
      <c r="J43" s="207" t="s">
        <v>9</v>
      </c>
      <c r="K43" s="208" t="s">
        <v>5854</v>
      </c>
      <c r="L43" s="204"/>
      <c r="M43" s="207"/>
      <c r="N43" s="295" t="s">
        <v>49</v>
      </c>
    </row>
    <row r="44" spans="1:14" ht="22.95" customHeight="1">
      <c r="A44" s="204" t="s">
        <v>5982</v>
      </c>
      <c r="B44" s="204">
        <v>4241</v>
      </c>
      <c r="C44" s="205" t="s">
        <v>683</v>
      </c>
      <c r="D44" s="205" t="str">
        <f t="shared" si="0"/>
        <v>三重仁義店2</v>
      </c>
      <c r="E44" s="204">
        <v>2</v>
      </c>
      <c r="F44" s="204" t="s">
        <v>5983</v>
      </c>
      <c r="G44" s="205" t="s">
        <v>5984</v>
      </c>
      <c r="H44" s="204" t="s">
        <v>5858</v>
      </c>
      <c r="I44" s="206" t="s">
        <v>5859</v>
      </c>
      <c r="J44" s="207" t="s">
        <v>9</v>
      </c>
      <c r="K44" s="208" t="s">
        <v>5854</v>
      </c>
      <c r="L44" s="204"/>
      <c r="M44" s="207"/>
      <c r="N44" s="295" t="s">
        <v>49</v>
      </c>
    </row>
    <row r="45" spans="1:14" ht="22.95" customHeight="1">
      <c r="A45" s="204" t="s">
        <v>5985</v>
      </c>
      <c r="B45" s="204">
        <v>4184</v>
      </c>
      <c r="C45" s="205" t="s">
        <v>371</v>
      </c>
      <c r="D45" s="205" t="str">
        <f t="shared" si="0"/>
        <v>三重今大店1</v>
      </c>
      <c r="E45" s="204">
        <v>1</v>
      </c>
      <c r="F45" s="204" t="s">
        <v>5986</v>
      </c>
      <c r="G45" s="205" t="s">
        <v>5987</v>
      </c>
      <c r="H45" s="204" t="s">
        <v>5900</v>
      </c>
      <c r="I45" s="206" t="s">
        <v>5890</v>
      </c>
      <c r="J45" s="207" t="s">
        <v>9</v>
      </c>
      <c r="K45" s="208" t="s">
        <v>5854</v>
      </c>
      <c r="L45" s="204"/>
      <c r="M45" s="207"/>
      <c r="N45" s="295" t="s">
        <v>49</v>
      </c>
    </row>
    <row r="46" spans="1:14" ht="22.95" customHeight="1">
      <c r="A46" s="204" t="s">
        <v>5988</v>
      </c>
      <c r="B46" s="204">
        <v>4352</v>
      </c>
      <c r="C46" s="205" t="s">
        <v>1293</v>
      </c>
      <c r="D46" s="205" t="str">
        <f t="shared" si="0"/>
        <v>三重公園店1</v>
      </c>
      <c r="E46" s="204">
        <v>1</v>
      </c>
      <c r="F46" s="204" t="s">
        <v>5989</v>
      </c>
      <c r="G46" s="205" t="s">
        <v>5990</v>
      </c>
      <c r="H46" s="204" t="s">
        <v>5858</v>
      </c>
      <c r="I46" s="206" t="s">
        <v>5859</v>
      </c>
      <c r="J46" s="207" t="s">
        <v>9</v>
      </c>
      <c r="K46" s="208" t="s">
        <v>5854</v>
      </c>
      <c r="L46" s="204"/>
      <c r="M46" s="207"/>
      <c r="N46" s="295" t="s">
        <v>49</v>
      </c>
    </row>
    <row r="47" spans="1:14" ht="22.95" customHeight="1">
      <c r="A47" s="204" t="s">
        <v>5991</v>
      </c>
      <c r="B47" s="204">
        <v>4352</v>
      </c>
      <c r="C47" s="205" t="s">
        <v>1293</v>
      </c>
      <c r="D47" s="205" t="str">
        <f t="shared" si="0"/>
        <v>三重公園店2</v>
      </c>
      <c r="E47" s="204">
        <v>2</v>
      </c>
      <c r="F47" s="204" t="s">
        <v>5992</v>
      </c>
      <c r="G47" s="205" t="s">
        <v>5993</v>
      </c>
      <c r="H47" s="204" t="s">
        <v>5858</v>
      </c>
      <c r="I47" s="206" t="s">
        <v>5859</v>
      </c>
      <c r="J47" s="207" t="s">
        <v>9</v>
      </c>
      <c r="K47" s="208" t="s">
        <v>5854</v>
      </c>
      <c r="L47" s="204"/>
      <c r="M47" s="207"/>
      <c r="N47" s="295" t="s">
        <v>49</v>
      </c>
    </row>
    <row r="48" spans="1:14" ht="22.95" customHeight="1">
      <c r="A48" s="204" t="s">
        <v>5994</v>
      </c>
      <c r="B48" s="204">
        <v>4968</v>
      </c>
      <c r="C48" s="205" t="s">
        <v>408</v>
      </c>
      <c r="D48" s="205" t="str">
        <f t="shared" si="0"/>
        <v>三重太璞宮1</v>
      </c>
      <c r="E48" s="204">
        <v>1</v>
      </c>
      <c r="F48" s="204" t="s">
        <v>5995</v>
      </c>
      <c r="G48" s="205" t="s">
        <v>5996</v>
      </c>
      <c r="H48" s="204" t="s">
        <v>5900</v>
      </c>
      <c r="I48" s="206" t="s">
        <v>5997</v>
      </c>
      <c r="J48" s="207" t="s">
        <v>9</v>
      </c>
      <c r="K48" s="208" t="s">
        <v>5854</v>
      </c>
      <c r="L48" s="204"/>
      <c r="M48" s="207"/>
      <c r="N48" s="295" t="s">
        <v>49</v>
      </c>
    </row>
    <row r="49" spans="1:14" ht="22.95" customHeight="1">
      <c r="A49" s="204" t="s">
        <v>5998</v>
      </c>
      <c r="B49" s="204">
        <v>4312</v>
      </c>
      <c r="C49" s="205" t="s">
        <v>566</v>
      </c>
      <c r="D49" s="205" t="str">
        <f t="shared" si="0"/>
        <v>三重文化北1</v>
      </c>
      <c r="E49" s="204">
        <v>1</v>
      </c>
      <c r="F49" s="204" t="s">
        <v>5999</v>
      </c>
      <c r="G49" s="205" t="s">
        <v>6000</v>
      </c>
      <c r="H49" s="204" t="s">
        <v>5900</v>
      </c>
      <c r="I49" s="206" t="s">
        <v>5859</v>
      </c>
      <c r="J49" s="207" t="s">
        <v>9</v>
      </c>
      <c r="K49" s="208" t="s">
        <v>5854</v>
      </c>
      <c r="L49" s="204"/>
      <c r="M49" s="207"/>
      <c r="N49" s="295" t="s">
        <v>49</v>
      </c>
    </row>
    <row r="50" spans="1:14" ht="22.95" customHeight="1">
      <c r="A50" s="204" t="s">
        <v>6001</v>
      </c>
      <c r="B50" s="204">
        <v>4312</v>
      </c>
      <c r="C50" s="205" t="s">
        <v>566</v>
      </c>
      <c r="D50" s="205" t="str">
        <f t="shared" si="0"/>
        <v>三重文化北2</v>
      </c>
      <c r="E50" s="204">
        <v>2</v>
      </c>
      <c r="F50" s="204" t="s">
        <v>6002</v>
      </c>
      <c r="G50" s="205" t="s">
        <v>6003</v>
      </c>
      <c r="H50" s="204" t="s">
        <v>5900</v>
      </c>
      <c r="I50" s="206" t="s">
        <v>5859</v>
      </c>
      <c r="J50" s="207" t="s">
        <v>9</v>
      </c>
      <c r="K50" s="208" t="s">
        <v>5854</v>
      </c>
      <c r="L50" s="204"/>
      <c r="M50" s="207"/>
      <c r="N50" s="295" t="s">
        <v>49</v>
      </c>
    </row>
    <row r="51" spans="1:14" ht="22.95" customHeight="1">
      <c r="A51" s="204" t="s">
        <v>6004</v>
      </c>
      <c r="B51" s="204" t="s">
        <v>55</v>
      </c>
      <c r="C51" s="205" t="s">
        <v>1210</v>
      </c>
      <c r="D51" s="205" t="str">
        <f t="shared" si="0"/>
        <v>三重正義北店1</v>
      </c>
      <c r="E51" s="204">
        <v>1</v>
      </c>
      <c r="F51" s="204" t="s">
        <v>6005</v>
      </c>
      <c r="G51" s="205" t="s">
        <v>6006</v>
      </c>
      <c r="H51" s="204" t="s">
        <v>5852</v>
      </c>
      <c r="I51" s="206" t="s">
        <v>5853</v>
      </c>
      <c r="J51" s="207" t="s">
        <v>9</v>
      </c>
      <c r="K51" s="208" t="s">
        <v>5854</v>
      </c>
      <c r="L51" s="204"/>
      <c r="M51" s="207"/>
      <c r="N51" s="295" t="s">
        <v>49</v>
      </c>
    </row>
    <row r="52" spans="1:14" ht="22.95" customHeight="1">
      <c r="A52" s="204" t="s">
        <v>6007</v>
      </c>
      <c r="B52" s="204">
        <v>2349</v>
      </c>
      <c r="C52" s="205" t="s">
        <v>1313</v>
      </c>
      <c r="D52" s="205" t="str">
        <f t="shared" si="0"/>
        <v>三重永福店1</v>
      </c>
      <c r="E52" s="204">
        <v>1</v>
      </c>
      <c r="F52" s="204" t="s">
        <v>6008</v>
      </c>
      <c r="G52" s="205" t="s">
        <v>6009</v>
      </c>
      <c r="H52" s="204" t="s">
        <v>5852</v>
      </c>
      <c r="I52" s="206" t="s">
        <v>5890</v>
      </c>
      <c r="J52" s="207" t="s">
        <v>9</v>
      </c>
      <c r="K52" s="208" t="s">
        <v>5854</v>
      </c>
      <c r="L52" s="204"/>
      <c r="M52" s="207"/>
      <c r="N52" s="295" t="s">
        <v>49</v>
      </c>
    </row>
    <row r="53" spans="1:14" ht="22.95" customHeight="1">
      <c r="A53" s="204" t="s">
        <v>6010</v>
      </c>
      <c r="B53" s="204">
        <v>2349</v>
      </c>
      <c r="C53" s="205" t="s">
        <v>1313</v>
      </c>
      <c r="D53" s="205" t="str">
        <f t="shared" si="0"/>
        <v>三重永福店2</v>
      </c>
      <c r="E53" s="204">
        <v>2</v>
      </c>
      <c r="F53" s="204" t="s">
        <v>6011</v>
      </c>
      <c r="G53" s="205" t="s">
        <v>6012</v>
      </c>
      <c r="H53" s="204" t="s">
        <v>5852</v>
      </c>
      <c r="I53" s="206" t="s">
        <v>5890</v>
      </c>
      <c r="J53" s="207" t="s">
        <v>9</v>
      </c>
      <c r="K53" s="208" t="s">
        <v>5854</v>
      </c>
      <c r="L53" s="204"/>
      <c r="M53" s="207"/>
      <c r="N53" s="295" t="s">
        <v>49</v>
      </c>
    </row>
    <row r="54" spans="1:14" ht="22.95" customHeight="1">
      <c r="A54" s="204" t="s">
        <v>6013</v>
      </c>
      <c r="B54" s="204">
        <v>3676</v>
      </c>
      <c r="C54" s="205" t="s">
        <v>519</v>
      </c>
      <c r="D54" s="205" t="str">
        <f t="shared" si="0"/>
        <v>三重田心店1</v>
      </c>
      <c r="E54" s="204">
        <v>1</v>
      </c>
      <c r="F54" s="204" t="s">
        <v>6014</v>
      </c>
      <c r="G54" s="209" t="s">
        <v>6015</v>
      </c>
      <c r="H54" s="204" t="s">
        <v>5858</v>
      </c>
      <c r="I54" s="206" t="s">
        <v>5859</v>
      </c>
      <c r="J54" s="207" t="s">
        <v>9</v>
      </c>
      <c r="K54" s="208" t="s">
        <v>5854</v>
      </c>
      <c r="L54" s="204"/>
      <c r="M54" s="207"/>
      <c r="N54" s="295" t="s">
        <v>49</v>
      </c>
    </row>
    <row r="55" spans="1:14" ht="22.95" customHeight="1">
      <c r="A55" s="204" t="s">
        <v>6016</v>
      </c>
      <c r="B55" s="204">
        <v>3676</v>
      </c>
      <c r="C55" s="205" t="s">
        <v>519</v>
      </c>
      <c r="D55" s="205" t="str">
        <f t="shared" si="0"/>
        <v>三重田心店2</v>
      </c>
      <c r="E55" s="204">
        <v>2</v>
      </c>
      <c r="F55" s="204" t="s">
        <v>6017</v>
      </c>
      <c r="G55" s="205" t="s">
        <v>6018</v>
      </c>
      <c r="H55" s="204" t="s">
        <v>5858</v>
      </c>
      <c r="I55" s="206" t="s">
        <v>5853</v>
      </c>
      <c r="J55" s="207" t="s">
        <v>9</v>
      </c>
      <c r="K55" s="208" t="s">
        <v>5854</v>
      </c>
      <c r="L55" s="204"/>
      <c r="M55" s="207"/>
      <c r="N55" s="295" t="s">
        <v>49</v>
      </c>
    </row>
    <row r="56" spans="1:14" ht="22.95" customHeight="1">
      <c r="A56" s="204" t="s">
        <v>6019</v>
      </c>
      <c r="B56" s="204">
        <v>4539</v>
      </c>
      <c r="C56" s="205" t="s">
        <v>509</v>
      </c>
      <c r="D56" s="205" t="str">
        <f t="shared" si="0"/>
        <v>三重自信店1</v>
      </c>
      <c r="E56" s="204">
        <v>1</v>
      </c>
      <c r="F56" s="204" t="s">
        <v>6020</v>
      </c>
      <c r="G56" s="205" t="s">
        <v>6021</v>
      </c>
      <c r="H56" s="204" t="s">
        <v>5858</v>
      </c>
      <c r="I56" s="206" t="s">
        <v>5859</v>
      </c>
      <c r="J56" s="207" t="s">
        <v>9</v>
      </c>
      <c r="K56" s="208" t="s">
        <v>5854</v>
      </c>
      <c r="L56" s="204"/>
      <c r="M56" s="207"/>
      <c r="N56" s="295" t="s">
        <v>49</v>
      </c>
    </row>
    <row r="57" spans="1:14" ht="22.95" customHeight="1">
      <c r="A57" s="204" t="s">
        <v>6022</v>
      </c>
      <c r="B57" s="204">
        <v>4539</v>
      </c>
      <c r="C57" s="205" t="s">
        <v>509</v>
      </c>
      <c r="D57" s="205" t="str">
        <f t="shared" si="0"/>
        <v>三重自信店2</v>
      </c>
      <c r="E57" s="204">
        <v>2</v>
      </c>
      <c r="F57" s="204" t="s">
        <v>6023</v>
      </c>
      <c r="G57" s="205" t="s">
        <v>6024</v>
      </c>
      <c r="H57" s="204" t="s">
        <v>5858</v>
      </c>
      <c r="I57" s="206" t="s">
        <v>5859</v>
      </c>
      <c r="J57" s="207" t="s">
        <v>9</v>
      </c>
      <c r="K57" s="208" t="s">
        <v>5854</v>
      </c>
      <c r="L57" s="204"/>
      <c r="M57" s="207"/>
      <c r="N57" s="295" t="s">
        <v>49</v>
      </c>
    </row>
    <row r="58" spans="1:14" ht="22.95" customHeight="1">
      <c r="A58" s="204" t="s">
        <v>6025</v>
      </c>
      <c r="B58" s="204">
        <v>3623</v>
      </c>
      <c r="C58" s="205" t="s">
        <v>1243</v>
      </c>
      <c r="D58" s="205" t="str">
        <f t="shared" si="0"/>
        <v>三重自強店1</v>
      </c>
      <c r="E58" s="204">
        <v>1</v>
      </c>
      <c r="F58" s="204" t="s">
        <v>6026</v>
      </c>
      <c r="G58" s="205" t="s">
        <v>6027</v>
      </c>
      <c r="H58" s="204" t="s">
        <v>5858</v>
      </c>
      <c r="I58" s="206" t="s">
        <v>5859</v>
      </c>
      <c r="J58" s="207" t="s">
        <v>9</v>
      </c>
      <c r="K58" s="208" t="s">
        <v>5854</v>
      </c>
      <c r="L58" s="204"/>
      <c r="M58" s="207"/>
      <c r="N58" s="295" t="s">
        <v>49</v>
      </c>
    </row>
    <row r="59" spans="1:14" ht="22.95" customHeight="1">
      <c r="A59" s="204" t="s">
        <v>6028</v>
      </c>
      <c r="B59" s="204">
        <v>3623</v>
      </c>
      <c r="C59" s="205" t="s">
        <v>1243</v>
      </c>
      <c r="D59" s="205" t="str">
        <f t="shared" si="0"/>
        <v>三重自強店2</v>
      </c>
      <c r="E59" s="204">
        <v>2</v>
      </c>
      <c r="F59" s="204" t="s">
        <v>6029</v>
      </c>
      <c r="G59" s="205" t="s">
        <v>6030</v>
      </c>
      <c r="H59" s="204" t="s">
        <v>5858</v>
      </c>
      <c r="I59" s="206" t="s">
        <v>5859</v>
      </c>
      <c r="J59" s="207" t="s">
        <v>9</v>
      </c>
      <c r="K59" s="208" t="s">
        <v>5854</v>
      </c>
      <c r="L59" s="204"/>
      <c r="M59" s="207"/>
      <c r="N59" s="295" t="s">
        <v>49</v>
      </c>
    </row>
    <row r="60" spans="1:14" ht="22.95" customHeight="1">
      <c r="A60" s="204" t="s">
        <v>6031</v>
      </c>
      <c r="B60" s="204" t="s">
        <v>63</v>
      </c>
      <c r="C60" s="205" t="s">
        <v>1466</v>
      </c>
      <c r="D60" s="205" t="str">
        <f t="shared" si="0"/>
        <v>三重車路頭1</v>
      </c>
      <c r="E60" s="204">
        <v>1</v>
      </c>
      <c r="F60" s="204" t="s">
        <v>6032</v>
      </c>
      <c r="G60" s="205" t="s">
        <v>6033</v>
      </c>
      <c r="H60" s="204" t="s">
        <v>5858</v>
      </c>
      <c r="I60" s="206" t="s">
        <v>5859</v>
      </c>
      <c r="J60" s="207" t="s">
        <v>9</v>
      </c>
      <c r="K60" s="208" t="s">
        <v>5854</v>
      </c>
      <c r="L60" s="204"/>
      <c r="M60" s="207"/>
      <c r="N60" s="295" t="s">
        <v>49</v>
      </c>
    </row>
    <row r="61" spans="1:14" ht="22.95" customHeight="1">
      <c r="A61" s="204" t="s">
        <v>6034</v>
      </c>
      <c r="B61" s="204">
        <v>4977</v>
      </c>
      <c r="C61" s="205" t="s">
        <v>952</v>
      </c>
      <c r="D61" s="205" t="str">
        <f t="shared" si="0"/>
        <v>三重初戀店1</v>
      </c>
      <c r="E61" s="204">
        <v>1</v>
      </c>
      <c r="F61" s="204" t="s">
        <v>6035</v>
      </c>
      <c r="G61" s="205" t="s">
        <v>6036</v>
      </c>
      <c r="H61" s="204" t="s">
        <v>5858</v>
      </c>
      <c r="I61" s="206" t="s">
        <v>5859</v>
      </c>
      <c r="J61" s="207" t="s">
        <v>9</v>
      </c>
      <c r="K61" s="208" t="s">
        <v>5854</v>
      </c>
      <c r="L61" s="204"/>
      <c r="M61" s="207"/>
      <c r="N61" s="295" t="s">
        <v>49</v>
      </c>
    </row>
    <row r="62" spans="1:14" ht="22.95" customHeight="1">
      <c r="A62" s="204" t="s">
        <v>6037</v>
      </c>
      <c r="B62" s="204">
        <v>4977</v>
      </c>
      <c r="C62" s="205" t="s">
        <v>952</v>
      </c>
      <c r="D62" s="205" t="str">
        <f t="shared" si="0"/>
        <v>三重初戀店2</v>
      </c>
      <c r="E62" s="204">
        <v>2</v>
      </c>
      <c r="F62" s="204" t="s">
        <v>6038</v>
      </c>
      <c r="G62" s="205" t="s">
        <v>6039</v>
      </c>
      <c r="H62" s="204" t="s">
        <v>5858</v>
      </c>
      <c r="I62" s="206" t="s">
        <v>5859</v>
      </c>
      <c r="J62" s="207" t="s">
        <v>9</v>
      </c>
      <c r="K62" s="208" t="s">
        <v>5854</v>
      </c>
      <c r="L62" s="204"/>
      <c r="M62" s="207"/>
      <c r="N62" s="295" t="s">
        <v>49</v>
      </c>
    </row>
    <row r="63" spans="1:14" ht="22.95" customHeight="1">
      <c r="A63" s="204" t="s">
        <v>6040</v>
      </c>
      <c r="B63" s="204">
        <v>2935</v>
      </c>
      <c r="C63" s="205" t="s">
        <v>1178</v>
      </c>
      <c r="D63" s="205" t="str">
        <f t="shared" si="0"/>
        <v>三重夜市口1</v>
      </c>
      <c r="E63" s="204">
        <v>1</v>
      </c>
      <c r="F63" s="204" t="s">
        <v>6041</v>
      </c>
      <c r="G63" s="205" t="s">
        <v>6042</v>
      </c>
      <c r="H63" s="204" t="s">
        <v>5858</v>
      </c>
      <c r="I63" s="206" t="s">
        <v>5859</v>
      </c>
      <c r="J63" s="207" t="s">
        <v>9</v>
      </c>
      <c r="K63" s="208" t="s">
        <v>5854</v>
      </c>
      <c r="L63" s="204"/>
      <c r="M63" s="207"/>
      <c r="N63" s="295" t="s">
        <v>49</v>
      </c>
    </row>
    <row r="64" spans="1:14" ht="22.95" customHeight="1">
      <c r="A64" s="204" t="s">
        <v>6043</v>
      </c>
      <c r="B64" s="204">
        <v>2935</v>
      </c>
      <c r="C64" s="205" t="s">
        <v>1178</v>
      </c>
      <c r="D64" s="205" t="str">
        <f t="shared" si="0"/>
        <v>三重夜市口2</v>
      </c>
      <c r="E64" s="204">
        <v>2</v>
      </c>
      <c r="F64" s="204" t="s">
        <v>6044</v>
      </c>
      <c r="G64" s="205" t="s">
        <v>6045</v>
      </c>
      <c r="H64" s="204" t="s">
        <v>5858</v>
      </c>
      <c r="I64" s="206" t="s">
        <v>5853</v>
      </c>
      <c r="J64" s="207" t="s">
        <v>9</v>
      </c>
      <c r="K64" s="208" t="s">
        <v>5854</v>
      </c>
      <c r="L64" s="204"/>
      <c r="M64" s="207"/>
      <c r="N64" s="295" t="s">
        <v>49</v>
      </c>
    </row>
    <row r="65" spans="1:14" ht="22.95" customHeight="1">
      <c r="A65" s="204" t="s">
        <v>6046</v>
      </c>
      <c r="B65" s="204">
        <v>4084</v>
      </c>
      <c r="C65" s="205" t="s">
        <v>436</v>
      </c>
      <c r="D65" s="205" t="str">
        <f t="shared" si="0"/>
        <v>三重昌隆店1</v>
      </c>
      <c r="E65" s="204">
        <v>1</v>
      </c>
      <c r="F65" s="204" t="s">
        <v>6047</v>
      </c>
      <c r="G65" s="205" t="s">
        <v>6048</v>
      </c>
      <c r="H65" s="204" t="s">
        <v>5858</v>
      </c>
      <c r="I65" s="206" t="s">
        <v>5890</v>
      </c>
      <c r="J65" s="207" t="s">
        <v>9</v>
      </c>
      <c r="K65" s="208" t="s">
        <v>5854</v>
      </c>
      <c r="L65" s="204"/>
      <c r="M65" s="207"/>
      <c r="N65" s="295" t="s">
        <v>49</v>
      </c>
    </row>
    <row r="66" spans="1:14" ht="22.95" customHeight="1">
      <c r="A66" s="204" t="s">
        <v>6049</v>
      </c>
      <c r="B66" s="204">
        <v>4084</v>
      </c>
      <c r="C66" s="205" t="s">
        <v>436</v>
      </c>
      <c r="D66" s="205" t="str">
        <f t="shared" ref="D66:D129" si="1">C66&amp;E66</f>
        <v>三重昌隆店2</v>
      </c>
      <c r="E66" s="204">
        <v>2</v>
      </c>
      <c r="F66" s="204" t="s">
        <v>6050</v>
      </c>
      <c r="G66" s="205" t="s">
        <v>6051</v>
      </c>
      <c r="H66" s="204" t="s">
        <v>5858</v>
      </c>
      <c r="I66" s="206" t="s">
        <v>5890</v>
      </c>
      <c r="J66" s="207" t="s">
        <v>9</v>
      </c>
      <c r="K66" s="208" t="s">
        <v>5854</v>
      </c>
      <c r="L66" s="204"/>
      <c r="M66" s="207"/>
      <c r="N66" s="295" t="s">
        <v>49</v>
      </c>
    </row>
    <row r="67" spans="1:14" ht="22.95" customHeight="1">
      <c r="A67" s="204" t="s">
        <v>6052</v>
      </c>
      <c r="B67" s="204">
        <v>3983</v>
      </c>
      <c r="C67" s="205" t="s">
        <v>460</v>
      </c>
      <c r="D67" s="205" t="str">
        <f t="shared" si="1"/>
        <v>三重星光店1</v>
      </c>
      <c r="E67" s="204">
        <v>1</v>
      </c>
      <c r="F67" s="204" t="s">
        <v>6053</v>
      </c>
      <c r="G67" s="205" t="s">
        <v>6054</v>
      </c>
      <c r="H67" s="204" t="s">
        <v>5858</v>
      </c>
      <c r="I67" s="206" t="s">
        <v>5859</v>
      </c>
      <c r="J67" s="207" t="s">
        <v>9</v>
      </c>
      <c r="K67" s="208" t="s">
        <v>5854</v>
      </c>
      <c r="L67" s="204"/>
      <c r="M67" s="207"/>
      <c r="N67" s="295" t="s">
        <v>49</v>
      </c>
    </row>
    <row r="68" spans="1:14" ht="22.95" customHeight="1">
      <c r="A68" s="204" t="s">
        <v>6055</v>
      </c>
      <c r="B68" s="204">
        <v>3890</v>
      </c>
      <c r="C68" s="205" t="s">
        <v>204</v>
      </c>
      <c r="D68" s="205" t="str">
        <f t="shared" si="1"/>
        <v>三重美堤店1</v>
      </c>
      <c r="E68" s="204">
        <v>1</v>
      </c>
      <c r="F68" s="204" t="s">
        <v>6056</v>
      </c>
      <c r="G68" s="205" t="s">
        <v>6057</v>
      </c>
      <c r="H68" s="204" t="s">
        <v>5858</v>
      </c>
      <c r="I68" s="206" t="s">
        <v>6058</v>
      </c>
      <c r="J68" s="207" t="s">
        <v>9</v>
      </c>
      <c r="K68" s="208" t="s">
        <v>5854</v>
      </c>
      <c r="L68" s="204"/>
      <c r="M68" s="207"/>
      <c r="N68" s="295" t="s">
        <v>49</v>
      </c>
    </row>
    <row r="69" spans="1:14" ht="22.95" customHeight="1">
      <c r="A69" s="204" t="s">
        <v>6059</v>
      </c>
      <c r="B69" s="204">
        <v>3890</v>
      </c>
      <c r="C69" s="205" t="s">
        <v>204</v>
      </c>
      <c r="D69" s="205" t="str">
        <f t="shared" si="1"/>
        <v>三重美堤店2</v>
      </c>
      <c r="E69" s="204">
        <v>2</v>
      </c>
      <c r="F69" s="204" t="s">
        <v>6060</v>
      </c>
      <c r="G69" s="205" t="s">
        <v>6061</v>
      </c>
      <c r="H69" s="204" t="s">
        <v>5858</v>
      </c>
      <c r="I69" s="206" t="s">
        <v>6058</v>
      </c>
      <c r="J69" s="207" t="s">
        <v>9</v>
      </c>
      <c r="K69" s="208" t="s">
        <v>5854</v>
      </c>
      <c r="L69" s="204"/>
      <c r="M69" s="207"/>
      <c r="N69" s="295" t="s">
        <v>49</v>
      </c>
    </row>
    <row r="70" spans="1:14" ht="22.95" customHeight="1">
      <c r="A70" s="204" t="s">
        <v>6062</v>
      </c>
      <c r="B70" s="204">
        <v>4260</v>
      </c>
      <c r="C70" s="205" t="s">
        <v>440</v>
      </c>
      <c r="D70" s="205" t="str">
        <f t="shared" si="1"/>
        <v>三重重高店1</v>
      </c>
      <c r="E70" s="204">
        <v>1</v>
      </c>
      <c r="F70" s="204" t="s">
        <v>6063</v>
      </c>
      <c r="G70" s="205" t="s">
        <v>6064</v>
      </c>
      <c r="H70" s="204" t="s">
        <v>5858</v>
      </c>
      <c r="I70" s="206" t="s">
        <v>5859</v>
      </c>
      <c r="J70" s="207" t="s">
        <v>9</v>
      </c>
      <c r="K70" s="208" t="s">
        <v>5854</v>
      </c>
      <c r="L70" s="204"/>
      <c r="M70" s="207"/>
      <c r="N70" s="295" t="s">
        <v>49</v>
      </c>
    </row>
    <row r="71" spans="1:14" ht="22.95" customHeight="1">
      <c r="A71" s="204" t="s">
        <v>6065</v>
      </c>
      <c r="B71" s="204">
        <v>4260</v>
      </c>
      <c r="C71" s="205" t="s">
        <v>440</v>
      </c>
      <c r="D71" s="205" t="str">
        <f t="shared" si="1"/>
        <v>三重重高店2</v>
      </c>
      <c r="E71" s="204">
        <v>2</v>
      </c>
      <c r="F71" s="204" t="s">
        <v>6066</v>
      </c>
      <c r="G71" s="205" t="s">
        <v>6067</v>
      </c>
      <c r="H71" s="204" t="s">
        <v>5858</v>
      </c>
      <c r="I71" s="206" t="s">
        <v>5859</v>
      </c>
      <c r="J71" s="207" t="s">
        <v>9</v>
      </c>
      <c r="K71" s="208" t="s">
        <v>5854</v>
      </c>
      <c r="L71" s="204"/>
      <c r="M71" s="207"/>
      <c r="N71" s="295" t="s">
        <v>49</v>
      </c>
    </row>
    <row r="72" spans="1:14" ht="22.95" customHeight="1">
      <c r="A72" s="204" t="s">
        <v>6068</v>
      </c>
      <c r="B72" s="204">
        <v>3741</v>
      </c>
      <c r="C72" s="205" t="s">
        <v>1162</v>
      </c>
      <c r="D72" s="205" t="str">
        <f t="shared" si="1"/>
        <v>三重重新三1</v>
      </c>
      <c r="E72" s="204">
        <v>1</v>
      </c>
      <c r="F72" s="204" t="s">
        <v>6069</v>
      </c>
      <c r="G72" s="205" t="s">
        <v>6070</v>
      </c>
      <c r="H72" s="204" t="s">
        <v>5858</v>
      </c>
      <c r="I72" s="206" t="s">
        <v>5859</v>
      </c>
      <c r="J72" s="207" t="s">
        <v>9</v>
      </c>
      <c r="K72" s="208" t="s">
        <v>5854</v>
      </c>
      <c r="L72" s="204"/>
      <c r="M72" s="207"/>
      <c r="N72" s="295" t="s">
        <v>49</v>
      </c>
    </row>
    <row r="73" spans="1:14" ht="22.95" customHeight="1">
      <c r="A73" s="204" t="s">
        <v>6071</v>
      </c>
      <c r="B73" s="204">
        <v>3741</v>
      </c>
      <c r="C73" s="205" t="s">
        <v>1162</v>
      </c>
      <c r="D73" s="205" t="str">
        <f t="shared" si="1"/>
        <v>三重重新三2</v>
      </c>
      <c r="E73" s="204">
        <v>2</v>
      </c>
      <c r="F73" s="204" t="s">
        <v>6072</v>
      </c>
      <c r="G73" s="205" t="s">
        <v>6073</v>
      </c>
      <c r="H73" s="204" t="s">
        <v>5858</v>
      </c>
      <c r="I73" s="206" t="s">
        <v>5859</v>
      </c>
      <c r="J73" s="207" t="s">
        <v>9</v>
      </c>
      <c r="K73" s="208" t="s">
        <v>5854</v>
      </c>
      <c r="L73" s="204"/>
      <c r="M73" s="207"/>
      <c r="N73" s="295" t="s">
        <v>49</v>
      </c>
    </row>
    <row r="74" spans="1:14" ht="22.95" customHeight="1">
      <c r="A74" s="204" t="s">
        <v>6074</v>
      </c>
      <c r="B74" s="204" t="s">
        <v>56</v>
      </c>
      <c r="C74" s="205" t="s">
        <v>432</v>
      </c>
      <c r="D74" s="205" t="str">
        <f t="shared" si="1"/>
        <v>三重重新店1</v>
      </c>
      <c r="E74" s="204">
        <v>1</v>
      </c>
      <c r="F74" s="204" t="s">
        <v>6075</v>
      </c>
      <c r="G74" s="205" t="s">
        <v>6076</v>
      </c>
      <c r="H74" s="204" t="s">
        <v>5858</v>
      </c>
      <c r="I74" s="206" t="s">
        <v>5890</v>
      </c>
      <c r="J74" s="207" t="s">
        <v>9</v>
      </c>
      <c r="K74" s="208" t="s">
        <v>5854</v>
      </c>
      <c r="L74" s="204"/>
      <c r="M74" s="207"/>
      <c r="N74" s="295" t="s">
        <v>49</v>
      </c>
    </row>
    <row r="75" spans="1:14" ht="22.95" customHeight="1">
      <c r="A75" s="204" t="s">
        <v>6077</v>
      </c>
      <c r="B75" s="204" t="s">
        <v>56</v>
      </c>
      <c r="C75" s="205" t="s">
        <v>432</v>
      </c>
      <c r="D75" s="205" t="str">
        <f t="shared" si="1"/>
        <v>三重重新店2</v>
      </c>
      <c r="E75" s="204">
        <v>2</v>
      </c>
      <c r="F75" s="204" t="s">
        <v>6078</v>
      </c>
      <c r="G75" s="205" t="s">
        <v>6079</v>
      </c>
      <c r="H75" s="204" t="s">
        <v>5858</v>
      </c>
      <c r="I75" s="206" t="s">
        <v>5890</v>
      </c>
      <c r="J75" s="207" t="s">
        <v>9</v>
      </c>
      <c r="K75" s="208" t="s">
        <v>5854</v>
      </c>
      <c r="L75" s="204"/>
      <c r="M75" s="207"/>
      <c r="N75" s="295" t="s">
        <v>49</v>
      </c>
    </row>
    <row r="76" spans="1:14" ht="22.95" customHeight="1">
      <c r="A76" s="204" t="s">
        <v>6080</v>
      </c>
      <c r="B76" s="204">
        <v>3627</v>
      </c>
      <c r="C76" s="205" t="s">
        <v>428</v>
      </c>
      <c r="D76" s="205" t="str">
        <f t="shared" si="1"/>
        <v>三重重新橋1</v>
      </c>
      <c r="E76" s="204">
        <v>1</v>
      </c>
      <c r="F76" s="204" t="s">
        <v>6081</v>
      </c>
      <c r="G76" s="205" t="s">
        <v>6082</v>
      </c>
      <c r="H76" s="204" t="s">
        <v>5852</v>
      </c>
      <c r="I76" s="206" t="s">
        <v>5859</v>
      </c>
      <c r="J76" s="207" t="s">
        <v>9</v>
      </c>
      <c r="K76" s="208" t="s">
        <v>5854</v>
      </c>
      <c r="L76" s="204"/>
      <c r="M76" s="207"/>
      <c r="N76" s="295" t="s">
        <v>49</v>
      </c>
    </row>
    <row r="77" spans="1:14" ht="22.95" customHeight="1">
      <c r="A77" s="204" t="s">
        <v>6083</v>
      </c>
      <c r="B77" s="204">
        <v>3627</v>
      </c>
      <c r="C77" s="205" t="s">
        <v>428</v>
      </c>
      <c r="D77" s="205" t="str">
        <f t="shared" si="1"/>
        <v>三重重新橋2</v>
      </c>
      <c r="E77" s="204">
        <v>2</v>
      </c>
      <c r="F77" s="204" t="s">
        <v>6084</v>
      </c>
      <c r="G77" s="205" t="s">
        <v>6085</v>
      </c>
      <c r="H77" s="204" t="s">
        <v>5900</v>
      </c>
      <c r="I77" s="206" t="s">
        <v>5853</v>
      </c>
      <c r="J77" s="207" t="s">
        <v>9</v>
      </c>
      <c r="K77" s="208" t="s">
        <v>5854</v>
      </c>
      <c r="L77" s="204"/>
      <c r="M77" s="207"/>
      <c r="N77" s="295" t="s">
        <v>49</v>
      </c>
    </row>
    <row r="78" spans="1:14" ht="22.95" customHeight="1">
      <c r="A78" s="204" t="s">
        <v>6086</v>
      </c>
      <c r="B78" s="204">
        <v>4804</v>
      </c>
      <c r="C78" s="205" t="s">
        <v>472</v>
      </c>
      <c r="D78" s="205" t="str">
        <f t="shared" si="1"/>
        <v>三重國隆店1</v>
      </c>
      <c r="E78" s="204">
        <v>1</v>
      </c>
      <c r="F78" s="204" t="s">
        <v>6087</v>
      </c>
      <c r="G78" s="205" t="s">
        <v>6088</v>
      </c>
      <c r="H78" s="204" t="s">
        <v>5900</v>
      </c>
      <c r="I78" s="206" t="s">
        <v>5853</v>
      </c>
      <c r="J78" s="207" t="s">
        <v>9</v>
      </c>
      <c r="K78" s="208" t="s">
        <v>5854</v>
      </c>
      <c r="L78" s="204"/>
      <c r="M78" s="207"/>
      <c r="N78" s="295" t="s">
        <v>49</v>
      </c>
    </row>
    <row r="79" spans="1:14" ht="22.95" customHeight="1">
      <c r="A79" s="204" t="s">
        <v>6089</v>
      </c>
      <c r="B79" s="204">
        <v>4804</v>
      </c>
      <c r="C79" s="205" t="s">
        <v>472</v>
      </c>
      <c r="D79" s="205" t="str">
        <f t="shared" si="1"/>
        <v>三重國隆店2</v>
      </c>
      <c r="E79" s="204">
        <v>2</v>
      </c>
      <c r="F79" s="204" t="s">
        <v>6090</v>
      </c>
      <c r="G79" s="205" t="s">
        <v>6091</v>
      </c>
      <c r="H79" s="204" t="s">
        <v>5852</v>
      </c>
      <c r="I79" s="206" t="s">
        <v>5859</v>
      </c>
      <c r="J79" s="207" t="s">
        <v>9</v>
      </c>
      <c r="K79" s="208" t="s">
        <v>5854</v>
      </c>
      <c r="L79" s="204"/>
      <c r="M79" s="207"/>
      <c r="N79" s="295" t="s">
        <v>49</v>
      </c>
    </row>
    <row r="80" spans="1:14" ht="22.95" customHeight="1">
      <c r="A80" s="204" t="s">
        <v>6092</v>
      </c>
      <c r="B80" s="204">
        <v>4698</v>
      </c>
      <c r="C80" s="205" t="s">
        <v>1063</v>
      </c>
      <c r="D80" s="205" t="str">
        <f t="shared" si="1"/>
        <v>三重頂崁店1</v>
      </c>
      <c r="E80" s="204">
        <v>1</v>
      </c>
      <c r="F80" s="204" t="s">
        <v>6093</v>
      </c>
      <c r="G80" s="205" t="s">
        <v>6094</v>
      </c>
      <c r="H80" s="204" t="s">
        <v>5900</v>
      </c>
      <c r="I80" s="206" t="s">
        <v>5859</v>
      </c>
      <c r="J80" s="207" t="s">
        <v>9</v>
      </c>
      <c r="K80" s="208" t="s">
        <v>5854</v>
      </c>
      <c r="L80" s="204"/>
      <c r="M80" s="207"/>
      <c r="N80" s="295" t="s">
        <v>49</v>
      </c>
    </row>
    <row r="81" spans="1:14" ht="22.95" customHeight="1">
      <c r="A81" s="204" t="s">
        <v>6095</v>
      </c>
      <c r="B81" s="204">
        <v>4698</v>
      </c>
      <c r="C81" s="205" t="s">
        <v>1063</v>
      </c>
      <c r="D81" s="205" t="str">
        <f t="shared" si="1"/>
        <v>三重頂崁店2</v>
      </c>
      <c r="E81" s="204">
        <v>2</v>
      </c>
      <c r="F81" s="204" t="s">
        <v>6096</v>
      </c>
      <c r="G81" s="205" t="s">
        <v>6097</v>
      </c>
      <c r="H81" s="204" t="s">
        <v>5900</v>
      </c>
      <c r="I81" s="206" t="s">
        <v>5859</v>
      </c>
      <c r="J81" s="207" t="s">
        <v>9</v>
      </c>
      <c r="K81" s="208" t="s">
        <v>5854</v>
      </c>
      <c r="L81" s="204"/>
      <c r="M81" s="207"/>
      <c r="N81" s="295" t="s">
        <v>49</v>
      </c>
    </row>
    <row r="82" spans="1:14" ht="22.95" customHeight="1">
      <c r="A82" s="204" t="s">
        <v>6098</v>
      </c>
      <c r="B82" s="204">
        <v>3796</v>
      </c>
      <c r="C82" s="205" t="s">
        <v>1502</v>
      </c>
      <c r="D82" s="205" t="str">
        <f t="shared" si="1"/>
        <v>三重進安店1</v>
      </c>
      <c r="E82" s="204">
        <v>1</v>
      </c>
      <c r="F82" s="204" t="s">
        <v>6099</v>
      </c>
      <c r="G82" s="205" t="s">
        <v>6100</v>
      </c>
      <c r="H82" s="204" t="s">
        <v>5858</v>
      </c>
      <c r="I82" s="206" t="s">
        <v>5853</v>
      </c>
      <c r="J82" s="207" t="s">
        <v>9</v>
      </c>
      <c r="K82" s="208" t="s">
        <v>5854</v>
      </c>
      <c r="L82" s="204"/>
      <c r="M82" s="207"/>
      <c r="N82" s="295" t="s">
        <v>49</v>
      </c>
    </row>
    <row r="83" spans="1:14" ht="22.95" customHeight="1">
      <c r="A83" s="204" t="s">
        <v>6101</v>
      </c>
      <c r="B83" s="204">
        <v>3796</v>
      </c>
      <c r="C83" s="205" t="s">
        <v>1502</v>
      </c>
      <c r="D83" s="205" t="str">
        <f t="shared" si="1"/>
        <v>三重進安店2</v>
      </c>
      <c r="E83" s="204">
        <v>2</v>
      </c>
      <c r="F83" s="204" t="s">
        <v>6102</v>
      </c>
      <c r="G83" s="205" t="s">
        <v>6103</v>
      </c>
      <c r="H83" s="204" t="s">
        <v>5858</v>
      </c>
      <c r="I83" s="206" t="s">
        <v>5859</v>
      </c>
      <c r="J83" s="207" t="s">
        <v>9</v>
      </c>
      <c r="K83" s="208" t="s">
        <v>5854</v>
      </c>
      <c r="L83" s="204"/>
      <c r="M83" s="207"/>
      <c r="N83" s="295" t="s">
        <v>49</v>
      </c>
    </row>
    <row r="84" spans="1:14" ht="22.95" customHeight="1">
      <c r="A84" s="204" t="s">
        <v>6104</v>
      </c>
      <c r="B84" s="204">
        <v>4191</v>
      </c>
      <c r="C84" s="205" t="s">
        <v>250</v>
      </c>
      <c r="D84" s="205" t="str">
        <f t="shared" si="1"/>
        <v>三重溪美店1</v>
      </c>
      <c r="E84" s="204">
        <v>1</v>
      </c>
      <c r="F84" s="204" t="s">
        <v>6105</v>
      </c>
      <c r="G84" s="205" t="s">
        <v>6106</v>
      </c>
      <c r="H84" s="204" t="s">
        <v>5852</v>
      </c>
      <c r="I84" s="206" t="s">
        <v>5890</v>
      </c>
      <c r="J84" s="207" t="s">
        <v>9</v>
      </c>
      <c r="K84" s="208" t="s">
        <v>5854</v>
      </c>
      <c r="L84" s="204"/>
      <c r="M84" s="207"/>
      <c r="N84" s="295" t="s">
        <v>49</v>
      </c>
    </row>
    <row r="85" spans="1:14" ht="22.95" customHeight="1">
      <c r="A85" s="204" t="s">
        <v>6107</v>
      </c>
      <c r="B85" s="204">
        <v>4191</v>
      </c>
      <c r="C85" s="205" t="s">
        <v>250</v>
      </c>
      <c r="D85" s="205" t="str">
        <f t="shared" si="1"/>
        <v>三重溪美店2</v>
      </c>
      <c r="E85" s="204">
        <v>2</v>
      </c>
      <c r="F85" s="204" t="s">
        <v>6108</v>
      </c>
      <c r="G85" s="205" t="s">
        <v>6109</v>
      </c>
      <c r="H85" s="204" t="s">
        <v>5900</v>
      </c>
      <c r="I85" s="206" t="s">
        <v>5890</v>
      </c>
      <c r="J85" s="207" t="s">
        <v>9</v>
      </c>
      <c r="K85" s="208" t="s">
        <v>5854</v>
      </c>
      <c r="L85" s="204"/>
      <c r="M85" s="207"/>
      <c r="N85" s="295" t="s">
        <v>49</v>
      </c>
    </row>
    <row r="86" spans="1:14" ht="22.95" customHeight="1">
      <c r="A86" s="204" t="s">
        <v>6110</v>
      </c>
      <c r="B86" s="204">
        <v>2222</v>
      </c>
      <c r="C86" s="205" t="s">
        <v>1470</v>
      </c>
      <c r="D86" s="205" t="str">
        <f t="shared" si="1"/>
        <v>三重義天店1</v>
      </c>
      <c r="E86" s="204">
        <v>1</v>
      </c>
      <c r="F86" s="204" t="s">
        <v>6111</v>
      </c>
      <c r="G86" s="205" t="s">
        <v>6112</v>
      </c>
      <c r="H86" s="204" t="s">
        <v>5852</v>
      </c>
      <c r="I86" s="206" t="s">
        <v>5859</v>
      </c>
      <c r="J86" s="207" t="s">
        <v>9</v>
      </c>
      <c r="K86" s="208" t="s">
        <v>5854</v>
      </c>
      <c r="L86" s="204"/>
      <c r="M86" s="207"/>
      <c r="N86" s="295" t="s">
        <v>49</v>
      </c>
    </row>
    <row r="87" spans="1:14" ht="22.95" customHeight="1">
      <c r="A87" s="204" t="s">
        <v>6113</v>
      </c>
      <c r="B87" s="204">
        <v>2222</v>
      </c>
      <c r="C87" s="205" t="s">
        <v>1470</v>
      </c>
      <c r="D87" s="205" t="str">
        <f t="shared" si="1"/>
        <v>三重義天店2</v>
      </c>
      <c r="E87" s="204">
        <v>2</v>
      </c>
      <c r="F87" s="204" t="s">
        <v>6114</v>
      </c>
      <c r="G87" s="205" t="s">
        <v>6115</v>
      </c>
      <c r="H87" s="204" t="s">
        <v>5858</v>
      </c>
      <c r="I87" s="206" t="s">
        <v>5853</v>
      </c>
      <c r="J87" s="207" t="s">
        <v>9</v>
      </c>
      <c r="K87" s="208" t="s">
        <v>5854</v>
      </c>
      <c r="L87" s="204"/>
      <c r="M87" s="207"/>
      <c r="N87" s="295" t="s">
        <v>49</v>
      </c>
    </row>
    <row r="88" spans="1:14" ht="22.95" customHeight="1">
      <c r="A88" s="204" t="s">
        <v>6116</v>
      </c>
      <c r="B88" s="204">
        <v>3811</v>
      </c>
      <c r="C88" s="205" t="s">
        <v>1424</v>
      </c>
      <c r="D88" s="205" t="str">
        <f t="shared" si="1"/>
        <v>三重碧華公園1</v>
      </c>
      <c r="E88" s="204">
        <v>1</v>
      </c>
      <c r="F88" s="204" t="s">
        <v>6117</v>
      </c>
      <c r="G88" s="205" t="s">
        <v>6118</v>
      </c>
      <c r="H88" s="204" t="s">
        <v>5858</v>
      </c>
      <c r="I88" s="206" t="s">
        <v>5890</v>
      </c>
      <c r="J88" s="207" t="s">
        <v>9</v>
      </c>
      <c r="K88" s="208" t="s">
        <v>5854</v>
      </c>
      <c r="L88" s="204"/>
      <c r="M88" s="207"/>
      <c r="N88" s="295" t="s">
        <v>49</v>
      </c>
    </row>
    <row r="89" spans="1:14" ht="22.95" customHeight="1">
      <c r="A89" s="204" t="s">
        <v>6119</v>
      </c>
      <c r="B89" s="204">
        <v>3811</v>
      </c>
      <c r="C89" s="205" t="s">
        <v>1424</v>
      </c>
      <c r="D89" s="205" t="str">
        <f t="shared" si="1"/>
        <v>三重碧華公園2</v>
      </c>
      <c r="E89" s="204">
        <v>2</v>
      </c>
      <c r="F89" s="204" t="s">
        <v>6120</v>
      </c>
      <c r="G89" s="205" t="s">
        <v>6121</v>
      </c>
      <c r="H89" s="204" t="s">
        <v>5858</v>
      </c>
      <c r="I89" s="206" t="s">
        <v>5890</v>
      </c>
      <c r="J89" s="207" t="s">
        <v>9</v>
      </c>
      <c r="K89" s="208" t="s">
        <v>5854</v>
      </c>
      <c r="L89" s="204"/>
      <c r="M89" s="207"/>
      <c r="N89" s="295" t="s">
        <v>49</v>
      </c>
    </row>
    <row r="90" spans="1:14" ht="22.95" customHeight="1">
      <c r="A90" s="204" t="s">
        <v>6122</v>
      </c>
      <c r="B90" s="204">
        <v>3957</v>
      </c>
      <c r="C90" s="205" t="s">
        <v>1539</v>
      </c>
      <c r="D90" s="205" t="str">
        <f t="shared" si="1"/>
        <v>三重福仁店1</v>
      </c>
      <c r="E90" s="204">
        <v>1</v>
      </c>
      <c r="F90" s="204" t="s">
        <v>6123</v>
      </c>
      <c r="G90" s="205" t="s">
        <v>6124</v>
      </c>
      <c r="H90" s="204" t="s">
        <v>5858</v>
      </c>
      <c r="I90" s="206" t="s">
        <v>5859</v>
      </c>
      <c r="J90" s="207" t="s">
        <v>9</v>
      </c>
      <c r="K90" s="208" t="s">
        <v>5854</v>
      </c>
      <c r="L90" s="204"/>
      <c r="M90" s="207"/>
      <c r="N90" s="295" t="s">
        <v>49</v>
      </c>
    </row>
    <row r="91" spans="1:14" ht="22.95" customHeight="1">
      <c r="A91" s="204" t="s">
        <v>6125</v>
      </c>
      <c r="B91" s="204">
        <v>3957</v>
      </c>
      <c r="C91" s="205" t="s">
        <v>1539</v>
      </c>
      <c r="D91" s="205" t="str">
        <f t="shared" si="1"/>
        <v>三重福仁店2</v>
      </c>
      <c r="E91" s="204">
        <v>2</v>
      </c>
      <c r="F91" s="204" t="s">
        <v>6126</v>
      </c>
      <c r="G91" s="205" t="s">
        <v>6127</v>
      </c>
      <c r="H91" s="204" t="s">
        <v>5858</v>
      </c>
      <c r="I91" s="206" t="s">
        <v>5859</v>
      </c>
      <c r="J91" s="207" t="s">
        <v>9</v>
      </c>
      <c r="K91" s="208" t="s">
        <v>5854</v>
      </c>
      <c r="L91" s="204"/>
      <c r="M91" s="207"/>
      <c r="N91" s="295" t="s">
        <v>49</v>
      </c>
    </row>
    <row r="92" spans="1:14" ht="22.95" customHeight="1">
      <c r="A92" s="204" t="s">
        <v>6128</v>
      </c>
      <c r="B92" s="204">
        <v>4210</v>
      </c>
      <c r="C92" s="205" t="s">
        <v>1338</v>
      </c>
      <c r="D92" s="205" t="str">
        <f t="shared" si="1"/>
        <v>三重福華店1</v>
      </c>
      <c r="E92" s="204">
        <v>1</v>
      </c>
      <c r="F92" s="204" t="s">
        <v>6129</v>
      </c>
      <c r="G92" s="205" t="s">
        <v>6130</v>
      </c>
      <c r="H92" s="204" t="s">
        <v>5900</v>
      </c>
      <c r="I92" s="206" t="s">
        <v>5859</v>
      </c>
      <c r="J92" s="207" t="s">
        <v>9</v>
      </c>
      <c r="K92" s="208" t="s">
        <v>5854</v>
      </c>
      <c r="L92" s="204"/>
      <c r="M92" s="207"/>
      <c r="N92" s="295" t="s">
        <v>49</v>
      </c>
    </row>
    <row r="93" spans="1:14" ht="22.95" customHeight="1">
      <c r="A93" s="204" t="s">
        <v>6131</v>
      </c>
      <c r="B93" s="204">
        <v>4210</v>
      </c>
      <c r="C93" s="205" t="s">
        <v>1338</v>
      </c>
      <c r="D93" s="205" t="str">
        <f t="shared" si="1"/>
        <v>三重福華店2</v>
      </c>
      <c r="E93" s="204">
        <v>2</v>
      </c>
      <c r="F93" s="204" t="s">
        <v>6132</v>
      </c>
      <c r="G93" s="205" t="s">
        <v>6133</v>
      </c>
      <c r="H93" s="204" t="s">
        <v>5900</v>
      </c>
      <c r="I93" s="206" t="s">
        <v>5859</v>
      </c>
      <c r="J93" s="207" t="s">
        <v>9</v>
      </c>
      <c r="K93" s="208" t="s">
        <v>5854</v>
      </c>
      <c r="L93" s="204"/>
      <c r="M93" s="207"/>
      <c r="N93" s="295" t="s">
        <v>49</v>
      </c>
    </row>
    <row r="94" spans="1:14" ht="22.95" customHeight="1">
      <c r="A94" s="204" t="s">
        <v>6134</v>
      </c>
      <c r="B94" s="204" t="s">
        <v>80</v>
      </c>
      <c r="C94" s="205" t="s">
        <v>1510</v>
      </c>
      <c r="D94" s="205" t="str">
        <f t="shared" si="1"/>
        <v>三重維德店2</v>
      </c>
      <c r="E94" s="204">
        <v>2</v>
      </c>
      <c r="F94" s="204" t="s">
        <v>6135</v>
      </c>
      <c r="G94" s="205" t="s">
        <v>6136</v>
      </c>
      <c r="H94" s="204" t="s">
        <v>5858</v>
      </c>
      <c r="I94" s="206" t="s">
        <v>5859</v>
      </c>
      <c r="J94" s="207" t="s">
        <v>9</v>
      </c>
      <c r="K94" s="208" t="s">
        <v>5854</v>
      </c>
      <c r="L94" s="204"/>
      <c r="M94" s="207"/>
      <c r="N94" s="295" t="s">
        <v>49</v>
      </c>
    </row>
    <row r="95" spans="1:14" ht="22.95" customHeight="1">
      <c r="A95" s="204" t="s">
        <v>6137</v>
      </c>
      <c r="B95" s="204">
        <v>4155</v>
      </c>
      <c r="C95" s="205" t="s">
        <v>392</v>
      </c>
      <c r="D95" s="205" t="str">
        <f t="shared" si="1"/>
        <v>三重穀保店1</v>
      </c>
      <c r="E95" s="204">
        <v>1</v>
      </c>
      <c r="F95" s="204" t="s">
        <v>6138</v>
      </c>
      <c r="G95" s="205" t="s">
        <v>6139</v>
      </c>
      <c r="H95" s="204" t="s">
        <v>5852</v>
      </c>
      <c r="I95" s="206" t="s">
        <v>5859</v>
      </c>
      <c r="J95" s="207" t="s">
        <v>9</v>
      </c>
      <c r="K95" s="208" t="s">
        <v>5854</v>
      </c>
      <c r="L95" s="204"/>
      <c r="M95" s="207"/>
      <c r="N95" s="295" t="s">
        <v>49</v>
      </c>
    </row>
    <row r="96" spans="1:14" ht="22.95" customHeight="1">
      <c r="A96" s="204" t="s">
        <v>6140</v>
      </c>
      <c r="B96" s="204">
        <v>4196</v>
      </c>
      <c r="C96" s="205" t="s">
        <v>1334</v>
      </c>
      <c r="D96" s="205" t="str">
        <f t="shared" si="1"/>
        <v>三重蝶愛店1</v>
      </c>
      <c r="E96" s="204">
        <v>1</v>
      </c>
      <c r="F96" s="204" t="s">
        <v>6141</v>
      </c>
      <c r="G96" s="205" t="s">
        <v>6142</v>
      </c>
      <c r="H96" s="204" t="s">
        <v>5858</v>
      </c>
      <c r="I96" s="206" t="s">
        <v>5859</v>
      </c>
      <c r="J96" s="207" t="s">
        <v>9</v>
      </c>
      <c r="K96" s="208" t="s">
        <v>5854</v>
      </c>
      <c r="L96" s="204"/>
      <c r="M96" s="207"/>
      <c r="N96" s="295" t="s">
        <v>49</v>
      </c>
    </row>
    <row r="97" spans="1:14" ht="22.95" customHeight="1">
      <c r="A97" s="204" t="s">
        <v>6143</v>
      </c>
      <c r="B97" s="204">
        <v>4196</v>
      </c>
      <c r="C97" s="205" t="s">
        <v>1334</v>
      </c>
      <c r="D97" s="205" t="str">
        <f t="shared" si="1"/>
        <v>三重蝶愛店2</v>
      </c>
      <c r="E97" s="204">
        <v>2</v>
      </c>
      <c r="F97" s="204" t="s">
        <v>6144</v>
      </c>
      <c r="G97" s="205" t="s">
        <v>6145</v>
      </c>
      <c r="H97" s="204" t="s">
        <v>5858</v>
      </c>
      <c r="I97" s="206" t="s">
        <v>5859</v>
      </c>
      <c r="J97" s="207" t="s">
        <v>9</v>
      </c>
      <c r="K97" s="208" t="s">
        <v>5854</v>
      </c>
      <c r="L97" s="204"/>
      <c r="M97" s="207"/>
      <c r="N97" s="295" t="s">
        <v>49</v>
      </c>
    </row>
    <row r="98" spans="1:14" ht="22.95" customHeight="1">
      <c r="A98" s="204" t="s">
        <v>6146</v>
      </c>
      <c r="B98" s="204">
        <v>2259</v>
      </c>
      <c r="C98" s="205" t="s">
        <v>289</v>
      </c>
      <c r="D98" s="205" t="str">
        <f t="shared" si="1"/>
        <v>三重興華店1</v>
      </c>
      <c r="E98" s="204">
        <v>1</v>
      </c>
      <c r="F98" s="204" t="s">
        <v>6147</v>
      </c>
      <c r="G98" s="205" t="s">
        <v>6148</v>
      </c>
      <c r="H98" s="204" t="s">
        <v>5852</v>
      </c>
      <c r="I98" s="206" t="s">
        <v>5853</v>
      </c>
      <c r="J98" s="207" t="s">
        <v>9</v>
      </c>
      <c r="K98" s="208" t="s">
        <v>5854</v>
      </c>
      <c r="L98" s="204"/>
      <c r="M98" s="207"/>
      <c r="N98" s="295" t="s">
        <v>49</v>
      </c>
    </row>
    <row r="99" spans="1:14" ht="22.95" customHeight="1">
      <c r="A99" s="204" t="s">
        <v>6149</v>
      </c>
      <c r="B99" s="204">
        <v>2259</v>
      </c>
      <c r="C99" s="205" t="s">
        <v>289</v>
      </c>
      <c r="D99" s="205" t="str">
        <f t="shared" si="1"/>
        <v>三重興華店2</v>
      </c>
      <c r="E99" s="204">
        <v>2</v>
      </c>
      <c r="F99" s="204" t="s">
        <v>6150</v>
      </c>
      <c r="G99" s="205" t="s">
        <v>6151</v>
      </c>
      <c r="H99" s="204" t="s">
        <v>5900</v>
      </c>
      <c r="I99" s="206" t="s">
        <v>5853</v>
      </c>
      <c r="J99" s="207" t="s">
        <v>9</v>
      </c>
      <c r="K99" s="208" t="s">
        <v>5854</v>
      </c>
      <c r="L99" s="204"/>
      <c r="M99" s="207"/>
      <c r="N99" s="295" t="s">
        <v>49</v>
      </c>
    </row>
    <row r="100" spans="1:14" ht="22.95" customHeight="1">
      <c r="A100" s="204" t="s">
        <v>6152</v>
      </c>
      <c r="B100" s="204" t="s">
        <v>67</v>
      </c>
      <c r="C100" s="205" t="s">
        <v>948</v>
      </c>
      <c r="D100" s="205" t="str">
        <f t="shared" si="1"/>
        <v>三重興德店1</v>
      </c>
      <c r="E100" s="204">
        <v>1</v>
      </c>
      <c r="F100" s="204" t="s">
        <v>6153</v>
      </c>
      <c r="G100" s="205" t="s">
        <v>6154</v>
      </c>
      <c r="H100" s="204" t="s">
        <v>5858</v>
      </c>
      <c r="I100" s="206" t="s">
        <v>5859</v>
      </c>
      <c r="J100" s="207" t="s">
        <v>9</v>
      </c>
      <c r="K100" s="208" t="s">
        <v>5854</v>
      </c>
      <c r="L100" s="204"/>
      <c r="M100" s="207"/>
      <c r="N100" s="295" t="s">
        <v>49</v>
      </c>
    </row>
    <row r="101" spans="1:14" ht="22.95" customHeight="1">
      <c r="A101" s="204" t="s">
        <v>6155</v>
      </c>
      <c r="B101" s="204" t="s">
        <v>67</v>
      </c>
      <c r="C101" s="205" t="s">
        <v>948</v>
      </c>
      <c r="D101" s="205" t="str">
        <f t="shared" si="1"/>
        <v>三重興德店2</v>
      </c>
      <c r="E101" s="204">
        <v>2</v>
      </c>
      <c r="F101" s="204" t="s">
        <v>6156</v>
      </c>
      <c r="G101" s="205" t="s">
        <v>6157</v>
      </c>
      <c r="H101" s="204" t="s">
        <v>5858</v>
      </c>
      <c r="I101" s="206" t="s">
        <v>5859</v>
      </c>
      <c r="J101" s="207" t="s">
        <v>9</v>
      </c>
      <c r="K101" s="208" t="s">
        <v>5854</v>
      </c>
      <c r="L101" s="204"/>
      <c r="M101" s="207"/>
      <c r="N101" s="295" t="s">
        <v>49</v>
      </c>
    </row>
    <row r="102" spans="1:14" ht="22.95" customHeight="1">
      <c r="A102" s="204" t="s">
        <v>6158</v>
      </c>
      <c r="B102" s="204">
        <v>4029</v>
      </c>
      <c r="C102" s="205" t="s">
        <v>1214</v>
      </c>
      <c r="D102" s="205" t="str">
        <f t="shared" si="1"/>
        <v>三重龍濱店1</v>
      </c>
      <c r="E102" s="204">
        <v>1</v>
      </c>
      <c r="F102" s="204" t="s">
        <v>6159</v>
      </c>
      <c r="G102" s="205" t="s">
        <v>6160</v>
      </c>
      <c r="H102" s="204" t="s">
        <v>5858</v>
      </c>
      <c r="I102" s="206" t="s">
        <v>5859</v>
      </c>
      <c r="J102" s="207" t="s">
        <v>9</v>
      </c>
      <c r="K102" s="208" t="s">
        <v>5854</v>
      </c>
      <c r="L102" s="204"/>
      <c r="M102" s="207"/>
      <c r="N102" s="295" t="s">
        <v>49</v>
      </c>
    </row>
    <row r="103" spans="1:14" ht="22.95" customHeight="1">
      <c r="A103" s="204" t="s">
        <v>6161</v>
      </c>
      <c r="B103" s="204">
        <v>4029</v>
      </c>
      <c r="C103" s="205" t="s">
        <v>1214</v>
      </c>
      <c r="D103" s="205" t="str">
        <f t="shared" si="1"/>
        <v>三重龍濱店2</v>
      </c>
      <c r="E103" s="204">
        <v>2</v>
      </c>
      <c r="F103" s="204" t="s">
        <v>6162</v>
      </c>
      <c r="G103" s="205" t="s">
        <v>6163</v>
      </c>
      <c r="H103" s="204" t="s">
        <v>5858</v>
      </c>
      <c r="I103" s="206" t="s">
        <v>5859</v>
      </c>
      <c r="J103" s="207" t="s">
        <v>9</v>
      </c>
      <c r="K103" s="208" t="s">
        <v>5854</v>
      </c>
      <c r="L103" s="204"/>
      <c r="M103" s="207"/>
      <c r="N103" s="295" t="s">
        <v>49</v>
      </c>
    </row>
    <row r="104" spans="1:14" ht="22.95" customHeight="1">
      <c r="A104" s="204" t="s">
        <v>6164</v>
      </c>
      <c r="B104" s="204">
        <v>4388</v>
      </c>
      <c r="C104" s="205" t="s">
        <v>1247</v>
      </c>
      <c r="D104" s="205" t="str">
        <f t="shared" si="1"/>
        <v>三重薔薇店1</v>
      </c>
      <c r="E104" s="204">
        <v>1</v>
      </c>
      <c r="F104" s="204" t="s">
        <v>6165</v>
      </c>
      <c r="G104" s="205"/>
      <c r="H104" s="204" t="s">
        <v>5852</v>
      </c>
      <c r="I104" s="206" t="s">
        <v>5853</v>
      </c>
      <c r="J104" s="207" t="s">
        <v>9</v>
      </c>
      <c r="K104" s="208" t="s">
        <v>5854</v>
      </c>
      <c r="L104" s="204"/>
      <c r="M104" s="207"/>
      <c r="N104" s="295" t="s">
        <v>49</v>
      </c>
    </row>
    <row r="105" spans="1:14" ht="22.95" customHeight="1">
      <c r="A105" s="204" t="s">
        <v>6166</v>
      </c>
      <c r="B105" s="204">
        <v>4388</v>
      </c>
      <c r="C105" s="205" t="s">
        <v>1247</v>
      </c>
      <c r="D105" s="205" t="str">
        <f t="shared" si="1"/>
        <v>三重薔薇店2</v>
      </c>
      <c r="E105" s="204">
        <v>2</v>
      </c>
      <c r="F105" s="204" t="s">
        <v>6167</v>
      </c>
      <c r="G105" s="205" t="s">
        <v>6168</v>
      </c>
      <c r="H105" s="204" t="s">
        <v>5900</v>
      </c>
      <c r="I105" s="206" t="s">
        <v>5859</v>
      </c>
      <c r="J105" s="207" t="s">
        <v>9</v>
      </c>
      <c r="K105" s="208" t="s">
        <v>5854</v>
      </c>
      <c r="L105" s="204"/>
      <c r="M105" s="207"/>
      <c r="N105" s="295" t="s">
        <v>49</v>
      </c>
    </row>
    <row r="106" spans="1:14" ht="22.95" customHeight="1">
      <c r="A106" s="204" t="s">
        <v>6169</v>
      </c>
      <c r="B106" s="204" t="s">
        <v>70</v>
      </c>
      <c r="C106" s="205" t="s">
        <v>1506</v>
      </c>
      <c r="D106" s="205" t="str">
        <f t="shared" si="1"/>
        <v>北縣三愛三店1</v>
      </c>
      <c r="E106" s="204">
        <v>1</v>
      </c>
      <c r="F106" s="204" t="s">
        <v>6170</v>
      </c>
      <c r="G106" s="205" t="s">
        <v>6171</v>
      </c>
      <c r="H106" s="204" t="s">
        <v>5858</v>
      </c>
      <c r="I106" s="206" t="s">
        <v>5859</v>
      </c>
      <c r="J106" s="207" t="s">
        <v>9</v>
      </c>
      <c r="K106" s="208" t="s">
        <v>5854</v>
      </c>
      <c r="L106" s="204"/>
      <c r="M106" s="207"/>
      <c r="N106" s="295" t="s">
        <v>49</v>
      </c>
    </row>
    <row r="107" spans="1:14" ht="22.95" customHeight="1">
      <c r="A107" s="204" t="s">
        <v>6172</v>
      </c>
      <c r="B107" s="204" t="s">
        <v>70</v>
      </c>
      <c r="C107" s="205" t="s">
        <v>1506</v>
      </c>
      <c r="D107" s="205" t="str">
        <f t="shared" si="1"/>
        <v>北縣三愛三店2</v>
      </c>
      <c r="E107" s="204">
        <v>2</v>
      </c>
      <c r="F107" s="204" t="s">
        <v>6173</v>
      </c>
      <c r="G107" s="205" t="s">
        <v>6174</v>
      </c>
      <c r="H107" s="204" t="s">
        <v>5858</v>
      </c>
      <c r="I107" s="206" t="s">
        <v>5859</v>
      </c>
      <c r="J107" s="207" t="s">
        <v>9</v>
      </c>
      <c r="K107" s="208" t="s">
        <v>5854</v>
      </c>
      <c r="L107" s="204"/>
      <c r="M107" s="207"/>
      <c r="N107" s="295" t="s">
        <v>49</v>
      </c>
    </row>
    <row r="108" spans="1:14" ht="22.95" customHeight="1">
      <c r="A108" s="204" t="s">
        <v>6175</v>
      </c>
      <c r="B108" s="204" t="s">
        <v>60</v>
      </c>
      <c r="C108" s="205" t="s">
        <v>468</v>
      </c>
      <c r="D108" s="205" t="str">
        <f t="shared" si="1"/>
        <v>北縣中陽店1</v>
      </c>
      <c r="E108" s="204">
        <v>1</v>
      </c>
      <c r="F108" s="204" t="s">
        <v>6176</v>
      </c>
      <c r="G108" s="205" t="s">
        <v>6177</v>
      </c>
      <c r="H108" s="204" t="s">
        <v>5858</v>
      </c>
      <c r="I108" s="206" t="s">
        <v>5859</v>
      </c>
      <c r="J108" s="207" t="s">
        <v>9</v>
      </c>
      <c r="K108" s="208" t="s">
        <v>5854</v>
      </c>
      <c r="L108" s="204"/>
      <c r="M108" s="207"/>
      <c r="N108" s="295" t="s">
        <v>49</v>
      </c>
    </row>
    <row r="109" spans="1:14" ht="22.95" customHeight="1">
      <c r="A109" s="204" t="s">
        <v>6178</v>
      </c>
      <c r="B109" s="204" t="s">
        <v>60</v>
      </c>
      <c r="C109" s="205" t="s">
        <v>468</v>
      </c>
      <c r="D109" s="205" t="str">
        <f t="shared" si="1"/>
        <v>北縣中陽店2</v>
      </c>
      <c r="E109" s="204">
        <v>2</v>
      </c>
      <c r="F109" s="204" t="s">
        <v>6179</v>
      </c>
      <c r="G109" s="205" t="s">
        <v>6180</v>
      </c>
      <c r="H109" s="204" t="s">
        <v>5858</v>
      </c>
      <c r="I109" s="206" t="s">
        <v>5859</v>
      </c>
      <c r="J109" s="207" t="s">
        <v>9</v>
      </c>
      <c r="K109" s="208" t="s">
        <v>5854</v>
      </c>
      <c r="L109" s="204"/>
      <c r="M109" s="207"/>
      <c r="N109" s="295" t="s">
        <v>49</v>
      </c>
    </row>
    <row r="110" spans="1:14" ht="22.95" customHeight="1">
      <c r="A110" s="204" t="s">
        <v>6181</v>
      </c>
      <c r="B110" s="204" t="s">
        <v>50</v>
      </c>
      <c r="C110" s="205" t="s">
        <v>1342</v>
      </c>
      <c r="D110" s="205" t="str">
        <f t="shared" si="1"/>
        <v>北縣五華三店1</v>
      </c>
      <c r="E110" s="204">
        <v>1</v>
      </c>
      <c r="F110" s="204" t="s">
        <v>6182</v>
      </c>
      <c r="G110" s="205" t="s">
        <v>6183</v>
      </c>
      <c r="H110" s="204" t="s">
        <v>5852</v>
      </c>
      <c r="I110" s="206" t="s">
        <v>5859</v>
      </c>
      <c r="J110" s="207" t="s">
        <v>9</v>
      </c>
      <c r="K110" s="208" t="s">
        <v>5854</v>
      </c>
      <c r="L110" s="204"/>
      <c r="M110" s="207"/>
      <c r="N110" s="295" t="s">
        <v>49</v>
      </c>
    </row>
    <row r="111" spans="1:14" ht="22.95" customHeight="1">
      <c r="A111" s="204" t="s">
        <v>6184</v>
      </c>
      <c r="B111" s="204" t="s">
        <v>50</v>
      </c>
      <c r="C111" s="205" t="s">
        <v>1342</v>
      </c>
      <c r="D111" s="205" t="str">
        <f t="shared" si="1"/>
        <v>北縣五華三店2</v>
      </c>
      <c r="E111" s="204">
        <v>2</v>
      </c>
      <c r="F111" s="204" t="s">
        <v>6185</v>
      </c>
      <c r="G111" s="205" t="s">
        <v>6186</v>
      </c>
      <c r="H111" s="204" t="s">
        <v>5852</v>
      </c>
      <c r="I111" s="206" t="s">
        <v>5859</v>
      </c>
      <c r="J111" s="207" t="s">
        <v>9</v>
      </c>
      <c r="K111" s="208" t="s">
        <v>5854</v>
      </c>
      <c r="L111" s="204"/>
      <c r="M111" s="207"/>
      <c r="N111" s="295" t="s">
        <v>49</v>
      </c>
    </row>
    <row r="112" spans="1:14" ht="22.95" customHeight="1">
      <c r="A112" s="204" t="s">
        <v>6187</v>
      </c>
      <c r="B112" s="204" t="s">
        <v>79</v>
      </c>
      <c r="C112" s="205" t="s">
        <v>1535</v>
      </c>
      <c r="D112" s="205" t="str">
        <f t="shared" si="1"/>
        <v>北縣仁和店1</v>
      </c>
      <c r="E112" s="204">
        <v>1</v>
      </c>
      <c r="F112" s="204" t="s">
        <v>6188</v>
      </c>
      <c r="G112" s="205" t="s">
        <v>6189</v>
      </c>
      <c r="H112" s="204" t="s">
        <v>5852</v>
      </c>
      <c r="I112" s="206" t="s">
        <v>5859</v>
      </c>
      <c r="J112" s="207" t="s">
        <v>9</v>
      </c>
      <c r="K112" s="208" t="s">
        <v>5854</v>
      </c>
      <c r="L112" s="204"/>
      <c r="M112" s="207"/>
      <c r="N112" s="295" t="s">
        <v>49</v>
      </c>
    </row>
    <row r="113" spans="1:14" ht="22.95" customHeight="1">
      <c r="A113" s="204" t="s">
        <v>6190</v>
      </c>
      <c r="B113" s="204" t="s">
        <v>79</v>
      </c>
      <c r="C113" s="205" t="s">
        <v>1535</v>
      </c>
      <c r="D113" s="205" t="str">
        <f t="shared" si="1"/>
        <v>北縣仁和店2</v>
      </c>
      <c r="E113" s="204">
        <v>2</v>
      </c>
      <c r="F113" s="204" t="s">
        <v>6191</v>
      </c>
      <c r="G113" s="205" t="s">
        <v>6192</v>
      </c>
      <c r="H113" s="204" t="s">
        <v>5852</v>
      </c>
      <c r="I113" s="206" t="s">
        <v>5853</v>
      </c>
      <c r="J113" s="207" t="s">
        <v>9</v>
      </c>
      <c r="K113" s="208" t="s">
        <v>5854</v>
      </c>
      <c r="L113" s="204"/>
      <c r="M113" s="207"/>
      <c r="N113" s="295" t="s">
        <v>49</v>
      </c>
    </row>
    <row r="114" spans="1:14" ht="22.95" customHeight="1">
      <c r="A114" s="204" t="s">
        <v>6193</v>
      </c>
      <c r="B114" s="204">
        <v>3840</v>
      </c>
      <c r="C114" s="205" t="s">
        <v>1494</v>
      </c>
      <c r="D114" s="205" t="str">
        <f t="shared" si="1"/>
        <v>北縣天龍店1</v>
      </c>
      <c r="E114" s="204">
        <v>1</v>
      </c>
      <c r="F114" s="204" t="s">
        <v>6194</v>
      </c>
      <c r="G114" s="205" t="s">
        <v>6195</v>
      </c>
      <c r="H114" s="204" t="s">
        <v>5858</v>
      </c>
      <c r="I114" s="206" t="s">
        <v>5859</v>
      </c>
      <c r="J114" s="207" t="s">
        <v>9</v>
      </c>
      <c r="K114" s="208" t="s">
        <v>5854</v>
      </c>
      <c r="L114" s="204"/>
      <c r="M114" s="207"/>
      <c r="N114" s="295" t="s">
        <v>49</v>
      </c>
    </row>
    <row r="115" spans="1:14" ht="22.95" customHeight="1">
      <c r="A115" s="204" t="s">
        <v>6196</v>
      </c>
      <c r="B115" s="204">
        <v>3840</v>
      </c>
      <c r="C115" s="205" t="s">
        <v>1494</v>
      </c>
      <c r="D115" s="205" t="str">
        <f t="shared" si="1"/>
        <v>北縣天龍店2</v>
      </c>
      <c r="E115" s="204">
        <v>2</v>
      </c>
      <c r="F115" s="204" t="s">
        <v>6197</v>
      </c>
      <c r="G115" s="205" t="s">
        <v>6198</v>
      </c>
      <c r="H115" s="204" t="s">
        <v>5900</v>
      </c>
      <c r="I115" s="206" t="s">
        <v>5853</v>
      </c>
      <c r="J115" s="207" t="s">
        <v>9</v>
      </c>
      <c r="K115" s="208" t="s">
        <v>5854</v>
      </c>
      <c r="L115" s="204"/>
      <c r="M115" s="207"/>
      <c r="N115" s="295" t="s">
        <v>49</v>
      </c>
    </row>
    <row r="116" spans="1:14" ht="22.95" customHeight="1">
      <c r="A116" s="204" t="s">
        <v>6199</v>
      </c>
      <c r="B116" s="204">
        <v>2302</v>
      </c>
      <c r="C116" s="205" t="s">
        <v>1547</v>
      </c>
      <c r="D116" s="205" t="str">
        <f t="shared" si="1"/>
        <v>北縣重安店1</v>
      </c>
      <c r="E116" s="204">
        <v>1</v>
      </c>
      <c r="F116" s="204" t="s">
        <v>6200</v>
      </c>
      <c r="G116" s="205"/>
      <c r="H116" s="204" t="s">
        <v>5852</v>
      </c>
      <c r="I116" s="206" t="s">
        <v>5859</v>
      </c>
      <c r="J116" s="207" t="s">
        <v>9</v>
      </c>
      <c r="K116" s="208" t="s">
        <v>5854</v>
      </c>
      <c r="L116" s="204"/>
      <c r="M116" s="207"/>
      <c r="N116" s="295" t="s">
        <v>49</v>
      </c>
    </row>
    <row r="117" spans="1:14" ht="22.95" customHeight="1">
      <c r="A117" s="204" t="s">
        <v>6201</v>
      </c>
      <c r="B117" s="204">
        <v>2302</v>
      </c>
      <c r="C117" s="205" t="s">
        <v>1547</v>
      </c>
      <c r="D117" s="205" t="str">
        <f t="shared" si="1"/>
        <v>北縣重安店2</v>
      </c>
      <c r="E117" s="204">
        <v>2</v>
      </c>
      <c r="F117" s="204" t="s">
        <v>6202</v>
      </c>
      <c r="G117" s="205" t="s">
        <v>6203</v>
      </c>
      <c r="H117" s="204" t="s">
        <v>5852</v>
      </c>
      <c r="I117" s="206" t="s">
        <v>5859</v>
      </c>
      <c r="J117" s="207" t="s">
        <v>9</v>
      </c>
      <c r="K117" s="208" t="s">
        <v>5854</v>
      </c>
      <c r="L117" s="204"/>
      <c r="M117" s="207"/>
      <c r="N117" s="295" t="s">
        <v>49</v>
      </c>
    </row>
    <row r="118" spans="1:14" ht="22.95" customHeight="1">
      <c r="A118" s="204" t="s">
        <v>6204</v>
      </c>
      <c r="B118" s="204">
        <v>3362</v>
      </c>
      <c r="C118" s="205" t="s">
        <v>190</v>
      </c>
      <c r="D118" s="205" t="str">
        <f t="shared" si="1"/>
        <v>北縣重武店2</v>
      </c>
      <c r="E118" s="204">
        <v>2</v>
      </c>
      <c r="F118" s="204" t="s">
        <v>6205</v>
      </c>
      <c r="G118" s="205" t="s">
        <v>6206</v>
      </c>
      <c r="H118" s="204" t="s">
        <v>5858</v>
      </c>
      <c r="I118" s="206" t="s">
        <v>5859</v>
      </c>
      <c r="J118" s="207" t="s">
        <v>9</v>
      </c>
      <c r="K118" s="208" t="s">
        <v>5854</v>
      </c>
      <c r="L118" s="204"/>
      <c r="M118" s="207"/>
      <c r="N118" s="295" t="s">
        <v>49</v>
      </c>
    </row>
    <row r="119" spans="1:14" ht="22.95" customHeight="1">
      <c r="A119" s="204" t="s">
        <v>6207</v>
      </c>
      <c r="B119" s="204">
        <v>2209</v>
      </c>
      <c r="C119" s="205" t="s">
        <v>505</v>
      </c>
      <c r="D119" s="205" t="str">
        <f t="shared" si="1"/>
        <v>北縣重強店2</v>
      </c>
      <c r="E119" s="204">
        <v>2</v>
      </c>
      <c r="F119" s="204" t="s">
        <v>6208</v>
      </c>
      <c r="G119" s="205" t="s">
        <v>6209</v>
      </c>
      <c r="H119" s="204" t="s">
        <v>5852</v>
      </c>
      <c r="I119" s="206" t="s">
        <v>5859</v>
      </c>
      <c r="J119" s="207" t="s">
        <v>9</v>
      </c>
      <c r="K119" s="208" t="s">
        <v>5854</v>
      </c>
      <c r="L119" s="204"/>
      <c r="M119" s="207"/>
      <c r="N119" s="295" t="s">
        <v>49</v>
      </c>
    </row>
    <row r="120" spans="1:14" ht="22.95" customHeight="1">
      <c r="A120" s="204" t="s">
        <v>6210</v>
      </c>
      <c r="B120" s="204">
        <v>3601</v>
      </c>
      <c r="C120" s="205" t="s">
        <v>1485</v>
      </c>
      <c r="D120" s="205" t="str">
        <f t="shared" si="1"/>
        <v>北縣重富店1</v>
      </c>
      <c r="E120" s="204">
        <v>1</v>
      </c>
      <c r="F120" s="204" t="s">
        <v>6211</v>
      </c>
      <c r="G120" s="205" t="s">
        <v>6212</v>
      </c>
      <c r="H120" s="204" t="s">
        <v>5852</v>
      </c>
      <c r="I120" s="206" t="s">
        <v>5859</v>
      </c>
      <c r="J120" s="207" t="s">
        <v>9</v>
      </c>
      <c r="K120" s="208" t="s">
        <v>5854</v>
      </c>
      <c r="L120" s="204"/>
      <c r="M120" s="207"/>
      <c r="N120" s="295" t="s">
        <v>49</v>
      </c>
    </row>
    <row r="121" spans="1:14" ht="22.95" customHeight="1">
      <c r="A121" s="204" t="s">
        <v>6213</v>
      </c>
      <c r="B121" s="204">
        <v>3601</v>
      </c>
      <c r="C121" s="205" t="s">
        <v>1485</v>
      </c>
      <c r="D121" s="205" t="str">
        <f t="shared" si="1"/>
        <v>北縣重富店2</v>
      </c>
      <c r="E121" s="204">
        <v>2</v>
      </c>
      <c r="F121" s="204" t="s">
        <v>6214</v>
      </c>
      <c r="G121" s="205" t="s">
        <v>6215</v>
      </c>
      <c r="H121" s="204" t="s">
        <v>5852</v>
      </c>
      <c r="I121" s="206" t="s">
        <v>5859</v>
      </c>
      <c r="J121" s="207" t="s">
        <v>9</v>
      </c>
      <c r="K121" s="208" t="s">
        <v>5854</v>
      </c>
      <c r="L121" s="204"/>
      <c r="M121" s="207"/>
      <c r="N121" s="295" t="s">
        <v>49</v>
      </c>
    </row>
    <row r="122" spans="1:14" ht="22.95" customHeight="1">
      <c r="A122" s="204" t="s">
        <v>6216</v>
      </c>
      <c r="B122" s="204">
        <v>2837</v>
      </c>
      <c r="C122" s="205" t="s">
        <v>293</v>
      </c>
      <c r="D122" s="205" t="str">
        <f t="shared" si="1"/>
        <v>北縣重萬店1</v>
      </c>
      <c r="E122" s="204">
        <v>1</v>
      </c>
      <c r="F122" s="204" t="s">
        <v>6217</v>
      </c>
      <c r="G122" s="205" t="s">
        <v>6218</v>
      </c>
      <c r="H122" s="204" t="s">
        <v>5858</v>
      </c>
      <c r="I122" s="206" t="s">
        <v>5859</v>
      </c>
      <c r="J122" s="207" t="s">
        <v>9</v>
      </c>
      <c r="K122" s="208" t="s">
        <v>5854</v>
      </c>
      <c r="L122" s="204"/>
      <c r="M122" s="207"/>
      <c r="N122" s="295" t="s">
        <v>49</v>
      </c>
    </row>
    <row r="123" spans="1:14" ht="22.95" customHeight="1">
      <c r="A123" s="204" t="s">
        <v>6219</v>
      </c>
      <c r="B123" s="204">
        <v>2837</v>
      </c>
      <c r="C123" s="205" t="s">
        <v>293</v>
      </c>
      <c r="D123" s="205" t="str">
        <f t="shared" si="1"/>
        <v>北縣重萬店2</v>
      </c>
      <c r="E123" s="204">
        <v>2</v>
      </c>
      <c r="F123" s="204" t="s">
        <v>6220</v>
      </c>
      <c r="G123" s="205" t="s">
        <v>6221</v>
      </c>
      <c r="H123" s="204" t="s">
        <v>5858</v>
      </c>
      <c r="I123" s="206" t="s">
        <v>5853</v>
      </c>
      <c r="J123" s="207" t="s">
        <v>9</v>
      </c>
      <c r="K123" s="208" t="s">
        <v>5854</v>
      </c>
      <c r="L123" s="204"/>
      <c r="M123" s="207"/>
      <c r="N123" s="295" t="s">
        <v>49</v>
      </c>
    </row>
    <row r="124" spans="1:14" ht="22.95" customHeight="1">
      <c r="A124" s="204" t="s">
        <v>6222</v>
      </c>
      <c r="B124" s="204">
        <v>2321</v>
      </c>
      <c r="C124" s="205" t="s">
        <v>444</v>
      </c>
      <c r="D124" s="205" t="str">
        <f t="shared" si="1"/>
        <v>北縣重鑫店1</v>
      </c>
      <c r="E124" s="204">
        <v>1</v>
      </c>
      <c r="F124" s="204" t="s">
        <v>6223</v>
      </c>
      <c r="G124" s="205" t="s">
        <v>6224</v>
      </c>
      <c r="H124" s="204" t="s">
        <v>5852</v>
      </c>
      <c r="I124" s="206" t="s">
        <v>5859</v>
      </c>
      <c r="J124" s="207" t="s">
        <v>9</v>
      </c>
      <c r="K124" s="208" t="s">
        <v>5854</v>
      </c>
      <c r="L124" s="204"/>
      <c r="M124" s="207"/>
      <c r="N124" s="295" t="s">
        <v>49</v>
      </c>
    </row>
    <row r="125" spans="1:14" ht="22.95" customHeight="1">
      <c r="A125" s="204" t="s">
        <v>6225</v>
      </c>
      <c r="B125" s="204">
        <v>2321</v>
      </c>
      <c r="C125" s="205" t="s">
        <v>444</v>
      </c>
      <c r="D125" s="205" t="str">
        <f t="shared" si="1"/>
        <v>北縣重鑫店2</v>
      </c>
      <c r="E125" s="204">
        <v>2</v>
      </c>
      <c r="F125" s="204" t="s">
        <v>6226</v>
      </c>
      <c r="G125" s="205" t="s">
        <v>6227</v>
      </c>
      <c r="H125" s="204" t="s">
        <v>5852</v>
      </c>
      <c r="I125" s="206" t="s">
        <v>5859</v>
      </c>
      <c r="J125" s="207" t="s">
        <v>9</v>
      </c>
      <c r="K125" s="208" t="s">
        <v>5854</v>
      </c>
      <c r="L125" s="204"/>
      <c r="M125" s="207"/>
      <c r="N125" s="295" t="s">
        <v>49</v>
      </c>
    </row>
    <row r="126" spans="1:14" ht="22.95" customHeight="1">
      <c r="A126" s="204" t="s">
        <v>6228</v>
      </c>
      <c r="B126" s="204" t="s">
        <v>78</v>
      </c>
      <c r="C126" s="205" t="s">
        <v>1330</v>
      </c>
      <c r="D126" s="205" t="str">
        <f t="shared" si="1"/>
        <v>北縣溪尾二店1</v>
      </c>
      <c r="E126" s="204">
        <v>1</v>
      </c>
      <c r="F126" s="204" t="s">
        <v>6229</v>
      </c>
      <c r="G126" s="205" t="s">
        <v>6230</v>
      </c>
      <c r="H126" s="204" t="s">
        <v>5858</v>
      </c>
      <c r="I126" s="206" t="s">
        <v>5859</v>
      </c>
      <c r="J126" s="207" t="s">
        <v>9</v>
      </c>
      <c r="K126" s="208" t="s">
        <v>5854</v>
      </c>
      <c r="L126" s="204"/>
      <c r="M126" s="207"/>
      <c r="N126" s="295" t="s">
        <v>49</v>
      </c>
    </row>
    <row r="127" spans="1:14" ht="22.95" customHeight="1">
      <c r="A127" s="204" t="s">
        <v>6231</v>
      </c>
      <c r="B127" s="204" t="s">
        <v>78</v>
      </c>
      <c r="C127" s="205" t="s">
        <v>1330</v>
      </c>
      <c r="D127" s="205" t="str">
        <f t="shared" si="1"/>
        <v>北縣溪尾二店2</v>
      </c>
      <c r="E127" s="204">
        <v>2</v>
      </c>
      <c r="F127" s="204" t="s">
        <v>6232</v>
      </c>
      <c r="G127" s="205" t="s">
        <v>6233</v>
      </c>
      <c r="H127" s="204" t="s">
        <v>5858</v>
      </c>
      <c r="I127" s="206" t="s">
        <v>5859</v>
      </c>
      <c r="J127" s="207" t="s">
        <v>9</v>
      </c>
      <c r="K127" s="208" t="s">
        <v>5854</v>
      </c>
      <c r="L127" s="204"/>
      <c r="M127" s="207"/>
      <c r="N127" s="295" t="s">
        <v>49</v>
      </c>
    </row>
    <row r="128" spans="1:14" ht="22.95" customHeight="1">
      <c r="A128" s="204" t="s">
        <v>6234</v>
      </c>
      <c r="B128" s="204">
        <v>2535</v>
      </c>
      <c r="C128" s="205" t="s">
        <v>2113</v>
      </c>
      <c r="D128" s="205" t="str">
        <f t="shared" si="1"/>
        <v>五股五工店1</v>
      </c>
      <c r="E128" s="204">
        <v>1</v>
      </c>
      <c r="F128" s="204" t="s">
        <v>6235</v>
      </c>
      <c r="G128" s="205" t="s">
        <v>6236</v>
      </c>
      <c r="H128" s="204" t="s">
        <v>5900</v>
      </c>
      <c r="I128" s="206" t="s">
        <v>5859</v>
      </c>
      <c r="J128" s="207" t="s">
        <v>7</v>
      </c>
      <c r="K128" s="208" t="s">
        <v>5854</v>
      </c>
      <c r="L128" s="204"/>
      <c r="M128" s="207"/>
      <c r="N128" s="295" t="s">
        <v>49</v>
      </c>
    </row>
    <row r="129" spans="1:14" ht="22.95" customHeight="1">
      <c r="A129" s="204" t="s">
        <v>6237</v>
      </c>
      <c r="B129" s="204" t="s">
        <v>82</v>
      </c>
      <c r="C129" s="205" t="s">
        <v>2117</v>
      </c>
      <c r="D129" s="205" t="str">
        <f t="shared" si="1"/>
        <v>五股訓練教室1</v>
      </c>
      <c r="E129" s="204">
        <v>1</v>
      </c>
      <c r="F129" s="204" t="s">
        <v>6238</v>
      </c>
      <c r="G129" s="205" t="s">
        <v>6239</v>
      </c>
      <c r="H129" s="204" t="s">
        <v>5858</v>
      </c>
      <c r="I129" s="206" t="s">
        <v>5859</v>
      </c>
      <c r="J129" s="207" t="s">
        <v>7</v>
      </c>
      <c r="K129" s="208" t="s">
        <v>5854</v>
      </c>
      <c r="L129" s="204" t="s">
        <v>83</v>
      </c>
      <c r="M129" s="207"/>
      <c r="N129" s="295" t="s">
        <v>49</v>
      </c>
    </row>
    <row r="130" spans="1:14" ht="22.95" customHeight="1">
      <c r="A130" s="204" t="s">
        <v>6240</v>
      </c>
      <c r="B130" s="204">
        <v>3227</v>
      </c>
      <c r="C130" s="205" t="s">
        <v>730</v>
      </c>
      <c r="D130" s="205" t="str">
        <f t="shared" ref="D130:D193" si="2">C130&amp;E130</f>
        <v>五股四維店2</v>
      </c>
      <c r="E130" s="204">
        <v>2</v>
      </c>
      <c r="F130" s="204" t="s">
        <v>6241</v>
      </c>
      <c r="G130" s="205" t="s">
        <v>6242</v>
      </c>
      <c r="H130" s="204" t="s">
        <v>5852</v>
      </c>
      <c r="I130" s="206" t="s">
        <v>5859</v>
      </c>
      <c r="J130" s="207" t="s">
        <v>7</v>
      </c>
      <c r="K130" s="208" t="s">
        <v>5854</v>
      </c>
      <c r="L130" s="204"/>
      <c r="M130" s="207"/>
      <c r="N130" s="295" t="s">
        <v>49</v>
      </c>
    </row>
    <row r="131" spans="1:14" ht="22.95" customHeight="1">
      <c r="A131" s="204" t="s">
        <v>6243</v>
      </c>
      <c r="B131" s="204">
        <v>4801</v>
      </c>
      <c r="C131" s="205" t="s">
        <v>657</v>
      </c>
      <c r="D131" s="205" t="str">
        <f t="shared" si="2"/>
        <v>五股成州店1</v>
      </c>
      <c r="E131" s="204">
        <v>1</v>
      </c>
      <c r="F131" s="204" t="s">
        <v>6244</v>
      </c>
      <c r="G131" s="205" t="s">
        <v>6245</v>
      </c>
      <c r="H131" s="204" t="s">
        <v>5900</v>
      </c>
      <c r="I131" s="206" t="s">
        <v>5859</v>
      </c>
      <c r="J131" s="207" t="s">
        <v>7</v>
      </c>
      <c r="K131" s="208" t="s">
        <v>5854</v>
      </c>
      <c r="L131" s="204"/>
      <c r="M131" s="207"/>
      <c r="N131" s="295" t="s">
        <v>49</v>
      </c>
    </row>
    <row r="132" spans="1:14" ht="22.95" customHeight="1">
      <c r="A132" s="204" t="s">
        <v>6246</v>
      </c>
      <c r="B132" s="204">
        <v>4801</v>
      </c>
      <c r="C132" s="205" t="s">
        <v>657</v>
      </c>
      <c r="D132" s="205" t="str">
        <f t="shared" si="2"/>
        <v>五股成州店2</v>
      </c>
      <c r="E132" s="204">
        <v>2</v>
      </c>
      <c r="F132" s="204" t="s">
        <v>6247</v>
      </c>
      <c r="G132" s="205" t="s">
        <v>6248</v>
      </c>
      <c r="H132" s="204" t="s">
        <v>5900</v>
      </c>
      <c r="I132" s="206" t="s">
        <v>5859</v>
      </c>
      <c r="J132" s="207" t="s">
        <v>7</v>
      </c>
      <c r="K132" s="208" t="s">
        <v>5854</v>
      </c>
      <c r="L132" s="204"/>
      <c r="M132" s="207"/>
      <c r="N132" s="295" t="s">
        <v>49</v>
      </c>
    </row>
    <row r="133" spans="1:14" ht="22.95" customHeight="1">
      <c r="A133" s="204" t="s">
        <v>6249</v>
      </c>
      <c r="B133" s="204">
        <v>4819</v>
      </c>
      <c r="C133" s="205" t="s">
        <v>653</v>
      </c>
      <c r="D133" s="205" t="str">
        <f t="shared" si="2"/>
        <v>五股凌雲店1</v>
      </c>
      <c r="E133" s="204">
        <v>1</v>
      </c>
      <c r="F133" s="204" t="s">
        <v>6250</v>
      </c>
      <c r="G133" s="205" t="s">
        <v>6251</v>
      </c>
      <c r="H133" s="204" t="s">
        <v>5858</v>
      </c>
      <c r="I133" s="206" t="s">
        <v>5859</v>
      </c>
      <c r="J133" s="207" t="s">
        <v>7</v>
      </c>
      <c r="K133" s="208" t="s">
        <v>5854</v>
      </c>
      <c r="L133" s="204"/>
      <c r="M133" s="207"/>
      <c r="N133" s="295" t="s">
        <v>49</v>
      </c>
    </row>
    <row r="134" spans="1:14" ht="22.95" customHeight="1">
      <c r="A134" s="204" t="s">
        <v>6252</v>
      </c>
      <c r="B134" s="204">
        <v>4819</v>
      </c>
      <c r="C134" s="205" t="s">
        <v>653</v>
      </c>
      <c r="D134" s="205" t="str">
        <f t="shared" si="2"/>
        <v>五股凌雲店2</v>
      </c>
      <c r="E134" s="204">
        <v>2</v>
      </c>
      <c r="F134" s="204" t="s">
        <v>6253</v>
      </c>
      <c r="G134" s="205" t="s">
        <v>6254</v>
      </c>
      <c r="H134" s="204" t="s">
        <v>5858</v>
      </c>
      <c r="I134" s="206" t="s">
        <v>5859</v>
      </c>
      <c r="J134" s="207" t="s">
        <v>7</v>
      </c>
      <c r="K134" s="208" t="s">
        <v>5854</v>
      </c>
      <c r="L134" s="204"/>
      <c r="M134" s="207"/>
      <c r="N134" s="295" t="s">
        <v>49</v>
      </c>
    </row>
    <row r="135" spans="1:14" ht="22.95" customHeight="1">
      <c r="A135" s="204" t="s">
        <v>6255</v>
      </c>
      <c r="B135" s="204">
        <v>2390</v>
      </c>
      <c r="C135" s="205" t="s">
        <v>649</v>
      </c>
      <c r="D135" s="205" t="str">
        <f t="shared" si="2"/>
        <v>五股產業園區2</v>
      </c>
      <c r="E135" s="204">
        <v>2</v>
      </c>
      <c r="F135" s="204" t="s">
        <v>6256</v>
      </c>
      <c r="G135" s="205" t="s">
        <v>6257</v>
      </c>
      <c r="H135" s="204" t="s">
        <v>5900</v>
      </c>
      <c r="I135" s="206" t="s">
        <v>5859</v>
      </c>
      <c r="J135" s="207" t="s">
        <v>7</v>
      </c>
      <c r="K135" s="208" t="s">
        <v>5854</v>
      </c>
      <c r="L135" s="204"/>
      <c r="M135" s="207"/>
      <c r="N135" s="295" t="s">
        <v>49</v>
      </c>
    </row>
    <row r="136" spans="1:14" ht="22.95" customHeight="1">
      <c r="A136" s="204" t="s">
        <v>6258</v>
      </c>
      <c r="B136" s="204">
        <v>3921</v>
      </c>
      <c r="C136" s="205" t="s">
        <v>983</v>
      </c>
      <c r="D136" s="205" t="str">
        <f t="shared" si="2"/>
        <v>五股福鑫店1</v>
      </c>
      <c r="E136" s="204">
        <v>1</v>
      </c>
      <c r="F136" s="204" t="s">
        <v>6259</v>
      </c>
      <c r="G136" s="205" t="s">
        <v>6260</v>
      </c>
      <c r="H136" s="204" t="s">
        <v>5858</v>
      </c>
      <c r="I136" s="206" t="s">
        <v>5859</v>
      </c>
      <c r="J136" s="207" t="s">
        <v>7</v>
      </c>
      <c r="K136" s="208" t="s">
        <v>5854</v>
      </c>
      <c r="L136" s="204"/>
      <c r="M136" s="207"/>
      <c r="N136" s="295" t="s">
        <v>49</v>
      </c>
    </row>
    <row r="137" spans="1:14" ht="22.95" customHeight="1">
      <c r="A137" s="204" t="s">
        <v>6261</v>
      </c>
      <c r="B137" s="204">
        <v>3921</v>
      </c>
      <c r="C137" s="205" t="s">
        <v>983</v>
      </c>
      <c r="D137" s="205" t="str">
        <f t="shared" si="2"/>
        <v>五股福鑫店2</v>
      </c>
      <c r="E137" s="204">
        <v>2</v>
      </c>
      <c r="F137" s="204" t="s">
        <v>6262</v>
      </c>
      <c r="G137" s="205"/>
      <c r="H137" s="204" t="s">
        <v>5858</v>
      </c>
      <c r="I137" s="206" t="s">
        <v>5859</v>
      </c>
      <c r="J137" s="207" t="s">
        <v>7</v>
      </c>
      <c r="K137" s="208" t="s">
        <v>5854</v>
      </c>
      <c r="L137" s="204"/>
      <c r="M137" s="207"/>
      <c r="N137" s="295" t="s">
        <v>49</v>
      </c>
    </row>
    <row r="138" spans="1:14" ht="22.95" customHeight="1">
      <c r="A138" s="204" t="s">
        <v>6263</v>
      </c>
      <c r="B138" s="204">
        <v>2691</v>
      </c>
      <c r="C138" s="205" t="s">
        <v>644</v>
      </c>
      <c r="D138" s="205" t="str">
        <f t="shared" si="2"/>
        <v>五股興珍店1</v>
      </c>
      <c r="E138" s="204">
        <v>1</v>
      </c>
      <c r="F138" s="204" t="s">
        <v>6264</v>
      </c>
      <c r="G138" s="205" t="s">
        <v>6265</v>
      </c>
      <c r="H138" s="204" t="s">
        <v>5858</v>
      </c>
      <c r="I138" s="206" t="s">
        <v>5859</v>
      </c>
      <c r="J138" s="207" t="s">
        <v>7</v>
      </c>
      <c r="K138" s="208" t="s">
        <v>5854</v>
      </c>
      <c r="L138" s="204"/>
      <c r="M138" s="207"/>
      <c r="N138" s="295" t="s">
        <v>49</v>
      </c>
    </row>
    <row r="139" spans="1:14" ht="22.95" customHeight="1">
      <c r="A139" s="204" t="s">
        <v>6266</v>
      </c>
      <c r="B139" s="204">
        <v>2691</v>
      </c>
      <c r="C139" s="205" t="s">
        <v>644</v>
      </c>
      <c r="D139" s="205" t="str">
        <f t="shared" si="2"/>
        <v>五股興珍店2</v>
      </c>
      <c r="E139" s="204">
        <v>2</v>
      </c>
      <c r="F139" s="204" t="s">
        <v>6267</v>
      </c>
      <c r="G139" s="205" t="s">
        <v>6268</v>
      </c>
      <c r="H139" s="204" t="s">
        <v>5858</v>
      </c>
      <c r="I139" s="206" t="s">
        <v>5859</v>
      </c>
      <c r="J139" s="207" t="s">
        <v>7</v>
      </c>
      <c r="K139" s="208" t="s">
        <v>5854</v>
      </c>
      <c r="L139" s="204"/>
      <c r="M139" s="207"/>
      <c r="N139" s="295" t="s">
        <v>49</v>
      </c>
    </row>
    <row r="140" spans="1:14" ht="22.95" customHeight="1">
      <c r="A140" s="204" t="s">
        <v>6269</v>
      </c>
      <c r="B140" s="204">
        <v>2325</v>
      </c>
      <c r="C140" s="205" t="s">
        <v>667</v>
      </c>
      <c r="D140" s="205" t="str">
        <f t="shared" si="2"/>
        <v>北縣五泰店1</v>
      </c>
      <c r="E140" s="204">
        <v>1</v>
      </c>
      <c r="F140" s="204" t="s">
        <v>6270</v>
      </c>
      <c r="G140" s="205" t="s">
        <v>6271</v>
      </c>
      <c r="H140" s="204" t="s">
        <v>5852</v>
      </c>
      <c r="I140" s="206" t="s">
        <v>5859</v>
      </c>
      <c r="J140" s="207" t="s">
        <v>7</v>
      </c>
      <c r="K140" s="208" t="s">
        <v>5854</v>
      </c>
      <c r="L140" s="204"/>
      <c r="M140" s="207"/>
      <c r="N140" s="295" t="s">
        <v>49</v>
      </c>
    </row>
    <row r="141" spans="1:14" ht="22.95" customHeight="1">
      <c r="A141" s="204" t="s">
        <v>6272</v>
      </c>
      <c r="B141" s="204">
        <v>2325</v>
      </c>
      <c r="C141" s="205" t="s">
        <v>667</v>
      </c>
      <c r="D141" s="205" t="str">
        <f t="shared" si="2"/>
        <v>北縣五泰店2</v>
      </c>
      <c r="E141" s="204">
        <v>2</v>
      </c>
      <c r="F141" s="204" t="s">
        <v>6273</v>
      </c>
      <c r="G141" s="205" t="s">
        <v>6274</v>
      </c>
      <c r="H141" s="204" t="s">
        <v>5852</v>
      </c>
      <c r="I141" s="206" t="s">
        <v>5859</v>
      </c>
      <c r="J141" s="207" t="s">
        <v>7</v>
      </c>
      <c r="K141" s="208" t="s">
        <v>5854</v>
      </c>
      <c r="L141" s="204"/>
      <c r="M141" s="207"/>
      <c r="N141" s="295" t="s">
        <v>49</v>
      </c>
    </row>
    <row r="142" spans="1:14" ht="22.95" customHeight="1">
      <c r="A142" s="204" t="s">
        <v>6275</v>
      </c>
      <c r="B142" s="204">
        <v>3770</v>
      </c>
      <c r="C142" s="205" t="s">
        <v>663</v>
      </c>
      <c r="D142" s="205" t="str">
        <f t="shared" si="2"/>
        <v>北縣西雲店2</v>
      </c>
      <c r="E142" s="204">
        <v>2</v>
      </c>
      <c r="F142" s="204" t="s">
        <v>6276</v>
      </c>
      <c r="G142" s="205" t="s">
        <v>6277</v>
      </c>
      <c r="H142" s="204" t="s">
        <v>5858</v>
      </c>
      <c r="I142" s="206" t="s">
        <v>5859</v>
      </c>
      <c r="J142" s="207" t="s">
        <v>7</v>
      </c>
      <c r="K142" s="208" t="s">
        <v>5854</v>
      </c>
      <c r="L142" s="204"/>
      <c r="M142" s="207"/>
      <c r="N142" s="295" t="s">
        <v>49</v>
      </c>
    </row>
    <row r="143" spans="1:14" ht="22.95" customHeight="1">
      <c r="A143" s="204" t="s">
        <v>6278</v>
      </c>
      <c r="B143" s="204">
        <v>4845</v>
      </c>
      <c r="C143" s="205" t="s">
        <v>829</v>
      </c>
      <c r="D143" s="205" t="str">
        <f t="shared" si="2"/>
        <v>石門海角店1</v>
      </c>
      <c r="E143" s="204">
        <v>1</v>
      </c>
      <c r="F143" s="204" t="s">
        <v>6279</v>
      </c>
      <c r="G143" s="205" t="s">
        <v>6280</v>
      </c>
      <c r="H143" s="204" t="s">
        <v>5858</v>
      </c>
      <c r="I143" s="206" t="s">
        <v>5859</v>
      </c>
      <c r="J143" s="207" t="s">
        <v>1</v>
      </c>
      <c r="K143" s="208" t="s">
        <v>5854</v>
      </c>
      <c r="L143" s="204"/>
      <c r="M143" s="207"/>
      <c r="N143" s="295" t="s">
        <v>49</v>
      </c>
    </row>
    <row r="144" spans="1:14" ht="22.95" customHeight="1">
      <c r="A144" s="204" t="s">
        <v>6281</v>
      </c>
      <c r="B144" s="204">
        <v>4845</v>
      </c>
      <c r="C144" s="205" t="s">
        <v>829</v>
      </c>
      <c r="D144" s="205" t="str">
        <f t="shared" si="2"/>
        <v>石門海角店2</v>
      </c>
      <c r="E144" s="204">
        <v>2</v>
      </c>
      <c r="F144" s="204" t="s">
        <v>6282</v>
      </c>
      <c r="G144" s="205" t="s">
        <v>6283</v>
      </c>
      <c r="H144" s="204" t="s">
        <v>5858</v>
      </c>
      <c r="I144" s="206" t="s">
        <v>5859</v>
      </c>
      <c r="J144" s="207" t="s">
        <v>1</v>
      </c>
      <c r="K144" s="208" t="s">
        <v>5854</v>
      </c>
      <c r="L144" s="204"/>
      <c r="M144" s="207"/>
      <c r="N144" s="295" t="s">
        <v>49</v>
      </c>
    </row>
    <row r="145" spans="1:14" ht="22.95" customHeight="1">
      <c r="A145" s="204" t="s">
        <v>6284</v>
      </c>
      <c r="B145" s="204">
        <v>3752</v>
      </c>
      <c r="C145" s="205" t="s">
        <v>2063</v>
      </c>
      <c r="D145" s="205" t="str">
        <f t="shared" si="2"/>
        <v>板橋豫章店1</v>
      </c>
      <c r="E145" s="204">
        <v>1</v>
      </c>
      <c r="F145" s="204" t="s">
        <v>6285</v>
      </c>
      <c r="G145" s="205" t="s">
        <v>6286</v>
      </c>
      <c r="H145" s="204" t="s">
        <v>5852</v>
      </c>
      <c r="I145" s="206" t="s">
        <v>5859</v>
      </c>
      <c r="J145" s="207" t="s">
        <v>12</v>
      </c>
      <c r="K145" s="208" t="s">
        <v>5854</v>
      </c>
      <c r="L145" s="204" t="s">
        <v>66</v>
      </c>
      <c r="M145" s="207"/>
      <c r="N145" s="295" t="s">
        <v>49</v>
      </c>
    </row>
    <row r="146" spans="1:14" ht="22.95" customHeight="1">
      <c r="A146" s="204" t="s">
        <v>6287</v>
      </c>
      <c r="B146" s="204">
        <v>3752</v>
      </c>
      <c r="C146" s="205" t="s">
        <v>2063</v>
      </c>
      <c r="D146" s="205" t="str">
        <f t="shared" si="2"/>
        <v>板橋豫章店2</v>
      </c>
      <c r="E146" s="204">
        <v>2</v>
      </c>
      <c r="F146" s="204" t="s">
        <v>6288</v>
      </c>
      <c r="G146" s="205" t="s">
        <v>6289</v>
      </c>
      <c r="H146" s="204" t="s">
        <v>5852</v>
      </c>
      <c r="I146" s="206" t="s">
        <v>5859</v>
      </c>
      <c r="J146" s="207" t="s">
        <v>12</v>
      </c>
      <c r="K146" s="208" t="s">
        <v>5854</v>
      </c>
      <c r="L146" s="204" t="s">
        <v>66</v>
      </c>
      <c r="M146" s="207"/>
      <c r="N146" s="295" t="s">
        <v>49</v>
      </c>
    </row>
    <row r="147" spans="1:14" ht="22.95" customHeight="1">
      <c r="A147" s="204" t="s">
        <v>6290</v>
      </c>
      <c r="B147" s="204" t="s">
        <v>59</v>
      </c>
      <c r="C147" s="205" t="s">
        <v>2037</v>
      </c>
      <c r="D147" s="205" t="str">
        <f t="shared" si="2"/>
        <v>北縣府中店1</v>
      </c>
      <c r="E147" s="204">
        <v>1</v>
      </c>
      <c r="F147" s="204" t="s">
        <v>6291</v>
      </c>
      <c r="G147" s="205" t="s">
        <v>6292</v>
      </c>
      <c r="H147" s="204" t="s">
        <v>5858</v>
      </c>
      <c r="I147" s="206" t="s">
        <v>5859</v>
      </c>
      <c r="J147" s="207" t="s">
        <v>12</v>
      </c>
      <c r="K147" s="208" t="s">
        <v>5854</v>
      </c>
      <c r="L147" s="204"/>
      <c r="M147" s="207"/>
      <c r="N147" s="295" t="s">
        <v>49</v>
      </c>
    </row>
    <row r="148" spans="1:14" ht="22.95" customHeight="1">
      <c r="A148" s="204" t="s">
        <v>6293</v>
      </c>
      <c r="B148" s="204" t="s">
        <v>59</v>
      </c>
      <c r="C148" s="205" t="s">
        <v>2037</v>
      </c>
      <c r="D148" s="205" t="str">
        <f t="shared" si="2"/>
        <v>北縣府中店2</v>
      </c>
      <c r="E148" s="204">
        <v>2</v>
      </c>
      <c r="F148" s="204" t="s">
        <v>6294</v>
      </c>
      <c r="G148" s="205" t="s">
        <v>6295</v>
      </c>
      <c r="H148" s="204" t="s">
        <v>5858</v>
      </c>
      <c r="I148" s="206" t="s">
        <v>5859</v>
      </c>
      <c r="J148" s="207" t="s">
        <v>12</v>
      </c>
      <c r="K148" s="208" t="s">
        <v>5854</v>
      </c>
      <c r="L148" s="204"/>
      <c r="M148" s="207"/>
      <c r="N148" s="295" t="s">
        <v>49</v>
      </c>
    </row>
    <row r="149" spans="1:14" ht="22.95" customHeight="1">
      <c r="A149" s="204" t="s">
        <v>6296</v>
      </c>
      <c r="B149" s="204">
        <v>3183</v>
      </c>
      <c r="C149" s="205" t="s">
        <v>1098</v>
      </c>
      <c r="D149" s="205" t="str">
        <f t="shared" si="2"/>
        <v>北縣板好店1</v>
      </c>
      <c r="E149" s="204">
        <v>1</v>
      </c>
      <c r="F149" s="204" t="s">
        <v>6297</v>
      </c>
      <c r="G149" s="205" t="s">
        <v>6298</v>
      </c>
      <c r="H149" s="204" t="s">
        <v>5858</v>
      </c>
      <c r="I149" s="206" t="s">
        <v>5859</v>
      </c>
      <c r="J149" s="207" t="s">
        <v>12</v>
      </c>
      <c r="K149" s="208" t="s">
        <v>5854</v>
      </c>
      <c r="L149" s="204"/>
      <c r="M149" s="207"/>
      <c r="N149" s="295" t="s">
        <v>49</v>
      </c>
    </row>
    <row r="150" spans="1:14" ht="22.95" customHeight="1">
      <c r="A150" s="204" t="s">
        <v>6299</v>
      </c>
      <c r="B150" s="204">
        <v>3183</v>
      </c>
      <c r="C150" s="205" t="s">
        <v>1098</v>
      </c>
      <c r="D150" s="205" t="str">
        <f t="shared" si="2"/>
        <v>北縣板好店2</v>
      </c>
      <c r="E150" s="204">
        <v>2</v>
      </c>
      <c r="F150" s="204" t="s">
        <v>6300</v>
      </c>
      <c r="G150" s="205" t="s">
        <v>6301</v>
      </c>
      <c r="H150" s="204" t="s">
        <v>5900</v>
      </c>
      <c r="I150" s="206" t="s">
        <v>5853</v>
      </c>
      <c r="J150" s="207" t="s">
        <v>12</v>
      </c>
      <c r="K150" s="208" t="s">
        <v>5854</v>
      </c>
      <c r="L150" s="204"/>
      <c r="M150" s="207"/>
      <c r="N150" s="295" t="s">
        <v>49</v>
      </c>
    </row>
    <row r="151" spans="1:14" ht="22.95" customHeight="1">
      <c r="A151" s="204" t="s">
        <v>6302</v>
      </c>
      <c r="B151" s="204">
        <v>3147</v>
      </c>
      <c r="C151" s="205" t="s">
        <v>888</v>
      </c>
      <c r="D151" s="205" t="str">
        <f t="shared" si="2"/>
        <v>北縣板明店2</v>
      </c>
      <c r="E151" s="204">
        <v>2</v>
      </c>
      <c r="F151" s="204" t="s">
        <v>6303</v>
      </c>
      <c r="G151" s="205" t="s">
        <v>6304</v>
      </c>
      <c r="H151" s="204" t="s">
        <v>5858</v>
      </c>
      <c r="I151" s="206" t="s">
        <v>5859</v>
      </c>
      <c r="J151" s="207" t="s">
        <v>12</v>
      </c>
      <c r="K151" s="208" t="s">
        <v>5854</v>
      </c>
      <c r="L151" s="204"/>
      <c r="M151" s="207"/>
      <c r="N151" s="295" t="s">
        <v>49</v>
      </c>
    </row>
    <row r="152" spans="1:14" ht="22.95" customHeight="1">
      <c r="A152" s="204" t="s">
        <v>6305</v>
      </c>
      <c r="B152" s="204">
        <v>2746</v>
      </c>
      <c r="C152" s="205" t="s">
        <v>1719</v>
      </c>
      <c r="D152" s="205" t="str">
        <f t="shared" si="2"/>
        <v>北縣板嘉店1</v>
      </c>
      <c r="E152" s="204">
        <v>1</v>
      </c>
      <c r="F152" s="204" t="s">
        <v>6306</v>
      </c>
      <c r="G152" s="205" t="s">
        <v>6307</v>
      </c>
      <c r="H152" s="204" t="s">
        <v>5852</v>
      </c>
      <c r="I152" s="206" t="s">
        <v>5859</v>
      </c>
      <c r="J152" s="207" t="s">
        <v>12</v>
      </c>
      <c r="K152" s="208" t="s">
        <v>5854</v>
      </c>
      <c r="L152" s="204"/>
      <c r="M152" s="207"/>
      <c r="N152" s="295" t="s">
        <v>49</v>
      </c>
    </row>
    <row r="153" spans="1:14" ht="22.95" customHeight="1">
      <c r="A153" s="204" t="s">
        <v>6308</v>
      </c>
      <c r="B153" s="204">
        <v>2746</v>
      </c>
      <c r="C153" s="205" t="s">
        <v>1719</v>
      </c>
      <c r="D153" s="205" t="str">
        <f t="shared" si="2"/>
        <v>北縣板嘉店2</v>
      </c>
      <c r="E153" s="204">
        <v>2</v>
      </c>
      <c r="F153" s="204" t="s">
        <v>6309</v>
      </c>
      <c r="G153" s="205" t="s">
        <v>6310</v>
      </c>
      <c r="H153" s="204" t="s">
        <v>5900</v>
      </c>
      <c r="I153" s="206" t="s">
        <v>5859</v>
      </c>
      <c r="J153" s="207" t="s">
        <v>12</v>
      </c>
      <c r="K153" s="208" t="s">
        <v>5854</v>
      </c>
      <c r="L153" s="204"/>
      <c r="M153" s="207"/>
      <c r="N153" s="295" t="s">
        <v>49</v>
      </c>
    </row>
    <row r="154" spans="1:14" ht="22.95" customHeight="1">
      <c r="A154" s="204" t="s">
        <v>6311</v>
      </c>
      <c r="B154" s="204">
        <v>2422</v>
      </c>
      <c r="C154" s="205" t="s">
        <v>2093</v>
      </c>
      <c r="D154" s="205" t="str">
        <f t="shared" si="2"/>
        <v>北縣板億店1</v>
      </c>
      <c r="E154" s="204">
        <v>1</v>
      </c>
      <c r="F154" s="204" t="s">
        <v>6312</v>
      </c>
      <c r="G154" s="205" t="s">
        <v>6313</v>
      </c>
      <c r="H154" s="204" t="s">
        <v>5852</v>
      </c>
      <c r="I154" s="206" t="s">
        <v>5859</v>
      </c>
      <c r="J154" s="207" t="s">
        <v>12</v>
      </c>
      <c r="K154" s="208" t="s">
        <v>5854</v>
      </c>
      <c r="L154" s="204"/>
      <c r="M154" s="207"/>
      <c r="N154" s="295" t="s">
        <v>49</v>
      </c>
    </row>
    <row r="155" spans="1:14" ht="22.95" customHeight="1">
      <c r="A155" s="204" t="s">
        <v>6314</v>
      </c>
      <c r="B155" s="204">
        <v>2422</v>
      </c>
      <c r="C155" s="205" t="s">
        <v>2093</v>
      </c>
      <c r="D155" s="205" t="str">
        <f t="shared" si="2"/>
        <v>北縣板億店2</v>
      </c>
      <c r="E155" s="204">
        <v>2</v>
      </c>
      <c r="F155" s="204" t="s">
        <v>6315</v>
      </c>
      <c r="G155" s="205" t="s">
        <v>6316</v>
      </c>
      <c r="H155" s="204" t="s">
        <v>5852</v>
      </c>
      <c r="I155" s="206" t="s">
        <v>5859</v>
      </c>
      <c r="J155" s="207" t="s">
        <v>12</v>
      </c>
      <c r="K155" s="208" t="s">
        <v>5854</v>
      </c>
      <c r="L155" s="204"/>
      <c r="M155" s="207"/>
      <c r="N155" s="295" t="s">
        <v>49</v>
      </c>
    </row>
    <row r="156" spans="1:14" ht="22.95" customHeight="1">
      <c r="A156" s="204" t="s">
        <v>6317</v>
      </c>
      <c r="B156" s="204">
        <v>2403</v>
      </c>
      <c r="C156" s="205" t="s">
        <v>1923</v>
      </c>
      <c r="D156" s="205" t="str">
        <f t="shared" si="2"/>
        <v>北縣板龍店1</v>
      </c>
      <c r="E156" s="204">
        <v>1</v>
      </c>
      <c r="F156" s="204" t="s">
        <v>6318</v>
      </c>
      <c r="G156" s="205" t="s">
        <v>6319</v>
      </c>
      <c r="H156" s="204" t="s">
        <v>5900</v>
      </c>
      <c r="I156" s="206" t="s">
        <v>5859</v>
      </c>
      <c r="J156" s="207" t="s">
        <v>12</v>
      </c>
      <c r="K156" s="208" t="s">
        <v>5854</v>
      </c>
      <c r="L156" s="204"/>
      <c r="M156" s="207"/>
      <c r="N156" s="295" t="s">
        <v>49</v>
      </c>
    </row>
    <row r="157" spans="1:14" ht="22.95" customHeight="1">
      <c r="A157" s="204" t="s">
        <v>6320</v>
      </c>
      <c r="B157" s="204">
        <v>2403</v>
      </c>
      <c r="C157" s="205" t="s">
        <v>1923</v>
      </c>
      <c r="D157" s="205" t="str">
        <f t="shared" si="2"/>
        <v>北縣板龍店2</v>
      </c>
      <c r="E157" s="204">
        <v>2</v>
      </c>
      <c r="F157" s="204" t="s">
        <v>6321</v>
      </c>
      <c r="G157" s="205" t="s">
        <v>6322</v>
      </c>
      <c r="H157" s="204" t="s">
        <v>5900</v>
      </c>
      <c r="I157" s="206" t="s">
        <v>5853</v>
      </c>
      <c r="J157" s="207" t="s">
        <v>12</v>
      </c>
      <c r="K157" s="208" t="s">
        <v>5854</v>
      </c>
      <c r="L157" s="204"/>
      <c r="M157" s="207"/>
      <c r="N157" s="295" t="s">
        <v>49</v>
      </c>
    </row>
    <row r="158" spans="1:14" ht="22.95" customHeight="1">
      <c r="A158" s="204" t="s">
        <v>6323</v>
      </c>
      <c r="B158" s="204">
        <v>3551</v>
      </c>
      <c r="C158" s="205" t="s">
        <v>2033</v>
      </c>
      <c r="D158" s="205" t="str">
        <f t="shared" si="2"/>
        <v>北縣板豐店1</v>
      </c>
      <c r="E158" s="204">
        <v>1</v>
      </c>
      <c r="F158" s="204" t="s">
        <v>6324</v>
      </c>
      <c r="G158" s="205" t="s">
        <v>6325</v>
      </c>
      <c r="H158" s="204" t="s">
        <v>5858</v>
      </c>
      <c r="I158" s="206" t="s">
        <v>5859</v>
      </c>
      <c r="J158" s="207" t="s">
        <v>12</v>
      </c>
      <c r="K158" s="208" t="s">
        <v>5854</v>
      </c>
      <c r="L158" s="204"/>
      <c r="M158" s="207"/>
      <c r="N158" s="295" t="s">
        <v>49</v>
      </c>
    </row>
    <row r="159" spans="1:14" ht="22.95" customHeight="1">
      <c r="A159" s="204" t="s">
        <v>6326</v>
      </c>
      <c r="B159" s="204">
        <v>3551</v>
      </c>
      <c r="C159" s="205" t="s">
        <v>2033</v>
      </c>
      <c r="D159" s="205" t="str">
        <f t="shared" si="2"/>
        <v>北縣板豐店2</v>
      </c>
      <c r="E159" s="204">
        <v>2</v>
      </c>
      <c r="F159" s="204" t="s">
        <v>6327</v>
      </c>
      <c r="G159" s="205" t="s">
        <v>6328</v>
      </c>
      <c r="H159" s="204" t="s">
        <v>5858</v>
      </c>
      <c r="I159" s="206" t="s">
        <v>5853</v>
      </c>
      <c r="J159" s="207" t="s">
        <v>12</v>
      </c>
      <c r="K159" s="208" t="s">
        <v>5854</v>
      </c>
      <c r="L159" s="204"/>
      <c r="M159" s="207"/>
      <c r="N159" s="295" t="s">
        <v>49</v>
      </c>
    </row>
    <row r="160" spans="1:14" ht="22.95" customHeight="1">
      <c r="A160" s="204" t="s">
        <v>6329</v>
      </c>
      <c r="B160" s="204" t="s">
        <v>84</v>
      </c>
      <c r="C160" s="205" t="s">
        <v>1914</v>
      </c>
      <c r="D160" s="205" t="str">
        <f t="shared" si="2"/>
        <v>北縣僑中三店1</v>
      </c>
      <c r="E160" s="204">
        <v>1</v>
      </c>
      <c r="F160" s="204" t="s">
        <v>6330</v>
      </c>
      <c r="G160" s="205" t="s">
        <v>6331</v>
      </c>
      <c r="H160" s="204" t="s">
        <v>5852</v>
      </c>
      <c r="I160" s="206" t="s">
        <v>5859</v>
      </c>
      <c r="J160" s="207" t="s">
        <v>12</v>
      </c>
      <c r="K160" s="208" t="s">
        <v>5854</v>
      </c>
      <c r="L160" s="204"/>
      <c r="M160" s="207"/>
      <c r="N160" s="295" t="s">
        <v>49</v>
      </c>
    </row>
    <row r="161" spans="1:14" ht="22.95" customHeight="1">
      <c r="A161" s="204" t="s">
        <v>6332</v>
      </c>
      <c r="B161" s="204" t="s">
        <v>84</v>
      </c>
      <c r="C161" s="205" t="s">
        <v>1914</v>
      </c>
      <c r="D161" s="205" t="str">
        <f t="shared" si="2"/>
        <v>北縣僑中三店2</v>
      </c>
      <c r="E161" s="204">
        <v>2</v>
      </c>
      <c r="F161" s="204" t="s">
        <v>6333</v>
      </c>
      <c r="G161" s="205"/>
      <c r="H161" s="204" t="s">
        <v>5852</v>
      </c>
      <c r="I161" s="206" t="s">
        <v>5859</v>
      </c>
      <c r="J161" s="207" t="s">
        <v>12</v>
      </c>
      <c r="K161" s="208" t="s">
        <v>5854</v>
      </c>
      <c r="L161" s="204"/>
      <c r="M161" s="207"/>
      <c r="N161" s="295" t="s">
        <v>49</v>
      </c>
    </row>
    <row r="162" spans="1:14" ht="22.95" customHeight="1">
      <c r="A162" s="204" t="s">
        <v>6334</v>
      </c>
      <c r="B162" s="204" t="s">
        <v>64</v>
      </c>
      <c r="C162" s="205" t="s">
        <v>1589</v>
      </c>
      <c r="D162" s="205" t="str">
        <f t="shared" si="2"/>
        <v>北縣僑福店1</v>
      </c>
      <c r="E162" s="204">
        <v>1</v>
      </c>
      <c r="F162" s="204" t="s">
        <v>6335</v>
      </c>
      <c r="G162" s="205" t="s">
        <v>6336</v>
      </c>
      <c r="H162" s="204" t="s">
        <v>5852</v>
      </c>
      <c r="I162" s="206" t="s">
        <v>5859</v>
      </c>
      <c r="J162" s="207" t="s">
        <v>12</v>
      </c>
      <c r="K162" s="208" t="s">
        <v>5854</v>
      </c>
      <c r="L162" s="204"/>
      <c r="M162" s="207" t="s">
        <v>6337</v>
      </c>
      <c r="N162" s="295" t="s">
        <v>49</v>
      </c>
    </row>
    <row r="163" spans="1:14" ht="22.95" customHeight="1">
      <c r="A163" s="204" t="s">
        <v>6338</v>
      </c>
      <c r="B163" s="204" t="s">
        <v>77</v>
      </c>
      <c r="C163" s="205" t="s">
        <v>1927</v>
      </c>
      <c r="D163" s="205" t="str">
        <f t="shared" si="2"/>
        <v>板橋大興店1</v>
      </c>
      <c r="E163" s="204">
        <v>1</v>
      </c>
      <c r="F163" s="204" t="s">
        <v>6339</v>
      </c>
      <c r="G163" s="205" t="s">
        <v>6340</v>
      </c>
      <c r="H163" s="204" t="s">
        <v>5858</v>
      </c>
      <c r="I163" s="206" t="s">
        <v>5853</v>
      </c>
      <c r="J163" s="207" t="s">
        <v>12</v>
      </c>
      <c r="K163" s="208" t="s">
        <v>5854</v>
      </c>
      <c r="L163" s="204"/>
      <c r="M163" s="207"/>
      <c r="N163" s="295" t="s">
        <v>49</v>
      </c>
    </row>
    <row r="164" spans="1:14" ht="22.95" customHeight="1">
      <c r="A164" s="204" t="s">
        <v>6341</v>
      </c>
      <c r="B164" s="204" t="s">
        <v>77</v>
      </c>
      <c r="C164" s="205" t="s">
        <v>1927</v>
      </c>
      <c r="D164" s="205" t="str">
        <f t="shared" si="2"/>
        <v>板橋大興店2</v>
      </c>
      <c r="E164" s="204">
        <v>2</v>
      </c>
      <c r="F164" s="204" t="s">
        <v>6342</v>
      </c>
      <c r="G164" s="205" t="s">
        <v>6343</v>
      </c>
      <c r="H164" s="204" t="s">
        <v>5858</v>
      </c>
      <c r="I164" s="206" t="s">
        <v>5890</v>
      </c>
      <c r="J164" s="207" t="s">
        <v>12</v>
      </c>
      <c r="K164" s="208" t="s">
        <v>5854</v>
      </c>
      <c r="L164" s="204"/>
      <c r="M164" s="207"/>
      <c r="N164" s="295" t="s">
        <v>49</v>
      </c>
    </row>
    <row r="165" spans="1:14" ht="22.95" customHeight="1">
      <c r="A165" s="204" t="s">
        <v>6344</v>
      </c>
      <c r="B165" s="204">
        <v>3962</v>
      </c>
      <c r="C165" s="205" t="s">
        <v>2023</v>
      </c>
      <c r="D165" s="205" t="str">
        <f t="shared" si="2"/>
        <v>板橋仁化店1</v>
      </c>
      <c r="E165" s="204">
        <v>1</v>
      </c>
      <c r="F165" s="204" t="s">
        <v>6345</v>
      </c>
      <c r="G165" s="205" t="s">
        <v>6346</v>
      </c>
      <c r="H165" s="204" t="s">
        <v>5852</v>
      </c>
      <c r="I165" s="206" t="s">
        <v>5859</v>
      </c>
      <c r="J165" s="207" t="s">
        <v>12</v>
      </c>
      <c r="K165" s="208" t="s">
        <v>5854</v>
      </c>
      <c r="L165" s="204"/>
      <c r="M165" s="207"/>
      <c r="N165" s="295" t="s">
        <v>49</v>
      </c>
    </row>
    <row r="166" spans="1:14" ht="22.95" customHeight="1">
      <c r="A166" s="204" t="s">
        <v>6347</v>
      </c>
      <c r="B166" s="204">
        <v>3962</v>
      </c>
      <c r="C166" s="205" t="s">
        <v>2023</v>
      </c>
      <c r="D166" s="205" t="str">
        <f t="shared" si="2"/>
        <v>板橋仁化店2</v>
      </c>
      <c r="E166" s="204">
        <v>2</v>
      </c>
      <c r="F166" s="204" t="s">
        <v>6348</v>
      </c>
      <c r="G166" s="205" t="s">
        <v>6349</v>
      </c>
      <c r="H166" s="204" t="s">
        <v>5852</v>
      </c>
      <c r="I166" s="206" t="s">
        <v>5859</v>
      </c>
      <c r="J166" s="207" t="s">
        <v>12</v>
      </c>
      <c r="K166" s="208" t="s">
        <v>5854</v>
      </c>
      <c r="L166" s="204"/>
      <c r="M166" s="207"/>
      <c r="N166" s="295" t="s">
        <v>49</v>
      </c>
    </row>
    <row r="167" spans="1:14" ht="22.95" customHeight="1">
      <c r="A167" s="204" t="s">
        <v>6350</v>
      </c>
      <c r="B167" s="204">
        <v>3965</v>
      </c>
      <c r="C167" s="205" t="s">
        <v>1653</v>
      </c>
      <c r="D167" s="205" t="str">
        <f t="shared" si="2"/>
        <v>板橋民治店1</v>
      </c>
      <c r="E167" s="204">
        <v>1</v>
      </c>
      <c r="F167" s="204" t="s">
        <v>6351</v>
      </c>
      <c r="G167" s="205" t="s">
        <v>6352</v>
      </c>
      <c r="H167" s="204" t="s">
        <v>5858</v>
      </c>
      <c r="I167" s="206" t="s">
        <v>5859</v>
      </c>
      <c r="J167" s="207" t="s">
        <v>12</v>
      </c>
      <c r="K167" s="208" t="s">
        <v>5854</v>
      </c>
      <c r="L167" s="204"/>
      <c r="M167" s="207"/>
      <c r="N167" s="295" t="s">
        <v>49</v>
      </c>
    </row>
    <row r="168" spans="1:14" ht="22.95" customHeight="1">
      <c r="A168" s="204" t="s">
        <v>6353</v>
      </c>
      <c r="B168" s="204">
        <v>3965</v>
      </c>
      <c r="C168" s="205" t="s">
        <v>1653</v>
      </c>
      <c r="D168" s="205" t="str">
        <f t="shared" si="2"/>
        <v>板橋民治店2</v>
      </c>
      <c r="E168" s="204">
        <v>2</v>
      </c>
      <c r="F168" s="204" t="s">
        <v>6354</v>
      </c>
      <c r="G168" s="205" t="s">
        <v>6355</v>
      </c>
      <c r="H168" s="204" t="s">
        <v>5858</v>
      </c>
      <c r="I168" s="206" t="s">
        <v>5859</v>
      </c>
      <c r="J168" s="207" t="s">
        <v>12</v>
      </c>
      <c r="K168" s="208" t="s">
        <v>5854</v>
      </c>
      <c r="L168" s="204"/>
      <c r="M168" s="207"/>
      <c r="N168" s="295" t="s">
        <v>49</v>
      </c>
    </row>
    <row r="169" spans="1:14" ht="22.95" customHeight="1">
      <c r="A169" s="204" t="s">
        <v>6356</v>
      </c>
      <c r="B169" s="204">
        <v>4167</v>
      </c>
      <c r="C169" s="205" t="s">
        <v>1082</v>
      </c>
      <c r="D169" s="205" t="str">
        <f t="shared" si="2"/>
        <v>板橋松翠店1</v>
      </c>
      <c r="E169" s="204">
        <v>1</v>
      </c>
      <c r="F169" s="204" t="s">
        <v>6357</v>
      </c>
      <c r="G169" s="205" t="s">
        <v>6358</v>
      </c>
      <c r="H169" s="204" t="s">
        <v>5852</v>
      </c>
      <c r="I169" s="206" t="s">
        <v>5859</v>
      </c>
      <c r="J169" s="207" t="s">
        <v>12</v>
      </c>
      <c r="K169" s="208" t="s">
        <v>5854</v>
      </c>
      <c r="L169" s="204"/>
      <c r="M169" s="207"/>
      <c r="N169" s="295" t="s">
        <v>49</v>
      </c>
    </row>
    <row r="170" spans="1:14" ht="22.95" customHeight="1">
      <c r="A170" s="204" t="s">
        <v>6359</v>
      </c>
      <c r="B170" s="204">
        <v>4167</v>
      </c>
      <c r="C170" s="205" t="s">
        <v>1082</v>
      </c>
      <c r="D170" s="205" t="str">
        <f t="shared" si="2"/>
        <v>板橋松翠店2</v>
      </c>
      <c r="E170" s="204">
        <v>2</v>
      </c>
      <c r="F170" s="204" t="s">
        <v>6360</v>
      </c>
      <c r="G170" s="205" t="s">
        <v>6361</v>
      </c>
      <c r="H170" s="204" t="s">
        <v>5852</v>
      </c>
      <c r="I170" s="206" t="s">
        <v>5859</v>
      </c>
      <c r="J170" s="207" t="s">
        <v>12</v>
      </c>
      <c r="K170" s="208" t="s">
        <v>5854</v>
      </c>
      <c r="L170" s="204"/>
      <c r="M170" s="207"/>
      <c r="N170" s="295" t="s">
        <v>49</v>
      </c>
    </row>
    <row r="171" spans="1:14" ht="22.95" customHeight="1">
      <c r="A171" s="204" t="s">
        <v>6362</v>
      </c>
      <c r="B171" s="204">
        <v>3955</v>
      </c>
      <c r="C171" s="205" t="s">
        <v>1961</v>
      </c>
      <c r="D171" s="205" t="str">
        <f t="shared" si="2"/>
        <v>板橋海龍店1</v>
      </c>
      <c r="E171" s="204">
        <v>1</v>
      </c>
      <c r="F171" s="204" t="s">
        <v>6363</v>
      </c>
      <c r="G171" s="205" t="s">
        <v>6364</v>
      </c>
      <c r="H171" s="204" t="s">
        <v>5900</v>
      </c>
      <c r="I171" s="206" t="s">
        <v>5853</v>
      </c>
      <c r="J171" s="207" t="s">
        <v>12</v>
      </c>
      <c r="K171" s="208" t="s">
        <v>5854</v>
      </c>
      <c r="L171" s="204"/>
      <c r="M171" s="207"/>
      <c r="N171" s="295" t="s">
        <v>49</v>
      </c>
    </row>
    <row r="172" spans="1:14" ht="22.95" customHeight="1">
      <c r="A172" s="204" t="s">
        <v>6365</v>
      </c>
      <c r="B172" s="204">
        <v>3955</v>
      </c>
      <c r="C172" s="205" t="s">
        <v>1961</v>
      </c>
      <c r="D172" s="205" t="str">
        <f t="shared" si="2"/>
        <v>板橋海龍店2</v>
      </c>
      <c r="E172" s="204">
        <v>2</v>
      </c>
      <c r="F172" s="204" t="s">
        <v>6366</v>
      </c>
      <c r="G172" s="205" t="s">
        <v>6367</v>
      </c>
      <c r="H172" s="204" t="s">
        <v>5852</v>
      </c>
      <c r="I172" s="206" t="s">
        <v>5859</v>
      </c>
      <c r="J172" s="207" t="s">
        <v>12</v>
      </c>
      <c r="K172" s="208" t="s">
        <v>5854</v>
      </c>
      <c r="L172" s="204"/>
      <c r="M172" s="207"/>
      <c r="N172" s="295" t="s">
        <v>49</v>
      </c>
    </row>
    <row r="173" spans="1:14" ht="22.95" customHeight="1">
      <c r="A173" s="204" t="s">
        <v>6368</v>
      </c>
      <c r="B173" s="204">
        <v>3416</v>
      </c>
      <c r="C173" s="205" t="s">
        <v>2052</v>
      </c>
      <c r="D173" s="205" t="str">
        <f t="shared" si="2"/>
        <v>板橋國慶店1</v>
      </c>
      <c r="E173" s="204">
        <v>1</v>
      </c>
      <c r="F173" s="204" t="s">
        <v>6369</v>
      </c>
      <c r="G173" s="205" t="s">
        <v>6370</v>
      </c>
      <c r="H173" s="204" t="s">
        <v>5858</v>
      </c>
      <c r="I173" s="206" t="s">
        <v>5859</v>
      </c>
      <c r="J173" s="207" t="s">
        <v>12</v>
      </c>
      <c r="K173" s="208" t="s">
        <v>5854</v>
      </c>
      <c r="L173" s="204"/>
      <c r="M173" s="207"/>
      <c r="N173" s="295" t="s">
        <v>49</v>
      </c>
    </row>
    <row r="174" spans="1:14" ht="22.95" customHeight="1">
      <c r="A174" s="204" t="s">
        <v>6371</v>
      </c>
      <c r="B174" s="204">
        <v>3416</v>
      </c>
      <c r="C174" s="205" t="s">
        <v>2052</v>
      </c>
      <c r="D174" s="205" t="str">
        <f t="shared" si="2"/>
        <v>板橋國慶店2</v>
      </c>
      <c r="E174" s="204">
        <v>2</v>
      </c>
      <c r="F174" s="204" t="s">
        <v>6372</v>
      </c>
      <c r="G174" s="205" t="s">
        <v>6373</v>
      </c>
      <c r="H174" s="204" t="s">
        <v>5858</v>
      </c>
      <c r="I174" s="206" t="s">
        <v>5859</v>
      </c>
      <c r="J174" s="207" t="s">
        <v>12</v>
      </c>
      <c r="K174" s="208" t="s">
        <v>5854</v>
      </c>
      <c r="L174" s="204"/>
      <c r="M174" s="207"/>
      <c r="N174" s="295" t="s">
        <v>49</v>
      </c>
    </row>
    <row r="175" spans="1:14" ht="22.95" customHeight="1">
      <c r="A175" s="204" t="s">
        <v>6374</v>
      </c>
      <c r="B175" s="204">
        <v>2224</v>
      </c>
      <c r="C175" s="205" t="s">
        <v>1860</v>
      </c>
      <c r="D175" s="205" t="str">
        <f t="shared" si="2"/>
        <v>板橋莒光店1</v>
      </c>
      <c r="E175" s="204">
        <v>1</v>
      </c>
      <c r="F175" s="204" t="s">
        <v>6375</v>
      </c>
      <c r="G175" s="205" t="s">
        <v>6376</v>
      </c>
      <c r="H175" s="204" t="s">
        <v>5900</v>
      </c>
      <c r="I175" s="206" t="s">
        <v>5859</v>
      </c>
      <c r="J175" s="207" t="s">
        <v>12</v>
      </c>
      <c r="K175" s="208" t="s">
        <v>5854</v>
      </c>
      <c r="L175" s="204"/>
      <c r="M175" s="207"/>
      <c r="N175" s="295" t="s">
        <v>49</v>
      </c>
    </row>
    <row r="176" spans="1:14" ht="22.95" customHeight="1">
      <c r="A176" s="204" t="s">
        <v>6377</v>
      </c>
      <c r="B176" s="204">
        <v>2224</v>
      </c>
      <c r="C176" s="205" t="s">
        <v>1860</v>
      </c>
      <c r="D176" s="205" t="str">
        <f t="shared" si="2"/>
        <v>板橋莒光店2</v>
      </c>
      <c r="E176" s="204">
        <v>2</v>
      </c>
      <c r="F176" s="204" t="s">
        <v>6378</v>
      </c>
      <c r="G176" s="205" t="s">
        <v>6379</v>
      </c>
      <c r="H176" s="204" t="s">
        <v>5900</v>
      </c>
      <c r="I176" s="206" t="s">
        <v>5859</v>
      </c>
      <c r="J176" s="207" t="s">
        <v>12</v>
      </c>
      <c r="K176" s="208" t="s">
        <v>5854</v>
      </c>
      <c r="L176" s="204"/>
      <c r="M176" s="207"/>
      <c r="N176" s="295" t="s">
        <v>49</v>
      </c>
    </row>
    <row r="177" spans="1:14" ht="22.95" customHeight="1">
      <c r="A177" s="204" t="s">
        <v>6380</v>
      </c>
      <c r="B177" s="204">
        <v>2995</v>
      </c>
      <c r="C177" s="205" t="s">
        <v>494</v>
      </c>
      <c r="D177" s="205" t="str">
        <f t="shared" si="2"/>
        <v>板橋湳雅夜市1</v>
      </c>
      <c r="E177" s="204">
        <v>1</v>
      </c>
      <c r="F177" s="204" t="s">
        <v>6381</v>
      </c>
      <c r="G177" s="205" t="s">
        <v>6382</v>
      </c>
      <c r="H177" s="204" t="s">
        <v>5858</v>
      </c>
      <c r="I177" s="206" t="s">
        <v>5890</v>
      </c>
      <c r="J177" s="207" t="s">
        <v>12</v>
      </c>
      <c r="K177" s="208" t="s">
        <v>5854</v>
      </c>
      <c r="L177" s="204"/>
      <c r="M177" s="207"/>
      <c r="N177" s="295" t="s">
        <v>49</v>
      </c>
    </row>
    <row r="178" spans="1:14" ht="22.95" customHeight="1">
      <c r="A178" s="204" t="s">
        <v>6383</v>
      </c>
      <c r="B178" s="204">
        <v>2995</v>
      </c>
      <c r="C178" s="205" t="s">
        <v>494</v>
      </c>
      <c r="D178" s="205" t="str">
        <f t="shared" si="2"/>
        <v>板橋湳雅夜市2</v>
      </c>
      <c r="E178" s="204">
        <v>2</v>
      </c>
      <c r="F178" s="204" t="s">
        <v>6384</v>
      </c>
      <c r="G178" s="205" t="s">
        <v>6385</v>
      </c>
      <c r="H178" s="204" t="s">
        <v>5858</v>
      </c>
      <c r="I178" s="206" t="s">
        <v>5890</v>
      </c>
      <c r="J178" s="207" t="s">
        <v>12</v>
      </c>
      <c r="K178" s="208" t="s">
        <v>5854</v>
      </c>
      <c r="L178" s="204"/>
      <c r="M178" s="207"/>
      <c r="N178" s="295" t="s">
        <v>49</v>
      </c>
    </row>
    <row r="179" spans="1:14" ht="22.95" customHeight="1">
      <c r="A179" s="204" t="s">
        <v>6386</v>
      </c>
      <c r="B179" s="204">
        <v>4145</v>
      </c>
      <c r="C179" s="205" t="s">
        <v>333</v>
      </c>
      <c r="D179" s="205" t="str">
        <f t="shared" si="2"/>
        <v>板橋僑興店1</v>
      </c>
      <c r="E179" s="204">
        <v>1</v>
      </c>
      <c r="F179" s="204" t="s">
        <v>6387</v>
      </c>
      <c r="G179" s="205" t="s">
        <v>6388</v>
      </c>
      <c r="H179" s="204" t="s">
        <v>5858</v>
      </c>
      <c r="I179" s="206" t="s">
        <v>5890</v>
      </c>
      <c r="J179" s="207" t="s">
        <v>12</v>
      </c>
      <c r="K179" s="208" t="s">
        <v>5854</v>
      </c>
      <c r="L179" s="204"/>
      <c r="M179" s="207"/>
      <c r="N179" s="295" t="s">
        <v>49</v>
      </c>
    </row>
    <row r="180" spans="1:14" ht="22.95" customHeight="1">
      <c r="A180" s="204" t="s">
        <v>6389</v>
      </c>
      <c r="B180" s="204">
        <v>4145</v>
      </c>
      <c r="C180" s="205" t="s">
        <v>333</v>
      </c>
      <c r="D180" s="205" t="str">
        <f t="shared" si="2"/>
        <v>板橋僑興店2</v>
      </c>
      <c r="E180" s="204">
        <v>2</v>
      </c>
      <c r="F180" s="204" t="s">
        <v>6390</v>
      </c>
      <c r="G180" s="205" t="s">
        <v>6391</v>
      </c>
      <c r="H180" s="204" t="s">
        <v>5858</v>
      </c>
      <c r="I180" s="206" t="s">
        <v>5890</v>
      </c>
      <c r="J180" s="207" t="s">
        <v>12</v>
      </c>
      <c r="K180" s="208" t="s">
        <v>5854</v>
      </c>
      <c r="L180" s="204"/>
      <c r="M180" s="207"/>
      <c r="N180" s="295" t="s">
        <v>49</v>
      </c>
    </row>
    <row r="181" spans="1:14" ht="22.95" customHeight="1">
      <c r="A181" s="204" t="s">
        <v>6392</v>
      </c>
      <c r="B181" s="204">
        <v>3818</v>
      </c>
      <c r="C181" s="205" t="s">
        <v>524</v>
      </c>
      <c r="D181" s="205" t="str">
        <f t="shared" si="2"/>
        <v>板橋漢江店2</v>
      </c>
      <c r="E181" s="204">
        <v>2</v>
      </c>
      <c r="F181" s="204" t="s">
        <v>6393</v>
      </c>
      <c r="G181" s="205" t="s">
        <v>6394</v>
      </c>
      <c r="H181" s="204" t="s">
        <v>5852</v>
      </c>
      <c r="I181" s="206" t="s">
        <v>5859</v>
      </c>
      <c r="J181" s="207" t="s">
        <v>12</v>
      </c>
      <c r="K181" s="208" t="s">
        <v>5854</v>
      </c>
      <c r="L181" s="204"/>
      <c r="M181" s="207"/>
      <c r="N181" s="295" t="s">
        <v>49</v>
      </c>
    </row>
    <row r="182" spans="1:14" ht="22.95" customHeight="1">
      <c r="A182" s="204" t="s">
        <v>6395</v>
      </c>
      <c r="B182" s="204">
        <v>4046</v>
      </c>
      <c r="C182" s="205" t="s">
        <v>1892</v>
      </c>
      <c r="D182" s="205" t="str">
        <f t="shared" si="2"/>
        <v>板橋福康店1</v>
      </c>
      <c r="E182" s="204">
        <v>1</v>
      </c>
      <c r="F182" s="204" t="s">
        <v>6396</v>
      </c>
      <c r="G182" s="205" t="s">
        <v>6397</v>
      </c>
      <c r="H182" s="204" t="s">
        <v>5852</v>
      </c>
      <c r="I182" s="206" t="s">
        <v>5859</v>
      </c>
      <c r="J182" s="207" t="s">
        <v>12</v>
      </c>
      <c r="K182" s="208" t="s">
        <v>5854</v>
      </c>
      <c r="L182" s="204"/>
      <c r="M182" s="207"/>
      <c r="N182" s="295" t="s">
        <v>49</v>
      </c>
    </row>
    <row r="183" spans="1:14" ht="22.95" customHeight="1">
      <c r="A183" s="204" t="s">
        <v>6398</v>
      </c>
      <c r="B183" s="204">
        <v>4046</v>
      </c>
      <c r="C183" s="205" t="s">
        <v>1892</v>
      </c>
      <c r="D183" s="205" t="str">
        <f t="shared" si="2"/>
        <v>板橋福康店2</v>
      </c>
      <c r="E183" s="204">
        <v>2</v>
      </c>
      <c r="F183" s="204" t="s">
        <v>6399</v>
      </c>
      <c r="G183" s="205" t="s">
        <v>6400</v>
      </c>
      <c r="H183" s="204" t="s">
        <v>5852</v>
      </c>
      <c r="I183" s="206" t="s">
        <v>5859</v>
      </c>
      <c r="J183" s="207" t="s">
        <v>12</v>
      </c>
      <c r="K183" s="208" t="s">
        <v>5854</v>
      </c>
      <c r="L183" s="204"/>
      <c r="M183" s="207"/>
      <c r="N183" s="295" t="s">
        <v>49</v>
      </c>
    </row>
    <row r="184" spans="1:14" ht="22.95" customHeight="1">
      <c r="A184" s="204" t="s">
        <v>6401</v>
      </c>
      <c r="B184" s="204">
        <v>4917</v>
      </c>
      <c r="C184" s="205" t="s">
        <v>2074</v>
      </c>
      <c r="D184" s="205" t="str">
        <f t="shared" si="2"/>
        <v>板橋翠華店2</v>
      </c>
      <c r="E184" s="204">
        <v>2</v>
      </c>
      <c r="F184" s="204" t="s">
        <v>6402</v>
      </c>
      <c r="G184" s="205" t="s">
        <v>6403</v>
      </c>
      <c r="H184" s="204" t="s">
        <v>5858</v>
      </c>
      <c r="I184" s="206" t="s">
        <v>5997</v>
      </c>
      <c r="J184" s="207" t="s">
        <v>12</v>
      </c>
      <c r="K184" s="208" t="s">
        <v>5854</v>
      </c>
      <c r="L184" s="204"/>
      <c r="M184" s="207"/>
      <c r="N184" s="295" t="s">
        <v>49</v>
      </c>
    </row>
    <row r="185" spans="1:14" ht="22.95" customHeight="1">
      <c r="A185" s="204" t="s">
        <v>6404</v>
      </c>
      <c r="B185" s="204">
        <v>2221</v>
      </c>
      <c r="C185" s="205" t="s">
        <v>1152</v>
      </c>
      <c r="D185" s="205" t="str">
        <f t="shared" si="2"/>
        <v>板橋雙十店2</v>
      </c>
      <c r="E185" s="204">
        <v>2</v>
      </c>
      <c r="F185" s="204" t="s">
        <v>6405</v>
      </c>
      <c r="G185" s="205" t="s">
        <v>6406</v>
      </c>
      <c r="H185" s="204" t="s">
        <v>5852</v>
      </c>
      <c r="I185" s="206" t="s">
        <v>5859</v>
      </c>
      <c r="J185" s="207" t="s">
        <v>12</v>
      </c>
      <c r="K185" s="208" t="s">
        <v>5854</v>
      </c>
      <c r="L185" s="204"/>
      <c r="M185" s="207"/>
      <c r="N185" s="295" t="s">
        <v>49</v>
      </c>
    </row>
    <row r="186" spans="1:14" ht="22.95" customHeight="1">
      <c r="A186" s="204" t="s">
        <v>6407</v>
      </c>
      <c r="B186" s="204">
        <v>3399</v>
      </c>
      <c r="C186" s="205" t="s">
        <v>539</v>
      </c>
      <c r="D186" s="205" t="str">
        <f t="shared" si="2"/>
        <v>板橋藝文中心1</v>
      </c>
      <c r="E186" s="204">
        <v>1</v>
      </c>
      <c r="F186" s="204" t="s">
        <v>6408</v>
      </c>
      <c r="G186" s="205" t="s">
        <v>6409</v>
      </c>
      <c r="H186" s="204" t="s">
        <v>5858</v>
      </c>
      <c r="I186" s="206" t="s">
        <v>5859</v>
      </c>
      <c r="J186" s="207" t="s">
        <v>12</v>
      </c>
      <c r="K186" s="208" t="s">
        <v>5854</v>
      </c>
      <c r="L186" s="204"/>
      <c r="M186" s="207"/>
      <c r="N186" s="295" t="s">
        <v>49</v>
      </c>
    </row>
    <row r="187" spans="1:14" ht="22.95" customHeight="1">
      <c r="A187" s="204" t="s">
        <v>6410</v>
      </c>
      <c r="B187" s="204">
        <v>3399</v>
      </c>
      <c r="C187" s="205" t="s">
        <v>539</v>
      </c>
      <c r="D187" s="205" t="str">
        <f t="shared" si="2"/>
        <v>板橋藝文中心2</v>
      </c>
      <c r="E187" s="204">
        <v>2</v>
      </c>
      <c r="F187" s="204" t="s">
        <v>6411</v>
      </c>
      <c r="G187" s="205" t="s">
        <v>6412</v>
      </c>
      <c r="H187" s="204" t="s">
        <v>5858</v>
      </c>
      <c r="I187" s="206" t="s">
        <v>5859</v>
      </c>
      <c r="J187" s="207" t="s">
        <v>12</v>
      </c>
      <c r="K187" s="208" t="s">
        <v>5854</v>
      </c>
      <c r="L187" s="204"/>
      <c r="M187" s="207"/>
      <c r="N187" s="295" t="s">
        <v>49</v>
      </c>
    </row>
    <row r="188" spans="1:14" ht="22.95" customHeight="1">
      <c r="A188" s="204" t="s">
        <v>6413</v>
      </c>
      <c r="B188" s="204" t="s">
        <v>72</v>
      </c>
      <c r="C188" s="205" t="s">
        <v>342</v>
      </c>
      <c r="D188" s="205" t="str">
        <f t="shared" si="2"/>
        <v>板橋寶翠店1</v>
      </c>
      <c r="E188" s="204">
        <v>1</v>
      </c>
      <c r="F188" s="204" t="s">
        <v>6414</v>
      </c>
      <c r="G188" s="205" t="s">
        <v>6415</v>
      </c>
      <c r="H188" s="204" t="s">
        <v>5858</v>
      </c>
      <c r="I188" s="206" t="s">
        <v>5859</v>
      </c>
      <c r="J188" s="207" t="s">
        <v>12</v>
      </c>
      <c r="K188" s="208" t="s">
        <v>5854</v>
      </c>
      <c r="L188" s="204"/>
      <c r="M188" s="207"/>
      <c r="N188" s="295" t="s">
        <v>49</v>
      </c>
    </row>
    <row r="189" spans="1:14" ht="22.95" customHeight="1">
      <c r="A189" s="204" t="s">
        <v>6416</v>
      </c>
      <c r="B189" s="204" t="s">
        <v>72</v>
      </c>
      <c r="C189" s="205" t="s">
        <v>342</v>
      </c>
      <c r="D189" s="205" t="str">
        <f t="shared" si="2"/>
        <v>板橋寶翠店2</v>
      </c>
      <c r="E189" s="204">
        <v>2</v>
      </c>
      <c r="F189" s="204" t="s">
        <v>6417</v>
      </c>
      <c r="G189" s="205" t="s">
        <v>6418</v>
      </c>
      <c r="H189" s="204" t="s">
        <v>5858</v>
      </c>
      <c r="I189" s="206" t="s">
        <v>5859</v>
      </c>
      <c r="J189" s="207" t="s">
        <v>12</v>
      </c>
      <c r="K189" s="208" t="s">
        <v>5854</v>
      </c>
      <c r="L189" s="204"/>
      <c r="M189" s="207"/>
      <c r="N189" s="295" t="s">
        <v>49</v>
      </c>
    </row>
    <row r="190" spans="1:14" ht="22.95" customHeight="1">
      <c r="A190" s="204" t="s">
        <v>6419</v>
      </c>
      <c r="B190" s="204">
        <v>2069</v>
      </c>
      <c r="C190" s="205" t="s">
        <v>1450</v>
      </c>
      <c r="D190" s="205" t="str">
        <f t="shared" si="2"/>
        <v>板橋江子翠站1</v>
      </c>
      <c r="E190" s="204">
        <v>1</v>
      </c>
      <c r="F190" s="204" t="s">
        <v>6420</v>
      </c>
      <c r="G190" s="205" t="s">
        <v>6421</v>
      </c>
      <c r="H190" s="204" t="s">
        <v>5852</v>
      </c>
      <c r="I190" s="206" t="s">
        <v>5859</v>
      </c>
      <c r="J190" s="207" t="s">
        <v>12</v>
      </c>
      <c r="K190" s="208" t="s">
        <v>5854</v>
      </c>
      <c r="L190" s="204">
        <v>0</v>
      </c>
      <c r="M190" s="207"/>
      <c r="N190" s="295" t="s">
        <v>49</v>
      </c>
    </row>
    <row r="191" spans="1:14" ht="22.95" customHeight="1">
      <c r="A191" s="204" t="s">
        <v>6422</v>
      </c>
      <c r="B191" s="204">
        <v>2069</v>
      </c>
      <c r="C191" s="205" t="s">
        <v>1450</v>
      </c>
      <c r="D191" s="205" t="str">
        <f t="shared" si="2"/>
        <v>板橋江子翠站2</v>
      </c>
      <c r="E191" s="204">
        <v>2</v>
      </c>
      <c r="F191" s="204" t="s">
        <v>6423</v>
      </c>
      <c r="G191" s="205" t="s">
        <v>6424</v>
      </c>
      <c r="H191" s="204" t="s">
        <v>5858</v>
      </c>
      <c r="I191" s="206" t="s">
        <v>5853</v>
      </c>
      <c r="J191" s="207" t="s">
        <v>12</v>
      </c>
      <c r="K191" s="208" t="s">
        <v>5854</v>
      </c>
      <c r="L191" s="204">
        <v>0</v>
      </c>
      <c r="M191" s="207"/>
      <c r="N191" s="295" t="s">
        <v>49</v>
      </c>
    </row>
    <row r="192" spans="1:14" ht="22.95" customHeight="1">
      <c r="A192" s="204" t="s">
        <v>6425</v>
      </c>
      <c r="B192" s="204">
        <v>3243</v>
      </c>
      <c r="C192" s="205" t="s">
        <v>1723</v>
      </c>
      <c r="D192" s="205" t="str">
        <f t="shared" si="2"/>
        <v>北縣醒吾店1</v>
      </c>
      <c r="E192" s="204">
        <v>1</v>
      </c>
      <c r="F192" s="204" t="s">
        <v>6426</v>
      </c>
      <c r="G192" s="205" t="s">
        <v>6427</v>
      </c>
      <c r="H192" s="204" t="s">
        <v>5852</v>
      </c>
      <c r="I192" s="206" t="s">
        <v>5853</v>
      </c>
      <c r="J192" s="207" t="s">
        <v>5</v>
      </c>
      <c r="K192" s="208" t="s">
        <v>5854</v>
      </c>
      <c r="L192" s="204" t="s">
        <v>66</v>
      </c>
      <c r="M192" s="207"/>
      <c r="N192" s="295" t="s">
        <v>49</v>
      </c>
    </row>
    <row r="193" spans="1:14" ht="22.95" customHeight="1">
      <c r="A193" s="204" t="s">
        <v>6428</v>
      </c>
      <c r="B193" s="204">
        <v>3243</v>
      </c>
      <c r="C193" s="205" t="s">
        <v>1723</v>
      </c>
      <c r="D193" s="205" t="str">
        <f t="shared" si="2"/>
        <v>北縣醒吾店2</v>
      </c>
      <c r="E193" s="204">
        <v>2</v>
      </c>
      <c r="F193" s="204" t="s">
        <v>6429</v>
      </c>
      <c r="G193" s="205" t="s">
        <v>6430</v>
      </c>
      <c r="H193" s="204" t="s">
        <v>5858</v>
      </c>
      <c r="I193" s="206" t="s">
        <v>5859</v>
      </c>
      <c r="J193" s="207" t="s">
        <v>5</v>
      </c>
      <c r="K193" s="208" t="s">
        <v>5854</v>
      </c>
      <c r="L193" s="204" t="s">
        <v>66</v>
      </c>
      <c r="M193" s="207"/>
      <c r="N193" s="295" t="s">
        <v>49</v>
      </c>
    </row>
    <row r="194" spans="1:14" ht="22.95" customHeight="1">
      <c r="A194" s="204" t="s">
        <v>6431</v>
      </c>
      <c r="B194" s="204">
        <v>4834</v>
      </c>
      <c r="C194" s="205" t="s">
        <v>1275</v>
      </c>
      <c r="D194" s="205" t="str">
        <f t="shared" ref="D194:D257" si="3">C194&amp;E194</f>
        <v>林口大千苑店1</v>
      </c>
      <c r="E194" s="204">
        <v>1</v>
      </c>
      <c r="F194" s="204" t="s">
        <v>6432</v>
      </c>
      <c r="G194" s="205" t="s">
        <v>6433</v>
      </c>
      <c r="H194" s="204" t="s">
        <v>5852</v>
      </c>
      <c r="I194" s="206" t="s">
        <v>5859</v>
      </c>
      <c r="J194" s="207" t="s">
        <v>5</v>
      </c>
      <c r="K194" s="208" t="s">
        <v>5854</v>
      </c>
      <c r="L194" s="204"/>
      <c r="M194" s="207"/>
      <c r="N194" s="295" t="s">
        <v>49</v>
      </c>
    </row>
    <row r="195" spans="1:14" ht="22.95" customHeight="1">
      <c r="A195" s="204" t="s">
        <v>6434</v>
      </c>
      <c r="B195" s="204">
        <v>4326</v>
      </c>
      <c r="C195" s="205" t="s">
        <v>1281</v>
      </c>
      <c r="D195" s="205" t="str">
        <f t="shared" si="3"/>
        <v>林口建安店1</v>
      </c>
      <c r="E195" s="204">
        <v>1</v>
      </c>
      <c r="F195" s="204" t="s">
        <v>6435</v>
      </c>
      <c r="G195" s="205" t="s">
        <v>6436</v>
      </c>
      <c r="H195" s="204" t="s">
        <v>5858</v>
      </c>
      <c r="I195" s="206" t="s">
        <v>5859</v>
      </c>
      <c r="J195" s="207" t="s">
        <v>5</v>
      </c>
      <c r="K195" s="208" t="s">
        <v>5854</v>
      </c>
      <c r="L195" s="204"/>
      <c r="M195" s="207"/>
      <c r="N195" s="295" t="s">
        <v>49</v>
      </c>
    </row>
    <row r="196" spans="1:14" ht="22.95" customHeight="1">
      <c r="A196" s="204" t="s">
        <v>6437</v>
      </c>
      <c r="B196" s="204">
        <v>4326</v>
      </c>
      <c r="C196" s="205" t="s">
        <v>1281</v>
      </c>
      <c r="D196" s="205" t="str">
        <f t="shared" si="3"/>
        <v>林口建安店2</v>
      </c>
      <c r="E196" s="204">
        <v>2</v>
      </c>
      <c r="F196" s="204" t="s">
        <v>6438</v>
      </c>
      <c r="G196" s="205" t="s">
        <v>6439</v>
      </c>
      <c r="H196" s="204" t="s">
        <v>5858</v>
      </c>
      <c r="I196" s="206" t="s">
        <v>5859</v>
      </c>
      <c r="J196" s="207" t="s">
        <v>5</v>
      </c>
      <c r="K196" s="208" t="s">
        <v>5854</v>
      </c>
      <c r="L196" s="204"/>
      <c r="M196" s="207"/>
      <c r="N196" s="295" t="s">
        <v>49</v>
      </c>
    </row>
    <row r="197" spans="1:14" ht="22.95" customHeight="1">
      <c r="A197" s="204" t="s">
        <v>6440</v>
      </c>
      <c r="B197" s="204">
        <v>4057</v>
      </c>
      <c r="C197" s="205" t="s">
        <v>797</v>
      </c>
      <c r="D197" s="205" t="str">
        <f t="shared" si="3"/>
        <v>林口香澄店1</v>
      </c>
      <c r="E197" s="204">
        <v>1</v>
      </c>
      <c r="F197" s="204" t="s">
        <v>6441</v>
      </c>
      <c r="G197" s="205" t="s">
        <v>6442</v>
      </c>
      <c r="H197" s="204" t="s">
        <v>5858</v>
      </c>
      <c r="I197" s="206" t="s">
        <v>5859</v>
      </c>
      <c r="J197" s="207" t="s">
        <v>5</v>
      </c>
      <c r="K197" s="208" t="s">
        <v>5854</v>
      </c>
      <c r="L197" s="204"/>
      <c r="M197" s="207"/>
      <c r="N197" s="295" t="s">
        <v>49</v>
      </c>
    </row>
    <row r="198" spans="1:14" ht="22.95" customHeight="1">
      <c r="A198" s="204" t="s">
        <v>6443</v>
      </c>
      <c r="B198" s="204">
        <v>4057</v>
      </c>
      <c r="C198" s="205" t="s">
        <v>797</v>
      </c>
      <c r="D198" s="205" t="str">
        <f t="shared" si="3"/>
        <v>林口香澄店2</v>
      </c>
      <c r="E198" s="204">
        <v>2</v>
      </c>
      <c r="F198" s="204" t="s">
        <v>6444</v>
      </c>
      <c r="G198" s="205" t="s">
        <v>6445</v>
      </c>
      <c r="H198" s="204" t="s">
        <v>5858</v>
      </c>
      <c r="I198" s="206" t="s">
        <v>5859</v>
      </c>
      <c r="J198" s="207" t="s">
        <v>5</v>
      </c>
      <c r="K198" s="208" t="s">
        <v>5854</v>
      </c>
      <c r="L198" s="204"/>
      <c r="M198" s="207"/>
      <c r="N198" s="295" t="s">
        <v>49</v>
      </c>
    </row>
    <row r="199" spans="1:14" ht="22.95" customHeight="1">
      <c r="A199" s="204" t="s">
        <v>6446</v>
      </c>
      <c r="B199" s="204">
        <v>4715</v>
      </c>
      <c r="C199" s="205" t="s">
        <v>1267</v>
      </c>
      <c r="D199" s="205" t="str">
        <f t="shared" si="3"/>
        <v>林口捷韻店1</v>
      </c>
      <c r="E199" s="204">
        <v>1</v>
      </c>
      <c r="F199" s="204" t="s">
        <v>6447</v>
      </c>
      <c r="G199" s="205" t="s">
        <v>6448</v>
      </c>
      <c r="H199" s="204" t="s">
        <v>5858</v>
      </c>
      <c r="I199" s="206" t="s">
        <v>5859</v>
      </c>
      <c r="J199" s="207" t="s">
        <v>5</v>
      </c>
      <c r="K199" s="208" t="s">
        <v>5854</v>
      </c>
      <c r="L199" s="204"/>
      <c r="M199" s="207"/>
      <c r="N199" s="295" t="s">
        <v>49</v>
      </c>
    </row>
    <row r="200" spans="1:14" ht="22.95" customHeight="1">
      <c r="A200" s="204" t="s">
        <v>6449</v>
      </c>
      <c r="B200" s="204">
        <v>4715</v>
      </c>
      <c r="C200" s="205" t="s">
        <v>1267</v>
      </c>
      <c r="D200" s="205" t="str">
        <f t="shared" si="3"/>
        <v>林口捷韻店2</v>
      </c>
      <c r="E200" s="204">
        <v>2</v>
      </c>
      <c r="F200" s="204" t="s">
        <v>6450</v>
      </c>
      <c r="G200" s="205" t="s">
        <v>6451</v>
      </c>
      <c r="H200" s="204" t="s">
        <v>5858</v>
      </c>
      <c r="I200" s="206" t="s">
        <v>5859</v>
      </c>
      <c r="J200" s="207" t="s">
        <v>5</v>
      </c>
      <c r="K200" s="208" t="s">
        <v>5854</v>
      </c>
      <c r="L200" s="204"/>
      <c r="M200" s="207"/>
      <c r="N200" s="295" t="s">
        <v>49</v>
      </c>
    </row>
    <row r="201" spans="1:14" ht="22.95" customHeight="1">
      <c r="A201" s="204" t="s">
        <v>6452</v>
      </c>
      <c r="B201" s="204">
        <v>3878</v>
      </c>
      <c r="C201" s="205" t="s">
        <v>1014</v>
      </c>
      <c r="D201" s="205" t="str">
        <f t="shared" si="3"/>
        <v>林口清梅店1</v>
      </c>
      <c r="E201" s="204">
        <v>1</v>
      </c>
      <c r="F201" s="204" t="s">
        <v>6453</v>
      </c>
      <c r="G201" s="205" t="s">
        <v>6454</v>
      </c>
      <c r="H201" s="204" t="s">
        <v>5858</v>
      </c>
      <c r="I201" s="206" t="s">
        <v>5859</v>
      </c>
      <c r="J201" s="207" t="s">
        <v>5</v>
      </c>
      <c r="K201" s="208" t="s">
        <v>5854</v>
      </c>
      <c r="L201" s="204"/>
      <c r="M201" s="207"/>
      <c r="N201" s="295" t="s">
        <v>49</v>
      </c>
    </row>
    <row r="202" spans="1:14" ht="22.95" customHeight="1">
      <c r="A202" s="204" t="s">
        <v>6455</v>
      </c>
      <c r="B202" s="204">
        <v>4483</v>
      </c>
      <c r="C202" s="205" t="s">
        <v>1711</v>
      </c>
      <c r="D202" s="205" t="str">
        <f t="shared" si="3"/>
        <v>林口築夢店1</v>
      </c>
      <c r="E202" s="204">
        <v>1</v>
      </c>
      <c r="F202" s="204" t="s">
        <v>6456</v>
      </c>
      <c r="G202" s="205" t="s">
        <v>6457</v>
      </c>
      <c r="H202" s="204" t="s">
        <v>5852</v>
      </c>
      <c r="I202" s="206" t="s">
        <v>5859</v>
      </c>
      <c r="J202" s="207" t="s">
        <v>5</v>
      </c>
      <c r="K202" s="208" t="s">
        <v>5854</v>
      </c>
      <c r="L202" s="204"/>
      <c r="M202" s="207"/>
      <c r="N202" s="295" t="s">
        <v>49</v>
      </c>
    </row>
    <row r="203" spans="1:14" ht="22.95" customHeight="1">
      <c r="A203" s="204" t="s">
        <v>6458</v>
      </c>
      <c r="B203" s="204">
        <v>4154</v>
      </c>
      <c r="C203" s="205" t="s">
        <v>1704</v>
      </c>
      <c r="D203" s="205" t="str">
        <f t="shared" si="3"/>
        <v>林口麗園店1</v>
      </c>
      <c r="E203" s="204">
        <v>1</v>
      </c>
      <c r="F203" s="204" t="s">
        <v>6459</v>
      </c>
      <c r="G203" s="205" t="s">
        <v>6460</v>
      </c>
      <c r="H203" s="204" t="s">
        <v>5900</v>
      </c>
      <c r="I203" s="206" t="s">
        <v>5859</v>
      </c>
      <c r="J203" s="207" t="s">
        <v>5</v>
      </c>
      <c r="K203" s="208" t="s">
        <v>5854</v>
      </c>
      <c r="L203" s="204"/>
      <c r="M203" s="207"/>
      <c r="N203" s="295" t="s">
        <v>49</v>
      </c>
    </row>
    <row r="204" spans="1:14" ht="22.95" customHeight="1">
      <c r="A204" s="204" t="s">
        <v>6461</v>
      </c>
      <c r="B204" s="204">
        <v>4154</v>
      </c>
      <c r="C204" s="205" t="s">
        <v>1704</v>
      </c>
      <c r="D204" s="205" t="str">
        <f t="shared" si="3"/>
        <v>林口麗園店2</v>
      </c>
      <c r="E204" s="204">
        <v>2</v>
      </c>
      <c r="F204" s="204" t="s">
        <v>6462</v>
      </c>
      <c r="G204" s="205" t="s">
        <v>6463</v>
      </c>
      <c r="H204" s="204" t="s">
        <v>5852</v>
      </c>
      <c r="I204" s="206" t="s">
        <v>5859</v>
      </c>
      <c r="J204" s="207" t="s">
        <v>5</v>
      </c>
      <c r="K204" s="208" t="s">
        <v>5854</v>
      </c>
      <c r="L204" s="204"/>
      <c r="M204" s="207"/>
      <c r="N204" s="295" t="s">
        <v>49</v>
      </c>
    </row>
    <row r="205" spans="1:14" ht="22.95" customHeight="1">
      <c r="A205" s="204" t="s">
        <v>6464</v>
      </c>
      <c r="B205" s="204">
        <v>2267</v>
      </c>
      <c r="C205" s="205" t="s">
        <v>820</v>
      </c>
      <c r="D205" s="205" t="str">
        <f t="shared" si="3"/>
        <v>北縣金陽店1</v>
      </c>
      <c r="E205" s="204">
        <v>1</v>
      </c>
      <c r="F205" s="204" t="s">
        <v>6465</v>
      </c>
      <c r="G205" s="205" t="s">
        <v>6466</v>
      </c>
      <c r="H205" s="204" t="s">
        <v>5852</v>
      </c>
      <c r="I205" s="206" t="s">
        <v>5859</v>
      </c>
      <c r="J205" s="207" t="s">
        <v>4</v>
      </c>
      <c r="K205" s="208" t="s">
        <v>5854</v>
      </c>
      <c r="L205" s="204"/>
      <c r="M205" s="207"/>
      <c r="N205" s="295" t="s">
        <v>49</v>
      </c>
    </row>
    <row r="206" spans="1:14" ht="22.95" customHeight="1">
      <c r="A206" s="204" t="s">
        <v>6467</v>
      </c>
      <c r="B206" s="204">
        <v>2267</v>
      </c>
      <c r="C206" s="205" t="s">
        <v>820</v>
      </c>
      <c r="D206" s="205" t="str">
        <f t="shared" si="3"/>
        <v>北縣金陽店2</v>
      </c>
      <c r="E206" s="204">
        <v>2</v>
      </c>
      <c r="F206" s="204" t="s">
        <v>6468</v>
      </c>
      <c r="G206" s="205" t="s">
        <v>6469</v>
      </c>
      <c r="H206" s="204" t="s">
        <v>5852</v>
      </c>
      <c r="I206" s="206" t="s">
        <v>5859</v>
      </c>
      <c r="J206" s="207" t="s">
        <v>4</v>
      </c>
      <c r="K206" s="208" t="s">
        <v>5854</v>
      </c>
      <c r="L206" s="204"/>
      <c r="M206" s="207"/>
      <c r="N206" s="295" t="s">
        <v>49</v>
      </c>
    </row>
    <row r="207" spans="1:14" ht="22.95" customHeight="1">
      <c r="A207" s="204" t="s">
        <v>6470</v>
      </c>
      <c r="B207" s="204">
        <v>3606</v>
      </c>
      <c r="C207" s="205" t="s">
        <v>792</v>
      </c>
      <c r="D207" s="205" t="str">
        <f t="shared" si="3"/>
        <v>北縣泰富店1</v>
      </c>
      <c r="E207" s="204">
        <v>1</v>
      </c>
      <c r="F207" s="204" t="s">
        <v>6471</v>
      </c>
      <c r="G207" s="205" t="s">
        <v>6472</v>
      </c>
      <c r="H207" s="204" t="s">
        <v>5858</v>
      </c>
      <c r="I207" s="206" t="s">
        <v>5859</v>
      </c>
      <c r="J207" s="207" t="s">
        <v>11</v>
      </c>
      <c r="K207" s="208" t="s">
        <v>5854</v>
      </c>
      <c r="L207" s="204"/>
      <c r="M207" s="207"/>
      <c r="N207" s="295" t="s">
        <v>49</v>
      </c>
    </row>
    <row r="208" spans="1:14" ht="22.95" customHeight="1">
      <c r="A208" s="204" t="s">
        <v>6473</v>
      </c>
      <c r="B208" s="204">
        <v>3606</v>
      </c>
      <c r="C208" s="205" t="s">
        <v>792</v>
      </c>
      <c r="D208" s="205" t="str">
        <f t="shared" si="3"/>
        <v>北縣泰富店2</v>
      </c>
      <c r="E208" s="204">
        <v>2</v>
      </c>
      <c r="F208" s="204" t="s">
        <v>6474</v>
      </c>
      <c r="G208" s="205" t="s">
        <v>6475</v>
      </c>
      <c r="H208" s="204" t="s">
        <v>5858</v>
      </c>
      <c r="I208" s="206" t="s">
        <v>5859</v>
      </c>
      <c r="J208" s="207" t="s">
        <v>11</v>
      </c>
      <c r="K208" s="208" t="s">
        <v>5854</v>
      </c>
      <c r="L208" s="204"/>
      <c r="M208" s="207"/>
      <c r="N208" s="295" t="s">
        <v>49</v>
      </c>
    </row>
    <row r="209" spans="1:14" ht="22.95" customHeight="1">
      <c r="A209" s="204" t="s">
        <v>6476</v>
      </c>
      <c r="B209" s="204">
        <v>4656</v>
      </c>
      <c r="C209" s="205" t="s">
        <v>787</v>
      </c>
      <c r="D209" s="205" t="str">
        <f t="shared" si="3"/>
        <v>泰山新民店1</v>
      </c>
      <c r="E209" s="204">
        <v>1</v>
      </c>
      <c r="F209" s="204" t="s">
        <v>6477</v>
      </c>
      <c r="G209" s="205" t="s">
        <v>6478</v>
      </c>
      <c r="H209" s="204" t="s">
        <v>6479</v>
      </c>
      <c r="I209" s="206" t="s">
        <v>5853</v>
      </c>
      <c r="J209" s="207" t="s">
        <v>11</v>
      </c>
      <c r="K209" s="208" t="s">
        <v>5854</v>
      </c>
      <c r="L209" s="204"/>
      <c r="M209" s="207"/>
      <c r="N209" s="295" t="s">
        <v>49</v>
      </c>
    </row>
    <row r="210" spans="1:14" ht="22.95" customHeight="1">
      <c r="A210" s="204" t="s">
        <v>6480</v>
      </c>
      <c r="B210" s="204">
        <v>4656</v>
      </c>
      <c r="C210" s="205" t="s">
        <v>787</v>
      </c>
      <c r="D210" s="205" t="str">
        <f t="shared" si="3"/>
        <v>泰山新民店2</v>
      </c>
      <c r="E210" s="204">
        <v>2</v>
      </c>
      <c r="F210" s="204" t="s">
        <v>6481</v>
      </c>
      <c r="G210" s="205" t="s">
        <v>6482</v>
      </c>
      <c r="H210" s="204" t="s">
        <v>5858</v>
      </c>
      <c r="I210" s="206" t="s">
        <v>5859</v>
      </c>
      <c r="J210" s="207" t="s">
        <v>11</v>
      </c>
      <c r="K210" s="208" t="s">
        <v>5854</v>
      </c>
      <c r="L210" s="204"/>
      <c r="M210" s="207"/>
      <c r="N210" s="295" t="s">
        <v>49</v>
      </c>
    </row>
    <row r="211" spans="1:14" ht="22.95" customHeight="1">
      <c r="A211" s="204" t="s">
        <v>6483</v>
      </c>
      <c r="B211" s="204">
        <v>3751</v>
      </c>
      <c r="C211" s="205" t="s">
        <v>1617</v>
      </c>
      <c r="D211" s="205" t="str">
        <f t="shared" si="3"/>
        <v>淡水真理大1</v>
      </c>
      <c r="E211" s="204">
        <v>1</v>
      </c>
      <c r="F211" s="204" t="s">
        <v>6484</v>
      </c>
      <c r="G211" s="205" t="s">
        <v>6485</v>
      </c>
      <c r="H211" s="204" t="s">
        <v>5858</v>
      </c>
      <c r="I211" s="206" t="s">
        <v>5859</v>
      </c>
      <c r="J211" s="207" t="s">
        <v>3</v>
      </c>
      <c r="K211" s="208" t="s">
        <v>5854</v>
      </c>
      <c r="L211" s="204" t="s">
        <v>66</v>
      </c>
      <c r="M211" s="207"/>
      <c r="N211" s="295" t="s">
        <v>49</v>
      </c>
    </row>
    <row r="212" spans="1:14" ht="22.95" customHeight="1">
      <c r="A212" s="204" t="s">
        <v>6486</v>
      </c>
      <c r="B212" s="204">
        <v>3751</v>
      </c>
      <c r="C212" s="205" t="s">
        <v>1617</v>
      </c>
      <c r="D212" s="205" t="str">
        <f t="shared" si="3"/>
        <v>淡水真理大2</v>
      </c>
      <c r="E212" s="204">
        <v>2</v>
      </c>
      <c r="F212" s="204" t="s">
        <v>6487</v>
      </c>
      <c r="G212" s="205" t="s">
        <v>6488</v>
      </c>
      <c r="H212" s="204" t="s">
        <v>5858</v>
      </c>
      <c r="I212" s="206" t="s">
        <v>5859</v>
      </c>
      <c r="J212" s="207" t="s">
        <v>3</v>
      </c>
      <c r="K212" s="208" t="s">
        <v>5854</v>
      </c>
      <c r="L212" s="204" t="s">
        <v>66</v>
      </c>
      <c r="M212" s="207"/>
      <c r="N212" s="295" t="s">
        <v>49</v>
      </c>
    </row>
    <row r="213" spans="1:14" ht="22.95" customHeight="1">
      <c r="A213" s="204" t="s">
        <v>6489</v>
      </c>
      <c r="B213" s="204">
        <v>2318</v>
      </c>
      <c r="C213" s="205" t="s">
        <v>1110</v>
      </c>
      <c r="D213" s="205" t="str">
        <f t="shared" si="3"/>
        <v>北縣淡俊店2</v>
      </c>
      <c r="E213" s="204">
        <v>2</v>
      </c>
      <c r="F213" s="204" t="s">
        <v>6490</v>
      </c>
      <c r="G213" s="205" t="s">
        <v>6491</v>
      </c>
      <c r="H213" s="204" t="s">
        <v>5900</v>
      </c>
      <c r="I213" s="206" t="s">
        <v>5859</v>
      </c>
      <c r="J213" s="207" t="s">
        <v>3</v>
      </c>
      <c r="K213" s="208" t="s">
        <v>5854</v>
      </c>
      <c r="L213" s="204"/>
      <c r="M213" s="207"/>
      <c r="N213" s="295" t="s">
        <v>49</v>
      </c>
    </row>
    <row r="214" spans="1:14" ht="22.95" customHeight="1">
      <c r="A214" s="204" t="s">
        <v>6492</v>
      </c>
      <c r="B214" s="204">
        <v>2897</v>
      </c>
      <c r="C214" s="205" t="s">
        <v>1772</v>
      </c>
      <c r="D214" s="205" t="str">
        <f t="shared" si="3"/>
        <v>淡水台電宿舍1</v>
      </c>
      <c r="E214" s="204">
        <v>1</v>
      </c>
      <c r="F214" s="204" t="s">
        <v>6493</v>
      </c>
      <c r="G214" s="205" t="s">
        <v>6494</v>
      </c>
      <c r="H214" s="204" t="s">
        <v>5858</v>
      </c>
      <c r="I214" s="206" t="s">
        <v>5859</v>
      </c>
      <c r="J214" s="207" t="s">
        <v>3</v>
      </c>
      <c r="K214" s="208" t="s">
        <v>5854</v>
      </c>
      <c r="L214" s="204"/>
      <c r="M214" s="207"/>
      <c r="N214" s="295" t="s">
        <v>49</v>
      </c>
    </row>
    <row r="215" spans="1:14" ht="22.95" customHeight="1">
      <c r="A215" s="204" t="s">
        <v>6495</v>
      </c>
      <c r="B215" s="204">
        <v>2897</v>
      </c>
      <c r="C215" s="205" t="s">
        <v>1772</v>
      </c>
      <c r="D215" s="205" t="str">
        <f t="shared" si="3"/>
        <v>淡水台電宿舍2</v>
      </c>
      <c r="E215" s="204">
        <v>2</v>
      </c>
      <c r="F215" s="204" t="s">
        <v>6496</v>
      </c>
      <c r="G215" s="205" t="s">
        <v>6497</v>
      </c>
      <c r="H215" s="204" t="s">
        <v>5858</v>
      </c>
      <c r="I215" s="206" t="s">
        <v>5859</v>
      </c>
      <c r="J215" s="207" t="s">
        <v>3</v>
      </c>
      <c r="K215" s="208" t="s">
        <v>5854</v>
      </c>
      <c r="L215" s="204"/>
      <c r="M215" s="207"/>
      <c r="N215" s="295" t="s">
        <v>49</v>
      </c>
    </row>
    <row r="216" spans="1:14" ht="22.95" customHeight="1">
      <c r="A216" s="204" t="s">
        <v>6498</v>
      </c>
      <c r="B216" s="204">
        <v>2749</v>
      </c>
      <c r="C216" s="205" t="s">
        <v>959</v>
      </c>
      <c r="D216" s="205" t="str">
        <f t="shared" si="3"/>
        <v>淡水灰瑤子1</v>
      </c>
      <c r="E216" s="204">
        <v>1</v>
      </c>
      <c r="F216" s="204" t="s">
        <v>6499</v>
      </c>
      <c r="G216" s="205" t="s">
        <v>6500</v>
      </c>
      <c r="H216" s="204" t="s">
        <v>5858</v>
      </c>
      <c r="I216" s="206" t="s">
        <v>5859</v>
      </c>
      <c r="J216" s="207" t="s">
        <v>3</v>
      </c>
      <c r="K216" s="208" t="s">
        <v>5854</v>
      </c>
      <c r="L216" s="204"/>
      <c r="M216" s="207"/>
      <c r="N216" s="295" t="s">
        <v>49</v>
      </c>
    </row>
    <row r="217" spans="1:14" ht="22.95" customHeight="1">
      <c r="A217" s="204" t="s">
        <v>6501</v>
      </c>
      <c r="B217" s="204">
        <v>2749</v>
      </c>
      <c r="C217" s="205" t="s">
        <v>959</v>
      </c>
      <c r="D217" s="205" t="str">
        <f t="shared" si="3"/>
        <v>淡水灰瑤子2</v>
      </c>
      <c r="E217" s="204">
        <v>2</v>
      </c>
      <c r="F217" s="204" t="s">
        <v>6502</v>
      </c>
      <c r="G217" s="205" t="s">
        <v>6503</v>
      </c>
      <c r="H217" s="204" t="s">
        <v>5858</v>
      </c>
      <c r="I217" s="206" t="s">
        <v>5859</v>
      </c>
      <c r="J217" s="207" t="s">
        <v>3</v>
      </c>
      <c r="K217" s="208" t="s">
        <v>5854</v>
      </c>
      <c r="L217" s="204"/>
      <c r="M217" s="207"/>
      <c r="N217" s="295" t="s">
        <v>49</v>
      </c>
    </row>
    <row r="218" spans="1:14" ht="22.95" customHeight="1">
      <c r="A218" s="204" t="s">
        <v>6504</v>
      </c>
      <c r="B218" s="204" t="s">
        <v>65</v>
      </c>
      <c r="C218" s="205" t="s">
        <v>237</v>
      </c>
      <c r="D218" s="205" t="str">
        <f t="shared" si="3"/>
        <v>淡水金龍店1</v>
      </c>
      <c r="E218" s="204">
        <v>1</v>
      </c>
      <c r="F218" s="204" t="s">
        <v>6505</v>
      </c>
      <c r="G218" s="205" t="s">
        <v>6506</v>
      </c>
      <c r="H218" s="204" t="s">
        <v>5852</v>
      </c>
      <c r="I218" s="206" t="s">
        <v>5890</v>
      </c>
      <c r="J218" s="207" t="s">
        <v>3</v>
      </c>
      <c r="K218" s="208" t="s">
        <v>5854</v>
      </c>
      <c r="L218" s="204"/>
      <c r="M218" s="207"/>
      <c r="N218" s="295" t="s">
        <v>49</v>
      </c>
    </row>
    <row r="219" spans="1:14" ht="22.95" customHeight="1">
      <c r="A219" s="204" t="s">
        <v>6507</v>
      </c>
      <c r="B219" s="204" t="s">
        <v>65</v>
      </c>
      <c r="C219" s="205" t="s">
        <v>237</v>
      </c>
      <c r="D219" s="205" t="str">
        <f t="shared" si="3"/>
        <v>淡水金龍店2</v>
      </c>
      <c r="E219" s="204">
        <v>2</v>
      </c>
      <c r="F219" s="204" t="s">
        <v>6508</v>
      </c>
      <c r="G219" s="205" t="s">
        <v>6509</v>
      </c>
      <c r="H219" s="204" t="s">
        <v>5852</v>
      </c>
      <c r="I219" s="206" t="s">
        <v>5890</v>
      </c>
      <c r="J219" s="207" t="s">
        <v>3</v>
      </c>
      <c r="K219" s="208" t="s">
        <v>5854</v>
      </c>
      <c r="L219" s="204"/>
      <c r="M219" s="207"/>
      <c r="N219" s="295" t="s">
        <v>49</v>
      </c>
    </row>
    <row r="220" spans="1:14" ht="22.95" customHeight="1">
      <c r="A220" s="204" t="s">
        <v>6510</v>
      </c>
      <c r="B220" s="204">
        <v>4298</v>
      </c>
      <c r="C220" s="205" t="s">
        <v>1808</v>
      </c>
      <c r="D220" s="205" t="str">
        <f t="shared" si="3"/>
        <v>淡水後洲店1</v>
      </c>
      <c r="E220" s="204">
        <v>1</v>
      </c>
      <c r="F220" s="204" t="s">
        <v>6511</v>
      </c>
      <c r="G220" s="205" t="s">
        <v>6512</v>
      </c>
      <c r="H220" s="204" t="s">
        <v>5852</v>
      </c>
      <c r="I220" s="206" t="s">
        <v>5859</v>
      </c>
      <c r="J220" s="207" t="s">
        <v>3</v>
      </c>
      <c r="K220" s="208" t="s">
        <v>5854</v>
      </c>
      <c r="L220" s="204"/>
      <c r="M220" s="207"/>
      <c r="N220" s="295" t="s">
        <v>49</v>
      </c>
    </row>
    <row r="221" spans="1:14" ht="22.95" customHeight="1">
      <c r="A221" s="204" t="s">
        <v>6513</v>
      </c>
      <c r="B221" s="204">
        <v>4298</v>
      </c>
      <c r="C221" s="205" t="s">
        <v>1808</v>
      </c>
      <c r="D221" s="205" t="str">
        <f t="shared" si="3"/>
        <v>淡水後洲店2</v>
      </c>
      <c r="E221" s="204">
        <v>2</v>
      </c>
      <c r="F221" s="204" t="s">
        <v>6514</v>
      </c>
      <c r="G221" s="205" t="s">
        <v>6515</v>
      </c>
      <c r="H221" s="204" t="s">
        <v>5852</v>
      </c>
      <c r="I221" s="206" t="s">
        <v>5859</v>
      </c>
      <c r="J221" s="207" t="s">
        <v>3</v>
      </c>
      <c r="K221" s="208" t="s">
        <v>5854</v>
      </c>
      <c r="L221" s="204"/>
      <c r="M221" s="207"/>
      <c r="N221" s="295" t="s">
        <v>49</v>
      </c>
    </row>
    <row r="222" spans="1:14" ht="22.95" customHeight="1">
      <c r="A222" s="204" t="s">
        <v>6516</v>
      </c>
      <c r="B222" s="204">
        <v>4788</v>
      </c>
      <c r="C222" s="205" t="s">
        <v>1797</v>
      </c>
      <c r="D222" s="205" t="str">
        <f t="shared" si="3"/>
        <v>淡水國家店1</v>
      </c>
      <c r="E222" s="204">
        <v>1</v>
      </c>
      <c r="F222" s="204" t="s">
        <v>6517</v>
      </c>
      <c r="G222" s="205" t="s">
        <v>6518</v>
      </c>
      <c r="H222" s="204" t="s">
        <v>5852</v>
      </c>
      <c r="I222" s="206" t="s">
        <v>5859</v>
      </c>
      <c r="J222" s="207" t="s">
        <v>3</v>
      </c>
      <c r="K222" s="208" t="s">
        <v>5854</v>
      </c>
      <c r="L222" s="204"/>
      <c r="M222" s="207"/>
      <c r="N222" s="295" t="s">
        <v>49</v>
      </c>
    </row>
    <row r="223" spans="1:14" ht="22.95" customHeight="1">
      <c r="A223" s="204" t="s">
        <v>6519</v>
      </c>
      <c r="B223" s="204">
        <v>4788</v>
      </c>
      <c r="C223" s="205" t="s">
        <v>1797</v>
      </c>
      <c r="D223" s="205" t="str">
        <f t="shared" si="3"/>
        <v>淡水國家店2</v>
      </c>
      <c r="E223" s="204">
        <v>2</v>
      </c>
      <c r="F223" s="204" t="s">
        <v>6520</v>
      </c>
      <c r="G223" s="205" t="s">
        <v>6521</v>
      </c>
      <c r="H223" s="204" t="s">
        <v>5852</v>
      </c>
      <c r="I223" s="206" t="s">
        <v>5859</v>
      </c>
      <c r="J223" s="207" t="s">
        <v>3</v>
      </c>
      <c r="K223" s="208" t="s">
        <v>5854</v>
      </c>
      <c r="L223" s="204"/>
      <c r="M223" s="207"/>
      <c r="N223" s="295" t="s">
        <v>49</v>
      </c>
    </row>
    <row r="224" spans="1:14" ht="22.95" customHeight="1">
      <c r="A224" s="204" t="s">
        <v>6522</v>
      </c>
      <c r="B224" s="204">
        <v>4153</v>
      </c>
      <c r="C224" s="205" t="s">
        <v>1783</v>
      </c>
      <c r="D224" s="205" t="str">
        <f t="shared" si="3"/>
        <v>淡水莊園店1</v>
      </c>
      <c r="E224" s="204">
        <v>1</v>
      </c>
      <c r="F224" s="204" t="s">
        <v>6523</v>
      </c>
      <c r="G224" s="205" t="s">
        <v>6524</v>
      </c>
      <c r="H224" s="204" t="s">
        <v>5858</v>
      </c>
      <c r="I224" s="206" t="s">
        <v>5890</v>
      </c>
      <c r="J224" s="207" t="s">
        <v>3</v>
      </c>
      <c r="K224" s="208" t="s">
        <v>5854</v>
      </c>
      <c r="L224" s="204"/>
      <c r="M224" s="207"/>
      <c r="N224" s="295" t="s">
        <v>49</v>
      </c>
    </row>
    <row r="225" spans="1:14" ht="22.95" customHeight="1">
      <c r="A225" s="204" t="s">
        <v>6525</v>
      </c>
      <c r="B225" s="204">
        <v>4153</v>
      </c>
      <c r="C225" s="205" t="s">
        <v>1783</v>
      </c>
      <c r="D225" s="205" t="str">
        <f t="shared" si="3"/>
        <v>淡水莊園店2</v>
      </c>
      <c r="E225" s="204">
        <v>2</v>
      </c>
      <c r="F225" s="204" t="s">
        <v>6526</v>
      </c>
      <c r="G225" s="205" t="s">
        <v>6527</v>
      </c>
      <c r="H225" s="204" t="s">
        <v>5858</v>
      </c>
      <c r="I225" s="206" t="s">
        <v>5890</v>
      </c>
      <c r="J225" s="207" t="s">
        <v>3</v>
      </c>
      <c r="K225" s="208" t="s">
        <v>5854</v>
      </c>
      <c r="L225" s="204"/>
      <c r="M225" s="207"/>
      <c r="N225" s="295" t="s">
        <v>49</v>
      </c>
    </row>
    <row r="226" spans="1:14" ht="22.95" customHeight="1">
      <c r="A226" s="204" t="s">
        <v>6528</v>
      </c>
      <c r="B226" s="204">
        <v>4093</v>
      </c>
      <c r="C226" s="205" t="s">
        <v>1441</v>
      </c>
      <c r="D226" s="205" t="str">
        <f t="shared" si="3"/>
        <v>淡水新市一2</v>
      </c>
      <c r="E226" s="204">
        <v>2</v>
      </c>
      <c r="F226" s="204" t="s">
        <v>6529</v>
      </c>
      <c r="G226" s="205" t="s">
        <v>6530</v>
      </c>
      <c r="H226" s="204" t="s">
        <v>5852</v>
      </c>
      <c r="I226" s="206" t="s">
        <v>5859</v>
      </c>
      <c r="J226" s="207" t="s">
        <v>3</v>
      </c>
      <c r="K226" s="208" t="s">
        <v>5854</v>
      </c>
      <c r="L226" s="204"/>
      <c r="M226" s="207"/>
      <c r="N226" s="295" t="s">
        <v>49</v>
      </c>
    </row>
    <row r="227" spans="1:14" ht="22.95" customHeight="1">
      <c r="A227" s="204" t="s">
        <v>6531</v>
      </c>
      <c r="B227" s="204">
        <v>4529</v>
      </c>
      <c r="C227" s="205" t="s">
        <v>919</v>
      </c>
      <c r="D227" s="205" t="str">
        <f t="shared" si="3"/>
        <v>淡水新洲店1</v>
      </c>
      <c r="E227" s="204">
        <v>1</v>
      </c>
      <c r="F227" s="204" t="s">
        <v>6532</v>
      </c>
      <c r="G227" s="205" t="s">
        <v>6533</v>
      </c>
      <c r="H227" s="204" t="s">
        <v>5858</v>
      </c>
      <c r="I227" s="206" t="s">
        <v>5890</v>
      </c>
      <c r="J227" s="207" t="s">
        <v>3</v>
      </c>
      <c r="K227" s="208" t="s">
        <v>5854</v>
      </c>
      <c r="L227" s="204"/>
      <c r="M227" s="207"/>
      <c r="N227" s="295" t="s">
        <v>49</v>
      </c>
    </row>
    <row r="228" spans="1:14" ht="22.95" customHeight="1">
      <c r="A228" s="204" t="s">
        <v>6534</v>
      </c>
      <c r="B228" s="204">
        <v>4529</v>
      </c>
      <c r="C228" s="205" t="s">
        <v>919</v>
      </c>
      <c r="D228" s="205" t="str">
        <f t="shared" si="3"/>
        <v>淡水新洲店2</v>
      </c>
      <c r="E228" s="204">
        <v>2</v>
      </c>
      <c r="F228" s="204" t="s">
        <v>6535</v>
      </c>
      <c r="G228" s="205" t="s">
        <v>6536</v>
      </c>
      <c r="H228" s="204" t="s">
        <v>5858</v>
      </c>
      <c r="I228" s="206" t="s">
        <v>5890</v>
      </c>
      <c r="J228" s="207" t="s">
        <v>3</v>
      </c>
      <c r="K228" s="208" t="s">
        <v>5854</v>
      </c>
      <c r="L228" s="204"/>
      <c r="M228" s="207"/>
      <c r="N228" s="295" t="s">
        <v>49</v>
      </c>
    </row>
    <row r="229" spans="1:14" ht="22.95" customHeight="1">
      <c r="A229" s="204" t="s">
        <v>6537</v>
      </c>
      <c r="B229" s="204">
        <v>4739</v>
      </c>
      <c r="C229" s="205" t="s">
        <v>1683</v>
      </c>
      <c r="D229" s="205" t="str">
        <f t="shared" si="3"/>
        <v>淡水櫻花店2</v>
      </c>
      <c r="E229" s="204">
        <v>2</v>
      </c>
      <c r="F229" s="204" t="s">
        <v>6538</v>
      </c>
      <c r="G229" s="205" t="s">
        <v>6539</v>
      </c>
      <c r="H229" s="204" t="s">
        <v>5852</v>
      </c>
      <c r="I229" s="206" t="s">
        <v>5859</v>
      </c>
      <c r="J229" s="207" t="s">
        <v>3</v>
      </c>
      <c r="K229" s="208" t="s">
        <v>5854</v>
      </c>
      <c r="L229" s="204"/>
      <c r="M229" s="207"/>
      <c r="N229" s="295" t="s">
        <v>49</v>
      </c>
    </row>
    <row r="230" spans="1:14" ht="22.95" customHeight="1">
      <c r="A230" s="204" t="s">
        <v>6540</v>
      </c>
      <c r="B230" s="204">
        <v>3851</v>
      </c>
      <c r="C230" s="205" t="s">
        <v>1853</v>
      </c>
      <c r="D230" s="205" t="str">
        <f t="shared" si="3"/>
        <v>北縣輔園店1</v>
      </c>
      <c r="E230" s="204">
        <v>1</v>
      </c>
      <c r="F230" s="204" t="s">
        <v>6541</v>
      </c>
      <c r="G230" s="205" t="s">
        <v>6542</v>
      </c>
      <c r="H230" s="204" t="s">
        <v>5852</v>
      </c>
      <c r="I230" s="206" t="s">
        <v>5859</v>
      </c>
      <c r="J230" s="207" t="s">
        <v>10</v>
      </c>
      <c r="K230" s="208" t="s">
        <v>5854</v>
      </c>
      <c r="L230" s="204" t="s">
        <v>66</v>
      </c>
      <c r="M230" s="207"/>
      <c r="N230" s="295" t="s">
        <v>49</v>
      </c>
    </row>
    <row r="231" spans="1:14" ht="22.95" customHeight="1">
      <c r="A231" s="204" t="s">
        <v>6543</v>
      </c>
      <c r="B231" s="204">
        <v>3851</v>
      </c>
      <c r="C231" s="205" t="s">
        <v>1853</v>
      </c>
      <c r="D231" s="205" t="str">
        <f t="shared" si="3"/>
        <v>北縣輔園店2</v>
      </c>
      <c r="E231" s="204">
        <v>2</v>
      </c>
      <c r="F231" s="204" t="s">
        <v>6544</v>
      </c>
      <c r="G231" s="205" t="s">
        <v>6545</v>
      </c>
      <c r="H231" s="204" t="s">
        <v>5852</v>
      </c>
      <c r="I231" s="206" t="s">
        <v>5859</v>
      </c>
      <c r="J231" s="207" t="s">
        <v>10</v>
      </c>
      <c r="K231" s="208" t="s">
        <v>5854</v>
      </c>
      <c r="L231" s="204" t="s">
        <v>66</v>
      </c>
      <c r="M231" s="207"/>
      <c r="N231" s="295" t="s">
        <v>49</v>
      </c>
    </row>
    <row r="232" spans="1:14" ht="22.95" customHeight="1">
      <c r="A232" s="204" t="s">
        <v>6546</v>
      </c>
      <c r="B232" s="204" t="s">
        <v>58</v>
      </c>
      <c r="C232" s="205" t="s">
        <v>1037</v>
      </c>
      <c r="D232" s="205" t="str">
        <f t="shared" si="3"/>
        <v>田倉新樹店1</v>
      </c>
      <c r="E232" s="204">
        <v>1</v>
      </c>
      <c r="F232" s="204" t="s">
        <v>6547</v>
      </c>
      <c r="G232" s="205" t="s">
        <v>6548</v>
      </c>
      <c r="H232" s="204" t="s">
        <v>5852</v>
      </c>
      <c r="I232" s="206" t="s">
        <v>5853</v>
      </c>
      <c r="J232" s="207" t="s">
        <v>10</v>
      </c>
      <c r="K232" s="208" t="s">
        <v>5854</v>
      </c>
      <c r="L232" s="204" t="s">
        <v>54</v>
      </c>
      <c r="M232" s="207"/>
      <c r="N232" s="295" t="s">
        <v>49</v>
      </c>
    </row>
    <row r="233" spans="1:14" ht="22.95" customHeight="1">
      <c r="A233" s="204" t="s">
        <v>6549</v>
      </c>
      <c r="B233" s="204">
        <v>3652</v>
      </c>
      <c r="C233" s="205" t="s">
        <v>1818</v>
      </c>
      <c r="D233" s="205" t="str">
        <f t="shared" si="3"/>
        <v>北縣莊民店1</v>
      </c>
      <c r="E233" s="204">
        <v>1</v>
      </c>
      <c r="F233" s="204" t="s">
        <v>6550</v>
      </c>
      <c r="G233" s="205" t="s">
        <v>6551</v>
      </c>
      <c r="H233" s="204" t="s">
        <v>5852</v>
      </c>
      <c r="I233" s="206" t="s">
        <v>5859</v>
      </c>
      <c r="J233" s="207" t="s">
        <v>10</v>
      </c>
      <c r="K233" s="208" t="s">
        <v>5854</v>
      </c>
      <c r="L233" s="204"/>
      <c r="M233" s="207"/>
      <c r="N233" s="295" t="s">
        <v>49</v>
      </c>
    </row>
    <row r="234" spans="1:14" ht="22.95" customHeight="1">
      <c r="A234" s="204" t="s">
        <v>6552</v>
      </c>
      <c r="B234" s="204">
        <v>3652</v>
      </c>
      <c r="C234" s="205" t="s">
        <v>1818</v>
      </c>
      <c r="D234" s="205" t="str">
        <f t="shared" si="3"/>
        <v>北縣莊民店2</v>
      </c>
      <c r="E234" s="204">
        <v>2</v>
      </c>
      <c r="F234" s="204" t="s">
        <v>6553</v>
      </c>
      <c r="G234" s="205" t="s">
        <v>6554</v>
      </c>
      <c r="H234" s="204" t="s">
        <v>5852</v>
      </c>
      <c r="I234" s="206" t="s">
        <v>5859</v>
      </c>
      <c r="J234" s="207" t="s">
        <v>10</v>
      </c>
      <c r="K234" s="208" t="s">
        <v>5854</v>
      </c>
      <c r="L234" s="204"/>
      <c r="M234" s="207"/>
      <c r="N234" s="295" t="s">
        <v>49</v>
      </c>
    </row>
    <row r="235" spans="1:14" ht="22.95" customHeight="1">
      <c r="A235" s="204" t="s">
        <v>6555</v>
      </c>
      <c r="B235" s="204">
        <v>3052</v>
      </c>
      <c r="C235" s="205" t="s">
        <v>348</v>
      </c>
      <c r="D235" s="205" t="str">
        <f t="shared" si="3"/>
        <v>北縣莊玲店1</v>
      </c>
      <c r="E235" s="204">
        <v>1</v>
      </c>
      <c r="F235" s="204" t="s">
        <v>6556</v>
      </c>
      <c r="G235" s="205" t="s">
        <v>6557</v>
      </c>
      <c r="H235" s="204" t="s">
        <v>5900</v>
      </c>
      <c r="I235" s="206" t="s">
        <v>5859</v>
      </c>
      <c r="J235" s="207" t="s">
        <v>10</v>
      </c>
      <c r="K235" s="208" t="s">
        <v>5854</v>
      </c>
      <c r="L235" s="204"/>
      <c r="M235" s="207"/>
      <c r="N235" s="295" t="s">
        <v>49</v>
      </c>
    </row>
    <row r="236" spans="1:14" ht="22.95" customHeight="1">
      <c r="A236" s="204" t="s">
        <v>6558</v>
      </c>
      <c r="B236" s="204">
        <v>3052</v>
      </c>
      <c r="C236" s="205" t="s">
        <v>348</v>
      </c>
      <c r="D236" s="205" t="str">
        <f t="shared" si="3"/>
        <v>北縣莊玲店2</v>
      </c>
      <c r="E236" s="204">
        <v>2</v>
      </c>
      <c r="F236" s="204" t="s">
        <v>6559</v>
      </c>
      <c r="G236" s="205" t="s">
        <v>6560</v>
      </c>
      <c r="H236" s="204" t="s">
        <v>5900</v>
      </c>
      <c r="I236" s="206" t="s">
        <v>5859</v>
      </c>
      <c r="J236" s="207" t="s">
        <v>10</v>
      </c>
      <c r="K236" s="208" t="s">
        <v>5854</v>
      </c>
      <c r="L236" s="204"/>
      <c r="M236" s="207"/>
      <c r="N236" s="295" t="s">
        <v>49</v>
      </c>
    </row>
    <row r="237" spans="1:14" ht="22.95" customHeight="1">
      <c r="A237" s="204" t="s">
        <v>6561</v>
      </c>
      <c r="B237" s="204">
        <v>3380</v>
      </c>
      <c r="C237" s="205" t="s">
        <v>366</v>
      </c>
      <c r="D237" s="205" t="str">
        <f t="shared" si="3"/>
        <v>北縣莊勝店2</v>
      </c>
      <c r="E237" s="204">
        <v>2</v>
      </c>
      <c r="F237" s="204" t="s">
        <v>6562</v>
      </c>
      <c r="G237" s="205" t="s">
        <v>6563</v>
      </c>
      <c r="H237" s="204" t="s">
        <v>5900</v>
      </c>
      <c r="I237" s="206" t="s">
        <v>5859</v>
      </c>
      <c r="J237" s="207" t="s">
        <v>10</v>
      </c>
      <c r="K237" s="208" t="s">
        <v>5854</v>
      </c>
      <c r="L237" s="204"/>
      <c r="M237" s="207"/>
      <c r="N237" s="295" t="s">
        <v>49</v>
      </c>
    </row>
    <row r="238" spans="1:14" ht="22.95" customHeight="1">
      <c r="A238" s="204" t="s">
        <v>6564</v>
      </c>
      <c r="B238" s="204">
        <v>2109</v>
      </c>
      <c r="C238" s="205" t="s">
        <v>1041</v>
      </c>
      <c r="D238" s="205" t="str">
        <f t="shared" si="3"/>
        <v>北縣瓊林南店1</v>
      </c>
      <c r="E238" s="204">
        <v>1</v>
      </c>
      <c r="F238" s="204" t="s">
        <v>6565</v>
      </c>
      <c r="G238" s="205" t="s">
        <v>6566</v>
      </c>
      <c r="H238" s="204" t="s">
        <v>5852</v>
      </c>
      <c r="I238" s="206" t="s">
        <v>5853</v>
      </c>
      <c r="J238" s="207" t="s">
        <v>10</v>
      </c>
      <c r="K238" s="208" t="s">
        <v>5854</v>
      </c>
      <c r="L238" s="204"/>
      <c r="M238" s="207"/>
      <c r="N238" s="295" t="s">
        <v>49</v>
      </c>
    </row>
    <row r="239" spans="1:14" ht="22.95" customHeight="1">
      <c r="A239" s="204" t="s">
        <v>6567</v>
      </c>
      <c r="B239" s="204">
        <v>2109</v>
      </c>
      <c r="C239" s="205" t="s">
        <v>1041</v>
      </c>
      <c r="D239" s="205" t="str">
        <f t="shared" si="3"/>
        <v>北縣瓊林南店2</v>
      </c>
      <c r="E239" s="204">
        <v>2</v>
      </c>
      <c r="F239" s="204" t="s">
        <v>6568</v>
      </c>
      <c r="G239" s="205" t="s">
        <v>6569</v>
      </c>
      <c r="H239" s="204" t="s">
        <v>5852</v>
      </c>
      <c r="I239" s="206" t="s">
        <v>5853</v>
      </c>
      <c r="J239" s="207" t="s">
        <v>10</v>
      </c>
      <c r="K239" s="208" t="s">
        <v>5854</v>
      </c>
      <c r="L239" s="204"/>
      <c r="M239" s="207"/>
      <c r="N239" s="295" t="s">
        <v>49</v>
      </c>
    </row>
    <row r="240" spans="1:14" ht="22.95" customHeight="1">
      <c r="A240" s="204" t="s">
        <v>6570</v>
      </c>
      <c r="B240" s="204">
        <v>4856</v>
      </c>
      <c r="C240" s="205" t="s">
        <v>417</v>
      </c>
      <c r="D240" s="205" t="str">
        <f t="shared" si="3"/>
        <v>新莊小胖店2</v>
      </c>
      <c r="E240" s="204">
        <v>2</v>
      </c>
      <c r="F240" s="204" t="s">
        <v>6571</v>
      </c>
      <c r="G240" s="205" t="s">
        <v>6572</v>
      </c>
      <c r="H240" s="204" t="s">
        <v>5852</v>
      </c>
      <c r="I240" s="206" t="s">
        <v>5859</v>
      </c>
      <c r="J240" s="207" t="s">
        <v>10</v>
      </c>
      <c r="K240" s="208" t="s">
        <v>5854</v>
      </c>
      <c r="L240" s="204"/>
      <c r="M240" s="207"/>
      <c r="N240" s="295" t="s">
        <v>49</v>
      </c>
    </row>
    <row r="241" spans="1:14" ht="22.95" customHeight="1">
      <c r="A241" s="204" t="s">
        <v>6573</v>
      </c>
      <c r="B241" s="204">
        <v>4163</v>
      </c>
      <c r="C241" s="205" t="s">
        <v>483</v>
      </c>
      <c r="D241" s="205" t="str">
        <f t="shared" si="3"/>
        <v>新莊中泉店1</v>
      </c>
      <c r="E241" s="204">
        <v>1</v>
      </c>
      <c r="F241" s="204" t="s">
        <v>6574</v>
      </c>
      <c r="G241" s="205" t="s">
        <v>6575</v>
      </c>
      <c r="H241" s="204" t="s">
        <v>5900</v>
      </c>
      <c r="I241" s="206" t="s">
        <v>5859</v>
      </c>
      <c r="J241" s="207" t="s">
        <v>10</v>
      </c>
      <c r="K241" s="208" t="s">
        <v>5854</v>
      </c>
      <c r="L241" s="204"/>
      <c r="M241" s="207"/>
      <c r="N241" s="295" t="s">
        <v>49</v>
      </c>
    </row>
    <row r="242" spans="1:14" ht="22.95" customHeight="1">
      <c r="A242" s="204" t="s">
        <v>6576</v>
      </c>
      <c r="B242" s="204">
        <v>4163</v>
      </c>
      <c r="C242" s="205" t="s">
        <v>483</v>
      </c>
      <c r="D242" s="205" t="str">
        <f t="shared" si="3"/>
        <v>新莊中泉店2</v>
      </c>
      <c r="E242" s="204">
        <v>2</v>
      </c>
      <c r="F242" s="204" t="s">
        <v>6577</v>
      </c>
      <c r="G242" s="205" t="s">
        <v>6578</v>
      </c>
      <c r="H242" s="204" t="s">
        <v>5900</v>
      </c>
      <c r="I242" s="206" t="s">
        <v>5859</v>
      </c>
      <c r="J242" s="207" t="s">
        <v>10</v>
      </c>
      <c r="K242" s="208" t="s">
        <v>5854</v>
      </c>
      <c r="L242" s="204"/>
      <c r="M242" s="207"/>
      <c r="N242" s="295" t="s">
        <v>49</v>
      </c>
    </row>
    <row r="243" spans="1:14" ht="22.95" customHeight="1">
      <c r="A243" s="204" t="s">
        <v>6579</v>
      </c>
      <c r="B243" s="204">
        <v>5057</v>
      </c>
      <c r="C243" s="205" t="s">
        <v>1826</v>
      </c>
      <c r="D243" s="205" t="str">
        <f t="shared" si="3"/>
        <v>新莊中港店1</v>
      </c>
      <c r="E243" s="204">
        <v>1</v>
      </c>
      <c r="F243" s="204" t="s">
        <v>6580</v>
      </c>
      <c r="G243" s="205" t="s">
        <v>6581</v>
      </c>
      <c r="H243" s="204" t="s">
        <v>5858</v>
      </c>
      <c r="I243" s="206" t="s">
        <v>5853</v>
      </c>
      <c r="J243" s="207" t="s">
        <v>10</v>
      </c>
      <c r="K243" s="208" t="s">
        <v>5854</v>
      </c>
      <c r="L243" s="204"/>
      <c r="M243" s="207"/>
      <c r="N243" s="295" t="s">
        <v>49</v>
      </c>
    </row>
    <row r="244" spans="1:14" ht="22.95" customHeight="1">
      <c r="A244" s="204" t="s">
        <v>6582</v>
      </c>
      <c r="B244" s="204">
        <v>5057</v>
      </c>
      <c r="C244" s="205" t="s">
        <v>1826</v>
      </c>
      <c r="D244" s="205" t="str">
        <f t="shared" si="3"/>
        <v>新莊中港店2</v>
      </c>
      <c r="E244" s="204">
        <v>2</v>
      </c>
      <c r="F244" s="204" t="s">
        <v>6583</v>
      </c>
      <c r="G244" s="205" t="s">
        <v>6584</v>
      </c>
      <c r="H244" s="204" t="s">
        <v>5900</v>
      </c>
      <c r="I244" s="206" t="s">
        <v>5997</v>
      </c>
      <c r="J244" s="207" t="s">
        <v>10</v>
      </c>
      <c r="K244" s="208" t="s">
        <v>5854</v>
      </c>
      <c r="L244" s="204"/>
      <c r="M244" s="207"/>
      <c r="N244" s="295" t="s">
        <v>49</v>
      </c>
    </row>
    <row r="245" spans="1:14" ht="22.95" customHeight="1">
      <c r="A245" s="204" t="s">
        <v>6585</v>
      </c>
      <c r="B245" s="204">
        <v>2362</v>
      </c>
      <c r="C245" s="205" t="s">
        <v>2004</v>
      </c>
      <c r="D245" s="205" t="str">
        <f t="shared" si="3"/>
        <v>新莊化成店1</v>
      </c>
      <c r="E245" s="204">
        <v>1</v>
      </c>
      <c r="F245" s="204" t="s">
        <v>6586</v>
      </c>
      <c r="G245" s="205" t="s">
        <v>6587</v>
      </c>
      <c r="H245" s="204" t="s">
        <v>5900</v>
      </c>
      <c r="I245" s="206" t="s">
        <v>5859</v>
      </c>
      <c r="J245" s="207" t="s">
        <v>10</v>
      </c>
      <c r="K245" s="208" t="s">
        <v>5854</v>
      </c>
      <c r="L245" s="204"/>
      <c r="M245" s="207"/>
      <c r="N245" s="295" t="s">
        <v>49</v>
      </c>
    </row>
    <row r="246" spans="1:14" ht="22.95" customHeight="1">
      <c r="A246" s="204" t="s">
        <v>6588</v>
      </c>
      <c r="B246" s="204">
        <v>2362</v>
      </c>
      <c r="C246" s="205" t="s">
        <v>2004</v>
      </c>
      <c r="D246" s="205" t="str">
        <f t="shared" si="3"/>
        <v>新莊化成店2</v>
      </c>
      <c r="E246" s="204">
        <v>2</v>
      </c>
      <c r="F246" s="204" t="s">
        <v>6589</v>
      </c>
      <c r="G246" s="205" t="s">
        <v>6590</v>
      </c>
      <c r="H246" s="204" t="s">
        <v>5900</v>
      </c>
      <c r="I246" s="206" t="s">
        <v>5859</v>
      </c>
      <c r="J246" s="207" t="s">
        <v>10</v>
      </c>
      <c r="K246" s="208" t="s">
        <v>5854</v>
      </c>
      <c r="L246" s="204"/>
      <c r="M246" s="207"/>
      <c r="N246" s="295" t="s">
        <v>49</v>
      </c>
    </row>
    <row r="247" spans="1:14" ht="22.95" customHeight="1">
      <c r="A247" s="204" t="s">
        <v>6591</v>
      </c>
      <c r="B247" s="204">
        <v>4025</v>
      </c>
      <c r="C247" s="205" t="s">
        <v>1920</v>
      </c>
      <c r="D247" s="205" t="str">
        <f t="shared" si="3"/>
        <v>新莊祐信店1</v>
      </c>
      <c r="E247" s="204">
        <v>1</v>
      </c>
      <c r="F247" s="204" t="s">
        <v>6592</v>
      </c>
      <c r="G247" s="205" t="s">
        <v>6593</v>
      </c>
      <c r="H247" s="204" t="s">
        <v>5852</v>
      </c>
      <c r="I247" s="206" t="s">
        <v>5859</v>
      </c>
      <c r="J247" s="207" t="s">
        <v>10</v>
      </c>
      <c r="K247" s="208" t="s">
        <v>5854</v>
      </c>
      <c r="L247" s="204"/>
      <c r="M247" s="207"/>
      <c r="N247" s="295" t="s">
        <v>49</v>
      </c>
    </row>
    <row r="248" spans="1:14" ht="22.95" customHeight="1">
      <c r="A248" s="204" t="s">
        <v>6594</v>
      </c>
      <c r="B248" s="204">
        <v>4025</v>
      </c>
      <c r="C248" s="205" t="s">
        <v>1920</v>
      </c>
      <c r="D248" s="205" t="str">
        <f t="shared" si="3"/>
        <v>新莊祐信店2</v>
      </c>
      <c r="E248" s="204">
        <v>2</v>
      </c>
      <c r="F248" s="204" t="s">
        <v>6595</v>
      </c>
      <c r="G248" s="205" t="s">
        <v>6596</v>
      </c>
      <c r="H248" s="204" t="s">
        <v>5852</v>
      </c>
      <c r="I248" s="206" t="s">
        <v>5859</v>
      </c>
      <c r="J248" s="207" t="s">
        <v>10</v>
      </c>
      <c r="K248" s="208" t="s">
        <v>5854</v>
      </c>
      <c r="L248" s="204"/>
      <c r="M248" s="207"/>
      <c r="N248" s="295" t="s">
        <v>49</v>
      </c>
    </row>
    <row r="249" spans="1:14" ht="22.95" customHeight="1">
      <c r="A249" s="204" t="s">
        <v>6597</v>
      </c>
      <c r="B249" s="204">
        <v>4341</v>
      </c>
      <c r="C249" s="205" t="s">
        <v>1931</v>
      </c>
      <c r="D249" s="205" t="str">
        <f t="shared" si="3"/>
        <v>新莊莊美店1</v>
      </c>
      <c r="E249" s="204">
        <v>1</v>
      </c>
      <c r="F249" s="204" t="s">
        <v>6598</v>
      </c>
      <c r="G249" s="205" t="s">
        <v>6599</v>
      </c>
      <c r="H249" s="204" t="s">
        <v>5858</v>
      </c>
      <c r="I249" s="206" t="s">
        <v>5859</v>
      </c>
      <c r="J249" s="207" t="s">
        <v>10</v>
      </c>
      <c r="K249" s="208" t="s">
        <v>5854</v>
      </c>
      <c r="L249" s="204"/>
      <c r="M249" s="207"/>
      <c r="N249" s="295" t="s">
        <v>49</v>
      </c>
    </row>
    <row r="250" spans="1:14" ht="22.95" customHeight="1">
      <c r="A250" s="204" t="s">
        <v>6600</v>
      </c>
      <c r="B250" s="204">
        <v>4341</v>
      </c>
      <c r="C250" s="205" t="s">
        <v>1931</v>
      </c>
      <c r="D250" s="205" t="str">
        <f t="shared" si="3"/>
        <v>新莊莊美店2</v>
      </c>
      <c r="E250" s="204">
        <v>2</v>
      </c>
      <c r="F250" s="204" t="s">
        <v>6601</v>
      </c>
      <c r="G250" s="205" t="s">
        <v>6602</v>
      </c>
      <c r="H250" s="204" t="s">
        <v>5858</v>
      </c>
      <c r="I250" s="206" t="s">
        <v>5859</v>
      </c>
      <c r="J250" s="207" t="s">
        <v>10</v>
      </c>
      <c r="K250" s="208" t="s">
        <v>5854</v>
      </c>
      <c r="L250" s="204"/>
      <c r="M250" s="207"/>
      <c r="N250" s="295" t="s">
        <v>49</v>
      </c>
    </row>
    <row r="251" spans="1:14" ht="22.95" customHeight="1">
      <c r="A251" s="204" t="s">
        <v>6603</v>
      </c>
      <c r="B251" s="204" t="s">
        <v>51</v>
      </c>
      <c r="C251" s="205" t="s">
        <v>315</v>
      </c>
      <c r="D251" s="205" t="str">
        <f t="shared" si="3"/>
        <v>新莊裕民店1</v>
      </c>
      <c r="E251" s="204">
        <v>1</v>
      </c>
      <c r="F251" s="204" t="s">
        <v>6604</v>
      </c>
      <c r="G251" s="205" t="s">
        <v>6605</v>
      </c>
      <c r="H251" s="204" t="s">
        <v>5852</v>
      </c>
      <c r="I251" s="206" t="s">
        <v>5859</v>
      </c>
      <c r="J251" s="207" t="s">
        <v>10</v>
      </c>
      <c r="K251" s="208" t="s">
        <v>5854</v>
      </c>
      <c r="L251" s="204"/>
      <c r="M251" s="207"/>
      <c r="N251" s="295" t="s">
        <v>49</v>
      </c>
    </row>
    <row r="252" spans="1:14" ht="22.95" customHeight="1">
      <c r="A252" s="204" t="s">
        <v>6606</v>
      </c>
      <c r="B252" s="204">
        <v>4194</v>
      </c>
      <c r="C252" s="205" t="s">
        <v>1127</v>
      </c>
      <c r="D252" s="205" t="str">
        <f t="shared" si="3"/>
        <v>新莊鼎苑店1</v>
      </c>
      <c r="E252" s="204">
        <v>1</v>
      </c>
      <c r="F252" s="204" t="s">
        <v>6607</v>
      </c>
      <c r="G252" s="205" t="s">
        <v>6608</v>
      </c>
      <c r="H252" s="204" t="s">
        <v>5852</v>
      </c>
      <c r="I252" s="206" t="s">
        <v>5859</v>
      </c>
      <c r="J252" s="207" t="s">
        <v>10</v>
      </c>
      <c r="K252" s="208" t="s">
        <v>5854</v>
      </c>
      <c r="L252" s="204"/>
      <c r="M252" s="207"/>
      <c r="N252" s="295" t="s">
        <v>49</v>
      </c>
    </row>
    <row r="253" spans="1:14" ht="22.95" customHeight="1">
      <c r="A253" s="204" t="s">
        <v>6609</v>
      </c>
      <c r="B253" s="204">
        <v>4194</v>
      </c>
      <c r="C253" s="205" t="s">
        <v>1127</v>
      </c>
      <c r="D253" s="205" t="str">
        <f t="shared" si="3"/>
        <v>新莊鼎苑店2</v>
      </c>
      <c r="E253" s="204">
        <v>2</v>
      </c>
      <c r="F253" s="204" t="s">
        <v>6610</v>
      </c>
      <c r="G253" s="205" t="s">
        <v>6611</v>
      </c>
      <c r="H253" s="204" t="s">
        <v>5852</v>
      </c>
      <c r="I253" s="206" t="s">
        <v>5859</v>
      </c>
      <c r="J253" s="207" t="s">
        <v>10</v>
      </c>
      <c r="K253" s="208" t="s">
        <v>5854</v>
      </c>
      <c r="L253" s="204"/>
      <c r="M253" s="207"/>
      <c r="N253" s="295" t="s">
        <v>49</v>
      </c>
    </row>
    <row r="254" spans="1:14" ht="22.95" customHeight="1">
      <c r="A254" s="204" t="s">
        <v>6612</v>
      </c>
      <c r="B254" s="204">
        <v>3999</v>
      </c>
      <c r="C254" s="205" t="s">
        <v>1415</v>
      </c>
      <c r="D254" s="205" t="str">
        <f t="shared" si="3"/>
        <v>新莊福祐店2</v>
      </c>
      <c r="E254" s="204">
        <v>2</v>
      </c>
      <c r="F254" s="204" t="s">
        <v>6613</v>
      </c>
      <c r="G254" s="205"/>
      <c r="H254" s="204" t="s">
        <v>5852</v>
      </c>
      <c r="I254" s="206" t="s">
        <v>5859</v>
      </c>
      <c r="J254" s="207" t="s">
        <v>10</v>
      </c>
      <c r="K254" s="208" t="s">
        <v>5854</v>
      </c>
      <c r="L254" s="204"/>
      <c r="M254" s="207"/>
      <c r="N254" s="295" t="s">
        <v>49</v>
      </c>
    </row>
    <row r="255" spans="1:14" ht="22.95" customHeight="1">
      <c r="A255" s="204" t="s">
        <v>6614</v>
      </c>
      <c r="B255" s="204">
        <v>4552</v>
      </c>
      <c r="C255" s="205" t="s">
        <v>1196</v>
      </c>
      <c r="D255" s="205" t="str">
        <f t="shared" si="3"/>
        <v>新莊福慧店1</v>
      </c>
      <c r="E255" s="204">
        <v>1</v>
      </c>
      <c r="F255" s="204" t="s">
        <v>6615</v>
      </c>
      <c r="G255" s="205" t="s">
        <v>6616</v>
      </c>
      <c r="H255" s="204" t="s">
        <v>5858</v>
      </c>
      <c r="I255" s="206" t="s">
        <v>5853</v>
      </c>
      <c r="J255" s="207" t="s">
        <v>10</v>
      </c>
      <c r="K255" s="208" t="s">
        <v>5854</v>
      </c>
      <c r="L255" s="204"/>
      <c r="M255" s="207"/>
      <c r="N255" s="295" t="s">
        <v>49</v>
      </c>
    </row>
    <row r="256" spans="1:14" ht="22.95" customHeight="1">
      <c r="A256" s="204" t="s">
        <v>6617</v>
      </c>
      <c r="B256" s="204" t="s">
        <v>52</v>
      </c>
      <c r="C256" s="205" t="s">
        <v>464</v>
      </c>
      <c r="D256" s="205" t="str">
        <f t="shared" si="3"/>
        <v>新莊福營店1</v>
      </c>
      <c r="E256" s="204">
        <v>1</v>
      </c>
      <c r="F256" s="204" t="s">
        <v>6618</v>
      </c>
      <c r="G256" s="205" t="s">
        <v>6619</v>
      </c>
      <c r="H256" s="204" t="s">
        <v>5852</v>
      </c>
      <c r="I256" s="206" t="s">
        <v>5859</v>
      </c>
      <c r="J256" s="207" t="s">
        <v>10</v>
      </c>
      <c r="K256" s="208" t="s">
        <v>5854</v>
      </c>
      <c r="L256" s="204"/>
      <c r="M256" s="207"/>
      <c r="N256" s="295" t="s">
        <v>49</v>
      </c>
    </row>
    <row r="257" spans="1:14" ht="22.95" customHeight="1">
      <c r="A257" s="204" t="s">
        <v>6620</v>
      </c>
      <c r="B257" s="204" t="s">
        <v>52</v>
      </c>
      <c r="C257" s="205" t="s">
        <v>464</v>
      </c>
      <c r="D257" s="205" t="str">
        <f t="shared" si="3"/>
        <v>新莊福營店2</v>
      </c>
      <c r="E257" s="204">
        <v>2</v>
      </c>
      <c r="F257" s="204" t="s">
        <v>6621</v>
      </c>
      <c r="G257" s="205" t="s">
        <v>6622</v>
      </c>
      <c r="H257" s="204" t="s">
        <v>5852</v>
      </c>
      <c r="I257" s="206" t="s">
        <v>5859</v>
      </c>
      <c r="J257" s="207" t="s">
        <v>10</v>
      </c>
      <c r="K257" s="208" t="s">
        <v>5854</v>
      </c>
      <c r="L257" s="204"/>
      <c r="M257" s="207"/>
      <c r="N257" s="295" t="s">
        <v>49</v>
      </c>
    </row>
    <row r="258" spans="1:14" ht="22.95" customHeight="1">
      <c r="A258" s="204" t="s">
        <v>6623</v>
      </c>
      <c r="B258" s="204">
        <v>4228</v>
      </c>
      <c r="C258" s="205" t="s">
        <v>2012</v>
      </c>
      <c r="D258" s="205" t="str">
        <f t="shared" ref="D258:D282" si="4">C258&amp;E258</f>
        <v>新莊頭前公園1</v>
      </c>
      <c r="E258" s="204">
        <v>1</v>
      </c>
      <c r="F258" s="204" t="s">
        <v>6624</v>
      </c>
      <c r="G258" s="205" t="s">
        <v>6625</v>
      </c>
      <c r="H258" s="204" t="s">
        <v>5852</v>
      </c>
      <c r="I258" s="206" t="s">
        <v>5859</v>
      </c>
      <c r="J258" s="207" t="s">
        <v>10</v>
      </c>
      <c r="K258" s="208" t="s">
        <v>5854</v>
      </c>
      <c r="L258" s="204"/>
      <c r="M258" s="207"/>
      <c r="N258" s="295" t="s">
        <v>49</v>
      </c>
    </row>
    <row r="259" spans="1:14" ht="22.95" customHeight="1">
      <c r="A259" s="204" t="s">
        <v>6626</v>
      </c>
      <c r="B259" s="204">
        <v>4228</v>
      </c>
      <c r="C259" s="205" t="s">
        <v>2012</v>
      </c>
      <c r="D259" s="205" t="str">
        <f t="shared" si="4"/>
        <v>新莊頭前公園2</v>
      </c>
      <c r="E259" s="204">
        <v>2</v>
      </c>
      <c r="F259" s="204" t="s">
        <v>6627</v>
      </c>
      <c r="G259" s="205" t="s">
        <v>6628</v>
      </c>
      <c r="H259" s="204" t="s">
        <v>5852</v>
      </c>
      <c r="I259" s="206" t="s">
        <v>5859</v>
      </c>
      <c r="J259" s="207" t="s">
        <v>10</v>
      </c>
      <c r="K259" s="208" t="s">
        <v>5854</v>
      </c>
      <c r="L259" s="204"/>
      <c r="M259" s="207"/>
      <c r="N259" s="295" t="s">
        <v>49</v>
      </c>
    </row>
    <row r="260" spans="1:14" ht="22.95" customHeight="1">
      <c r="A260" s="204" t="s">
        <v>6629</v>
      </c>
      <c r="B260" s="204">
        <v>4144</v>
      </c>
      <c r="C260" s="205" t="s">
        <v>931</v>
      </c>
      <c r="D260" s="205" t="str">
        <f t="shared" si="4"/>
        <v>新莊頭前店1</v>
      </c>
      <c r="E260" s="204">
        <v>1</v>
      </c>
      <c r="F260" s="204" t="s">
        <v>6630</v>
      </c>
      <c r="G260" s="205" t="s">
        <v>6631</v>
      </c>
      <c r="H260" s="204" t="s">
        <v>5900</v>
      </c>
      <c r="I260" s="206" t="s">
        <v>5859</v>
      </c>
      <c r="J260" s="207" t="s">
        <v>10</v>
      </c>
      <c r="K260" s="208" t="s">
        <v>5854</v>
      </c>
      <c r="L260" s="204"/>
      <c r="M260" s="207"/>
      <c r="N260" s="295" t="s">
        <v>49</v>
      </c>
    </row>
    <row r="261" spans="1:14" ht="22.95" customHeight="1">
      <c r="A261" s="204" t="s">
        <v>6632</v>
      </c>
      <c r="B261" s="204">
        <v>4144</v>
      </c>
      <c r="C261" s="205" t="s">
        <v>931</v>
      </c>
      <c r="D261" s="205" t="str">
        <f t="shared" si="4"/>
        <v>新莊頭前店2</v>
      </c>
      <c r="E261" s="204">
        <v>2</v>
      </c>
      <c r="F261" s="204" t="s">
        <v>6633</v>
      </c>
      <c r="G261" s="205" t="s">
        <v>6634</v>
      </c>
      <c r="H261" s="204" t="s">
        <v>5900</v>
      </c>
      <c r="I261" s="206" t="s">
        <v>5859</v>
      </c>
      <c r="J261" s="207" t="s">
        <v>10</v>
      </c>
      <c r="K261" s="208" t="s">
        <v>5854</v>
      </c>
      <c r="L261" s="204"/>
      <c r="M261" s="207"/>
      <c r="N261" s="295" t="s">
        <v>49</v>
      </c>
    </row>
    <row r="262" spans="1:14" ht="22.95" customHeight="1">
      <c r="A262" s="204" t="s">
        <v>6635</v>
      </c>
      <c r="B262" s="204">
        <v>2743</v>
      </c>
      <c r="C262" s="205" t="s">
        <v>1055</v>
      </c>
      <c r="D262" s="205" t="str">
        <f t="shared" si="4"/>
        <v>新莊豐年店2</v>
      </c>
      <c r="E262" s="204">
        <v>2</v>
      </c>
      <c r="F262" s="204" t="s">
        <v>6636</v>
      </c>
      <c r="G262" s="205" t="s">
        <v>6637</v>
      </c>
      <c r="H262" s="204" t="s">
        <v>5900</v>
      </c>
      <c r="I262" s="206" t="s">
        <v>5890</v>
      </c>
      <c r="J262" s="207" t="s">
        <v>10</v>
      </c>
      <c r="K262" s="208" t="s">
        <v>5854</v>
      </c>
      <c r="L262" s="204"/>
      <c r="M262" s="207"/>
      <c r="N262" s="295" t="s">
        <v>49</v>
      </c>
    </row>
    <row r="263" spans="1:14" ht="22.95" customHeight="1">
      <c r="A263" s="204" t="s">
        <v>6638</v>
      </c>
      <c r="B263" s="204">
        <v>4005</v>
      </c>
      <c r="C263" s="205" t="s">
        <v>783</v>
      </c>
      <c r="D263" s="205" t="str">
        <f t="shared" si="4"/>
        <v>新莊雙鳳店1</v>
      </c>
      <c r="E263" s="204">
        <v>1</v>
      </c>
      <c r="F263" s="204" t="s">
        <v>6639</v>
      </c>
      <c r="G263" s="205" t="s">
        <v>6640</v>
      </c>
      <c r="H263" s="204" t="s">
        <v>5858</v>
      </c>
      <c r="I263" s="206" t="s">
        <v>5859</v>
      </c>
      <c r="J263" s="207" t="s">
        <v>10</v>
      </c>
      <c r="K263" s="208" t="s">
        <v>5854</v>
      </c>
      <c r="L263" s="204"/>
      <c r="M263" s="207"/>
      <c r="N263" s="295" t="s">
        <v>49</v>
      </c>
    </row>
    <row r="264" spans="1:14" ht="22.95" customHeight="1">
      <c r="A264" s="204" t="s">
        <v>6641</v>
      </c>
      <c r="B264" s="204">
        <v>4005</v>
      </c>
      <c r="C264" s="205" t="s">
        <v>783</v>
      </c>
      <c r="D264" s="205" t="str">
        <f t="shared" si="4"/>
        <v>新莊雙鳳店2</v>
      </c>
      <c r="E264" s="204">
        <v>2</v>
      </c>
      <c r="F264" s="204" t="s">
        <v>6642</v>
      </c>
      <c r="G264" s="205" t="s">
        <v>6643</v>
      </c>
      <c r="H264" s="204" t="s">
        <v>5852</v>
      </c>
      <c r="I264" s="206" t="s">
        <v>5859</v>
      </c>
      <c r="J264" s="207" t="s">
        <v>10</v>
      </c>
      <c r="K264" s="208" t="s">
        <v>5854</v>
      </c>
      <c r="L264" s="204"/>
      <c r="M264" s="207"/>
      <c r="N264" s="295" t="s">
        <v>49</v>
      </c>
    </row>
    <row r="265" spans="1:14" ht="22.95" customHeight="1">
      <c r="A265" s="204" t="s">
        <v>6644</v>
      </c>
      <c r="B265" s="204">
        <v>2958</v>
      </c>
      <c r="C265" s="205" t="s">
        <v>1372</v>
      </c>
      <c r="D265" s="205" t="str">
        <f t="shared" si="4"/>
        <v>北縣蘆旺店1</v>
      </c>
      <c r="E265" s="204">
        <v>1</v>
      </c>
      <c r="F265" s="204" t="s">
        <v>6645</v>
      </c>
      <c r="G265" s="205" t="s">
        <v>6646</v>
      </c>
      <c r="H265" s="204" t="s">
        <v>5900</v>
      </c>
      <c r="I265" s="206" t="s">
        <v>5859</v>
      </c>
      <c r="J265" s="207" t="s">
        <v>8</v>
      </c>
      <c r="K265" s="208" t="s">
        <v>5854</v>
      </c>
      <c r="L265" s="204"/>
      <c r="M265" s="207"/>
      <c r="N265" s="295" t="s">
        <v>49</v>
      </c>
    </row>
    <row r="266" spans="1:14" ht="22.95" customHeight="1">
      <c r="A266" s="204" t="s">
        <v>6647</v>
      </c>
      <c r="B266" s="204">
        <v>2958</v>
      </c>
      <c r="C266" s="205" t="s">
        <v>1372</v>
      </c>
      <c r="D266" s="205" t="str">
        <f t="shared" si="4"/>
        <v>北縣蘆旺店2</v>
      </c>
      <c r="E266" s="204">
        <v>2</v>
      </c>
      <c r="F266" s="204" t="s">
        <v>6648</v>
      </c>
      <c r="G266" s="205" t="s">
        <v>6649</v>
      </c>
      <c r="H266" s="204" t="s">
        <v>5900</v>
      </c>
      <c r="I266" s="206" t="s">
        <v>5859</v>
      </c>
      <c r="J266" s="207" t="s">
        <v>8</v>
      </c>
      <c r="K266" s="208" t="s">
        <v>5854</v>
      </c>
      <c r="L266" s="204"/>
      <c r="M266" s="207"/>
      <c r="N266" s="295" t="s">
        <v>49</v>
      </c>
    </row>
    <row r="267" spans="1:14" ht="22.95" customHeight="1">
      <c r="A267" s="204" t="s">
        <v>6650</v>
      </c>
      <c r="B267" s="204">
        <v>3452</v>
      </c>
      <c r="C267" s="205" t="s">
        <v>1543</v>
      </c>
      <c r="D267" s="205" t="str">
        <f t="shared" si="4"/>
        <v>北縣蘆信店1</v>
      </c>
      <c r="E267" s="204">
        <v>1</v>
      </c>
      <c r="F267" s="204" t="s">
        <v>6651</v>
      </c>
      <c r="G267" s="205" t="s">
        <v>6652</v>
      </c>
      <c r="H267" s="204" t="s">
        <v>5900</v>
      </c>
      <c r="I267" s="206" t="s">
        <v>5859</v>
      </c>
      <c r="J267" s="207" t="s">
        <v>8</v>
      </c>
      <c r="K267" s="208" t="s">
        <v>5854</v>
      </c>
      <c r="L267" s="204"/>
      <c r="M267" s="207"/>
      <c r="N267" s="295" t="s">
        <v>49</v>
      </c>
    </row>
    <row r="268" spans="1:14" ht="22.95" customHeight="1">
      <c r="A268" s="204" t="s">
        <v>6653</v>
      </c>
      <c r="B268" s="204">
        <v>3452</v>
      </c>
      <c r="C268" s="205" t="s">
        <v>1543</v>
      </c>
      <c r="D268" s="205" t="str">
        <f t="shared" si="4"/>
        <v>北縣蘆信店2</v>
      </c>
      <c r="E268" s="204">
        <v>2</v>
      </c>
      <c r="F268" s="204" t="s">
        <v>6654</v>
      </c>
      <c r="G268" s="205" t="s">
        <v>6655</v>
      </c>
      <c r="H268" s="204" t="s">
        <v>5900</v>
      </c>
      <c r="I268" s="206" t="s">
        <v>5859</v>
      </c>
      <c r="J268" s="207" t="s">
        <v>8</v>
      </c>
      <c r="K268" s="208" t="s">
        <v>5854</v>
      </c>
      <c r="L268" s="204"/>
      <c r="M268" s="207"/>
      <c r="N268" s="295" t="s">
        <v>49</v>
      </c>
    </row>
    <row r="269" spans="1:14" ht="22.95" customHeight="1">
      <c r="A269" s="204" t="s">
        <v>6656</v>
      </c>
      <c r="B269" s="204">
        <v>3929</v>
      </c>
      <c r="C269" s="205" t="s">
        <v>810</v>
      </c>
      <c r="D269" s="205" t="str">
        <f t="shared" si="4"/>
        <v>蘆洲中山一1</v>
      </c>
      <c r="E269" s="204">
        <v>1</v>
      </c>
      <c r="F269" s="204" t="s">
        <v>6657</v>
      </c>
      <c r="G269" s="205" t="s">
        <v>6658</v>
      </c>
      <c r="H269" s="204" t="s">
        <v>5852</v>
      </c>
      <c r="I269" s="206" t="s">
        <v>5859</v>
      </c>
      <c r="J269" s="207" t="s">
        <v>8</v>
      </c>
      <c r="K269" s="208" t="s">
        <v>5854</v>
      </c>
      <c r="L269" s="204"/>
      <c r="M269" s="207"/>
      <c r="N269" s="295" t="s">
        <v>49</v>
      </c>
    </row>
    <row r="270" spans="1:14" ht="22.95" customHeight="1">
      <c r="A270" s="204" t="s">
        <v>6659</v>
      </c>
      <c r="B270" s="204">
        <v>4923</v>
      </c>
      <c r="C270" s="205" t="s">
        <v>1302</v>
      </c>
      <c r="D270" s="205" t="str">
        <f t="shared" si="4"/>
        <v>蘆洲永平店2</v>
      </c>
      <c r="E270" s="204">
        <v>2</v>
      </c>
      <c r="F270" s="204" t="s">
        <v>6660</v>
      </c>
      <c r="G270" s="205" t="s">
        <v>6661</v>
      </c>
      <c r="H270" s="204" t="s">
        <v>5858</v>
      </c>
      <c r="I270" s="206" t="s">
        <v>5853</v>
      </c>
      <c r="J270" s="207" t="s">
        <v>8</v>
      </c>
      <c r="K270" s="208" t="s">
        <v>5854</v>
      </c>
      <c r="L270" s="204"/>
      <c r="M270" s="207"/>
      <c r="N270" s="295" t="s">
        <v>49</v>
      </c>
    </row>
    <row r="271" spans="1:14" ht="22.95" customHeight="1">
      <c r="A271" s="204" t="s">
        <v>6662</v>
      </c>
      <c r="B271" s="204">
        <v>4036</v>
      </c>
      <c r="C271" s="205" t="s">
        <v>298</v>
      </c>
      <c r="D271" s="205" t="str">
        <f t="shared" si="4"/>
        <v>蘆洲永樂店1</v>
      </c>
      <c r="E271" s="204">
        <v>1</v>
      </c>
      <c r="F271" s="204" t="s">
        <v>6663</v>
      </c>
      <c r="G271" s="205" t="s">
        <v>6664</v>
      </c>
      <c r="H271" s="204" t="s">
        <v>5852</v>
      </c>
      <c r="I271" s="206" t="s">
        <v>5859</v>
      </c>
      <c r="J271" s="207" t="s">
        <v>8</v>
      </c>
      <c r="K271" s="208" t="s">
        <v>5854</v>
      </c>
      <c r="L271" s="204"/>
      <c r="M271" s="207"/>
      <c r="N271" s="295" t="s">
        <v>49</v>
      </c>
    </row>
    <row r="272" spans="1:14" ht="22.95" customHeight="1">
      <c r="A272" s="204" t="s">
        <v>6665</v>
      </c>
      <c r="B272" s="204">
        <v>4125</v>
      </c>
      <c r="C272" s="205" t="s">
        <v>1357</v>
      </c>
      <c r="D272" s="205" t="str">
        <f t="shared" si="4"/>
        <v>蘆洲長樂店1</v>
      </c>
      <c r="E272" s="204">
        <v>1</v>
      </c>
      <c r="F272" s="204" t="s">
        <v>6666</v>
      </c>
      <c r="G272" s="205" t="s">
        <v>6667</v>
      </c>
      <c r="H272" s="204" t="s">
        <v>5852</v>
      </c>
      <c r="I272" s="206" t="s">
        <v>5859</v>
      </c>
      <c r="J272" s="207" t="s">
        <v>8</v>
      </c>
      <c r="K272" s="208" t="s">
        <v>5854</v>
      </c>
      <c r="L272" s="204"/>
      <c r="M272" s="207"/>
      <c r="N272" s="295" t="s">
        <v>49</v>
      </c>
    </row>
    <row r="273" spans="1:14" ht="22.95" customHeight="1">
      <c r="A273" s="204" t="s">
        <v>6668</v>
      </c>
      <c r="B273" s="204">
        <v>4125</v>
      </c>
      <c r="C273" s="205" t="s">
        <v>1357</v>
      </c>
      <c r="D273" s="205" t="str">
        <f t="shared" si="4"/>
        <v>蘆洲長樂店2</v>
      </c>
      <c r="E273" s="204">
        <v>2</v>
      </c>
      <c r="F273" s="204" t="s">
        <v>6669</v>
      </c>
      <c r="G273" s="205" t="s">
        <v>6670</v>
      </c>
      <c r="H273" s="204" t="s">
        <v>5852</v>
      </c>
      <c r="I273" s="206" t="s">
        <v>5853</v>
      </c>
      <c r="J273" s="207" t="s">
        <v>8</v>
      </c>
      <c r="K273" s="208" t="s">
        <v>5854</v>
      </c>
      <c r="L273" s="204"/>
      <c r="M273" s="207"/>
      <c r="N273" s="295" t="s">
        <v>49</v>
      </c>
    </row>
    <row r="274" spans="1:14" ht="22.95" customHeight="1">
      <c r="A274" s="204" t="s">
        <v>6671</v>
      </c>
      <c r="B274" s="204">
        <v>4609</v>
      </c>
      <c r="C274" s="205" t="s">
        <v>1368</v>
      </c>
      <c r="D274" s="205" t="str">
        <f t="shared" si="4"/>
        <v>蘆洲洲正店1</v>
      </c>
      <c r="E274" s="204">
        <v>1</v>
      </c>
      <c r="F274" s="204" t="s">
        <v>6672</v>
      </c>
      <c r="G274" s="205" t="s">
        <v>6673</v>
      </c>
      <c r="H274" s="204" t="s">
        <v>5858</v>
      </c>
      <c r="I274" s="206" t="s">
        <v>5853</v>
      </c>
      <c r="J274" s="207" t="s">
        <v>8</v>
      </c>
      <c r="K274" s="208" t="s">
        <v>5854</v>
      </c>
      <c r="L274" s="204"/>
      <c r="M274" s="207"/>
      <c r="N274" s="295" t="s">
        <v>49</v>
      </c>
    </row>
    <row r="275" spans="1:14" ht="22.95" customHeight="1">
      <c r="A275" s="204" t="s">
        <v>6674</v>
      </c>
      <c r="B275" s="204">
        <v>4609</v>
      </c>
      <c r="C275" s="205" t="s">
        <v>1368</v>
      </c>
      <c r="D275" s="205" t="str">
        <f t="shared" si="4"/>
        <v>蘆洲洲正店2</v>
      </c>
      <c r="E275" s="204">
        <v>2</v>
      </c>
      <c r="F275" s="204" t="s">
        <v>6675</v>
      </c>
      <c r="G275" s="205" t="s">
        <v>6676</v>
      </c>
      <c r="H275" s="204" t="s">
        <v>5858</v>
      </c>
      <c r="I275" s="206" t="s">
        <v>5859</v>
      </c>
      <c r="J275" s="207" t="s">
        <v>8</v>
      </c>
      <c r="K275" s="208" t="s">
        <v>5854</v>
      </c>
      <c r="L275" s="204"/>
      <c r="M275" s="207"/>
      <c r="N275" s="295" t="s">
        <v>49</v>
      </c>
    </row>
    <row r="276" spans="1:14" ht="22.95" customHeight="1">
      <c r="A276" s="204" t="s">
        <v>6677</v>
      </c>
      <c r="B276" s="204">
        <v>4218</v>
      </c>
      <c r="C276" s="205" t="s">
        <v>850</v>
      </c>
      <c r="D276" s="205" t="str">
        <f t="shared" si="4"/>
        <v>蘆洲湧蓮店2</v>
      </c>
      <c r="E276" s="204">
        <v>2</v>
      </c>
      <c r="F276" s="204" t="s">
        <v>6678</v>
      </c>
      <c r="G276" s="205" t="s">
        <v>6679</v>
      </c>
      <c r="H276" s="204" t="s">
        <v>5852</v>
      </c>
      <c r="I276" s="206" t="s">
        <v>5859</v>
      </c>
      <c r="J276" s="207" t="s">
        <v>8</v>
      </c>
      <c r="K276" s="208" t="s">
        <v>5854</v>
      </c>
      <c r="L276" s="204"/>
      <c r="M276" s="207"/>
      <c r="N276" s="295" t="s">
        <v>49</v>
      </c>
    </row>
    <row r="277" spans="1:14" ht="22.95" customHeight="1">
      <c r="A277" s="204" t="s">
        <v>6680</v>
      </c>
      <c r="B277" s="204">
        <v>2301</v>
      </c>
      <c r="C277" s="205" t="s">
        <v>388</v>
      </c>
      <c r="D277" s="205" t="str">
        <f t="shared" si="4"/>
        <v>蘆洲樂平店1</v>
      </c>
      <c r="E277" s="204">
        <v>1</v>
      </c>
      <c r="F277" s="204" t="s">
        <v>6681</v>
      </c>
      <c r="G277" s="205" t="s">
        <v>6682</v>
      </c>
      <c r="H277" s="204" t="s">
        <v>5858</v>
      </c>
      <c r="I277" s="206" t="s">
        <v>5853</v>
      </c>
      <c r="J277" s="207" t="s">
        <v>8</v>
      </c>
      <c r="K277" s="208" t="s">
        <v>5854</v>
      </c>
      <c r="L277" s="204"/>
      <c r="M277" s="207"/>
      <c r="N277" s="295" t="s">
        <v>49</v>
      </c>
    </row>
    <row r="278" spans="1:14" ht="22.95" customHeight="1">
      <c r="A278" s="204" t="s">
        <v>6683</v>
      </c>
      <c r="B278" s="204">
        <v>2301</v>
      </c>
      <c r="C278" s="205" t="s">
        <v>388</v>
      </c>
      <c r="D278" s="205" t="str">
        <f t="shared" si="4"/>
        <v>蘆洲樂平店2</v>
      </c>
      <c r="E278" s="204">
        <v>2</v>
      </c>
      <c r="F278" s="204" t="s">
        <v>6684</v>
      </c>
      <c r="G278" s="205" t="s">
        <v>6685</v>
      </c>
      <c r="H278" s="204" t="s">
        <v>5900</v>
      </c>
      <c r="I278" s="206" t="s">
        <v>5859</v>
      </c>
      <c r="J278" s="207" t="s">
        <v>8</v>
      </c>
      <c r="K278" s="208" t="s">
        <v>5854</v>
      </c>
      <c r="L278" s="204"/>
      <c r="M278" s="207"/>
      <c r="N278" s="295" t="s">
        <v>49</v>
      </c>
    </row>
    <row r="279" spans="1:14" ht="22.95" customHeight="1">
      <c r="A279" s="204" t="s">
        <v>6686</v>
      </c>
      <c r="B279" s="204" t="s">
        <v>74</v>
      </c>
      <c r="C279" s="205" t="s">
        <v>380</v>
      </c>
      <c r="D279" s="205" t="str">
        <f t="shared" si="4"/>
        <v>蘆洲權義店1</v>
      </c>
      <c r="E279" s="204">
        <v>1</v>
      </c>
      <c r="F279" s="204" t="s">
        <v>6687</v>
      </c>
      <c r="G279" s="205" t="s">
        <v>6688</v>
      </c>
      <c r="H279" s="204" t="s">
        <v>5852</v>
      </c>
      <c r="I279" s="206" t="s">
        <v>5859</v>
      </c>
      <c r="J279" s="207" t="s">
        <v>8</v>
      </c>
      <c r="K279" s="208" t="s">
        <v>5854</v>
      </c>
      <c r="L279" s="204"/>
      <c r="M279" s="207"/>
      <c r="N279" s="295" t="s">
        <v>49</v>
      </c>
    </row>
    <row r="280" spans="1:14" ht="22.95" customHeight="1">
      <c r="A280" s="204" t="s">
        <v>6689</v>
      </c>
      <c r="B280" s="204" t="s">
        <v>74</v>
      </c>
      <c r="C280" s="205" t="s">
        <v>380</v>
      </c>
      <c r="D280" s="205" t="str">
        <f t="shared" si="4"/>
        <v>蘆洲權義店2</v>
      </c>
      <c r="E280" s="204">
        <v>2</v>
      </c>
      <c r="F280" s="204" t="s">
        <v>6690</v>
      </c>
      <c r="G280" s="205" t="s">
        <v>6691</v>
      </c>
      <c r="H280" s="204" t="s">
        <v>5852</v>
      </c>
      <c r="I280" s="206" t="s">
        <v>5853</v>
      </c>
      <c r="J280" s="207" t="s">
        <v>8</v>
      </c>
      <c r="K280" s="208" t="s">
        <v>5854</v>
      </c>
      <c r="L280" s="204"/>
      <c r="M280" s="207"/>
      <c r="N280" s="295" t="s">
        <v>49</v>
      </c>
    </row>
    <row r="281" spans="1:14" ht="22.95" customHeight="1">
      <c r="A281" s="204" t="s">
        <v>6692</v>
      </c>
      <c r="B281" s="204">
        <v>2890</v>
      </c>
      <c r="C281" s="205" t="s">
        <v>1259</v>
      </c>
      <c r="D281" s="205" t="str">
        <f t="shared" si="4"/>
        <v>蘆洲鷺江店1</v>
      </c>
      <c r="E281" s="204">
        <v>1</v>
      </c>
      <c r="F281" s="204" t="s">
        <v>6693</v>
      </c>
      <c r="G281" s="205" t="s">
        <v>6694</v>
      </c>
      <c r="H281" s="204" t="s">
        <v>5900</v>
      </c>
      <c r="I281" s="206" t="s">
        <v>5859</v>
      </c>
      <c r="J281" s="207" t="s">
        <v>8</v>
      </c>
      <c r="K281" s="208" t="s">
        <v>5854</v>
      </c>
      <c r="L281" s="204"/>
      <c r="M281" s="207"/>
      <c r="N281" s="295" t="s">
        <v>49</v>
      </c>
    </row>
    <row r="282" spans="1:14" ht="22.95" customHeight="1">
      <c r="A282" s="204" t="s">
        <v>6695</v>
      </c>
      <c r="B282" s="204">
        <v>2890</v>
      </c>
      <c r="C282" s="205" t="s">
        <v>1259</v>
      </c>
      <c r="D282" s="205" t="str">
        <f t="shared" si="4"/>
        <v>蘆洲鷺江店2</v>
      </c>
      <c r="E282" s="204">
        <v>2</v>
      </c>
      <c r="F282" s="204" t="s">
        <v>6696</v>
      </c>
      <c r="G282" s="205" t="s">
        <v>6697</v>
      </c>
      <c r="H282" s="204" t="s">
        <v>5900</v>
      </c>
      <c r="I282" s="206" t="s">
        <v>5859</v>
      </c>
      <c r="J282" s="207" t="s">
        <v>8</v>
      </c>
      <c r="K282" s="208" t="s">
        <v>5854</v>
      </c>
      <c r="L282" s="204"/>
      <c r="M282" s="207"/>
      <c r="N282" s="295" t="s">
        <v>49</v>
      </c>
    </row>
    <row r="285" spans="1:14">
      <c r="G285" s="210"/>
      <c r="I285" s="210"/>
    </row>
  </sheetData>
  <autoFilter ref="A1:M282" xr:uid="{00000000-0009-0000-0000-00000C000000}"/>
  <phoneticPr fontId="32"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X1476"/>
  <sheetViews>
    <sheetView topLeftCell="I1" zoomScaleNormal="100" workbookViewId="0">
      <selection activeCell="N99" sqref="N99"/>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48" width="8.796875" style="44" customWidth="1"/>
    <col min="149" max="16384" width="8.796875" style="44"/>
  </cols>
  <sheetData>
    <row r="1" spans="1:50" ht="18" customHeight="1">
      <c r="A1" s="425" t="s">
        <v>6698</v>
      </c>
      <c r="B1" s="426"/>
      <c r="D1" s="423" t="s">
        <v>6699</v>
      </c>
      <c r="E1" s="424"/>
      <c r="F1" s="424"/>
      <c r="G1" s="424"/>
      <c r="H1" s="424"/>
      <c r="I1" s="424"/>
      <c r="J1" s="424"/>
      <c r="K1" s="424"/>
      <c r="M1" s="423" t="s">
        <v>6700</v>
      </c>
      <c r="N1" s="424"/>
      <c r="O1" s="424"/>
      <c r="P1" s="424"/>
      <c r="Q1" s="424"/>
      <c r="R1" s="424"/>
      <c r="S1" s="424"/>
      <c r="T1" s="45"/>
      <c r="V1" s="423" t="s">
        <v>1587</v>
      </c>
      <c r="W1" s="424"/>
      <c r="X1" s="424"/>
      <c r="Y1" s="424"/>
      <c r="Z1" s="424"/>
      <c r="AA1" s="424"/>
      <c r="AB1" s="424"/>
      <c r="AC1" s="424"/>
      <c r="AD1" s="424"/>
      <c r="AF1" s="423" t="s">
        <v>6701</v>
      </c>
      <c r="AG1" s="424"/>
      <c r="AH1" s="424"/>
      <c r="AI1" s="424"/>
      <c r="AJ1" s="424"/>
      <c r="AK1" s="424"/>
      <c r="AL1" s="424"/>
      <c r="AM1" s="424"/>
      <c r="AN1" s="424"/>
      <c r="AP1" s="423" t="s">
        <v>6702</v>
      </c>
      <c r="AQ1" s="424"/>
      <c r="AR1" s="424"/>
      <c r="AS1" s="424"/>
      <c r="AT1" s="424"/>
      <c r="AU1" s="424"/>
      <c r="AV1" s="424"/>
      <c r="AW1" s="424"/>
      <c r="AX1" s="424"/>
    </row>
    <row r="2" spans="1:50" ht="15.6" customHeight="1">
      <c r="A2" s="46" t="s">
        <v>6703</v>
      </c>
      <c r="B2" s="46" t="s">
        <v>5325</v>
      </c>
      <c r="D2" s="46" t="s">
        <v>120</v>
      </c>
      <c r="E2" s="46" t="s">
        <v>23</v>
      </c>
      <c r="F2" s="46" t="s">
        <v>24</v>
      </c>
      <c r="G2" s="46" t="s">
        <v>6703</v>
      </c>
      <c r="H2" s="46" t="s">
        <v>6704</v>
      </c>
      <c r="I2" s="46" t="s">
        <v>6705</v>
      </c>
      <c r="J2" s="47" t="s">
        <v>6706</v>
      </c>
      <c r="K2" s="47" t="s">
        <v>6706</v>
      </c>
      <c r="L2" s="48"/>
      <c r="M2" s="46" t="s">
        <v>120</v>
      </c>
      <c r="N2" s="46" t="s">
        <v>5332</v>
      </c>
      <c r="O2" s="46" t="s">
        <v>5333</v>
      </c>
      <c r="P2" s="46" t="s">
        <v>6703</v>
      </c>
      <c r="Q2" s="46" t="s">
        <v>6704</v>
      </c>
      <c r="R2" s="46" t="s">
        <v>6705</v>
      </c>
      <c r="S2" s="46" t="s">
        <v>6707</v>
      </c>
      <c r="T2" s="49"/>
      <c r="V2" s="46" t="s">
        <v>120</v>
      </c>
      <c r="W2" s="46" t="s">
        <v>6703</v>
      </c>
      <c r="X2" s="46" t="s">
        <v>6708</v>
      </c>
      <c r="Y2" s="46" t="s">
        <v>6705</v>
      </c>
      <c r="Z2" s="46" t="s">
        <v>5332</v>
      </c>
      <c r="AA2" s="46" t="s">
        <v>5333</v>
      </c>
      <c r="AB2" s="46" t="s">
        <v>4149</v>
      </c>
      <c r="AC2" s="46" t="s">
        <v>6709</v>
      </c>
      <c r="AD2" s="46" t="s">
        <v>6710</v>
      </c>
      <c r="AF2" s="46" t="s">
        <v>120</v>
      </c>
      <c r="AG2" s="46" t="s">
        <v>6703</v>
      </c>
      <c r="AH2" s="46" t="s">
        <v>6708</v>
      </c>
      <c r="AI2" s="46" t="s">
        <v>6705</v>
      </c>
      <c r="AJ2" s="46" t="s">
        <v>5332</v>
      </c>
      <c r="AK2" s="46" t="s">
        <v>5333</v>
      </c>
      <c r="AL2" s="46" t="s">
        <v>4149</v>
      </c>
      <c r="AM2" s="46" t="s">
        <v>6709</v>
      </c>
      <c r="AN2" s="46" t="s">
        <v>6710</v>
      </c>
      <c r="AP2" s="46" t="s">
        <v>120</v>
      </c>
      <c r="AQ2" s="46" t="s">
        <v>6703</v>
      </c>
      <c r="AR2" s="46" t="s">
        <v>6708</v>
      </c>
      <c r="AS2" s="46" t="s">
        <v>6705</v>
      </c>
      <c r="AT2" s="46" t="s">
        <v>5332</v>
      </c>
      <c r="AU2" s="46" t="s">
        <v>5333</v>
      </c>
      <c r="AV2" s="46" t="s">
        <v>4149</v>
      </c>
      <c r="AW2" s="46" t="s">
        <v>6709</v>
      </c>
      <c r="AX2" s="46" t="s">
        <v>6710</v>
      </c>
    </row>
    <row r="3" spans="1:50" ht="15.6" customHeight="1">
      <c r="A3" s="50" t="s">
        <v>6711</v>
      </c>
      <c r="B3" s="51">
        <f t="shared" ref="B3:B24" si="0">COUNTIF(G:G,A3)+COUNTIF(P:P,A3)+COUNTIF(W:W,A3)-COUNTIF(AG:AG,A3)</f>
        <v>12</v>
      </c>
      <c r="D3" s="52">
        <v>1</v>
      </c>
      <c r="E3" s="53">
        <v>4851</v>
      </c>
      <c r="F3" s="54" t="s">
        <v>6712</v>
      </c>
      <c r="G3" s="54" t="s">
        <v>6713</v>
      </c>
      <c r="H3" s="54" t="s">
        <v>6714</v>
      </c>
      <c r="I3" s="53">
        <v>2</v>
      </c>
      <c r="J3" s="55">
        <v>44326.583333333343</v>
      </c>
      <c r="K3" s="55">
        <v>44607.583333333343</v>
      </c>
      <c r="M3" s="52">
        <v>1</v>
      </c>
      <c r="N3" s="56"/>
      <c r="O3" s="56" t="s">
        <v>6715</v>
      </c>
      <c r="P3" s="56" t="s">
        <v>6716</v>
      </c>
      <c r="Q3" s="56" t="s">
        <v>6717</v>
      </c>
      <c r="R3" s="57">
        <v>1</v>
      </c>
      <c r="S3" s="58">
        <v>44503.458333333343</v>
      </c>
      <c r="T3" s="49" t="s">
        <v>22</v>
      </c>
      <c r="V3" s="52">
        <v>1</v>
      </c>
      <c r="W3" s="52" t="str">
        <f t="shared" ref="W3:W34" si="1">LEFT(AB3,3)</f>
        <v>高雄市</v>
      </c>
      <c r="X3" s="59" t="s">
        <v>21</v>
      </c>
      <c r="Y3" s="59">
        <v>2</v>
      </c>
      <c r="Z3" s="59">
        <v>4861</v>
      </c>
      <c r="AA3" s="59" t="s">
        <v>6718</v>
      </c>
      <c r="AB3" s="59" t="s">
        <v>6719</v>
      </c>
      <c r="AC3" s="55">
        <v>44607.321527777778</v>
      </c>
      <c r="AD3" s="55">
        <v>44628.625</v>
      </c>
      <c r="AF3" s="52">
        <v>1</v>
      </c>
      <c r="AG3" s="52" t="str">
        <f>IF(    AND((ISNA(VLOOKUP(AJ3,E:E,1,FALSE))),(ISNA(VLOOKUP(AJ3,N:N,1,FALSE))),(ISNA(VLOOKUP(AJ3,Z:Z,1,FALSE)))),"",LEFT(AL3,3))</f>
        <v/>
      </c>
      <c r="AH3" s="59" t="s">
        <v>20</v>
      </c>
      <c r="AI3" s="60"/>
      <c r="AJ3" s="59">
        <v>4111</v>
      </c>
      <c r="AK3" s="59" t="s">
        <v>6720</v>
      </c>
      <c r="AL3" s="59" t="s">
        <v>6721</v>
      </c>
      <c r="AM3" s="55">
        <v>44603.698611111111</v>
      </c>
      <c r="AN3" s="55">
        <v>44622.25</v>
      </c>
      <c r="AP3" s="52">
        <v>1</v>
      </c>
      <c r="AQ3" s="52" t="str">
        <f t="shared" ref="AQ3:AQ13" si="2">LEFT(AV3,3)</f>
        <v>桃園市</v>
      </c>
      <c r="AR3" s="59" t="s">
        <v>4303</v>
      </c>
      <c r="AS3" s="60">
        <v>2</v>
      </c>
      <c r="AT3" s="59">
        <v>2959</v>
      </c>
      <c r="AU3" s="59" t="s">
        <v>6722</v>
      </c>
      <c r="AV3" s="59" t="s">
        <v>6723</v>
      </c>
      <c r="AW3" s="55">
        <v>44883.680555555547</v>
      </c>
      <c r="AX3" s="55">
        <v>44894.541666666657</v>
      </c>
    </row>
    <row r="4" spans="1:50" ht="15.6" customHeight="1">
      <c r="A4" s="50" t="s">
        <v>6713</v>
      </c>
      <c r="B4" s="51">
        <f t="shared" si="0"/>
        <v>195</v>
      </c>
      <c r="D4" s="52">
        <v>2</v>
      </c>
      <c r="E4" s="53">
        <v>3750</v>
      </c>
      <c r="F4" s="61" t="s">
        <v>6724</v>
      </c>
      <c r="G4" s="54" t="s">
        <v>6713</v>
      </c>
      <c r="H4" s="54" t="s">
        <v>6714</v>
      </c>
      <c r="I4" s="53">
        <v>2</v>
      </c>
      <c r="J4" s="55">
        <v>44382.583333333343</v>
      </c>
      <c r="K4" s="55">
        <v>44572.583333333343</v>
      </c>
      <c r="M4" s="52">
        <v>2</v>
      </c>
      <c r="N4" s="56"/>
      <c r="O4" s="56" t="s">
        <v>6725</v>
      </c>
      <c r="P4" s="56" t="s">
        <v>6711</v>
      </c>
      <c r="Q4" s="56" t="s">
        <v>6726</v>
      </c>
      <c r="R4" s="57">
        <v>1</v>
      </c>
      <c r="S4" s="58">
        <v>44504.458333333343</v>
      </c>
      <c r="T4" s="49" t="s">
        <v>22</v>
      </c>
      <c r="V4" s="52">
        <v>2</v>
      </c>
      <c r="W4" s="52" t="str">
        <f t="shared" si="1"/>
        <v>新竹縣</v>
      </c>
      <c r="X4" s="59" t="s">
        <v>21</v>
      </c>
      <c r="Y4" s="59">
        <v>2</v>
      </c>
      <c r="Z4" s="59">
        <v>4982</v>
      </c>
      <c r="AA4" s="59" t="s">
        <v>6727</v>
      </c>
      <c r="AB4" s="59" t="s">
        <v>6728</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6729</v>
      </c>
      <c r="AL4" s="59" t="s">
        <v>6730</v>
      </c>
      <c r="AM4" s="55">
        <v>44603.698611111111</v>
      </c>
      <c r="AN4" s="55">
        <v>44622.25</v>
      </c>
      <c r="AP4" s="52">
        <v>2</v>
      </c>
      <c r="AQ4" s="52" t="str">
        <f t="shared" si="2"/>
        <v>桃園市</v>
      </c>
      <c r="AR4" s="59" t="s">
        <v>4303</v>
      </c>
      <c r="AS4" s="60">
        <v>2</v>
      </c>
      <c r="AT4" s="59">
        <v>4960</v>
      </c>
      <c r="AU4" s="59" t="s">
        <v>6731</v>
      </c>
      <c r="AV4" s="59" t="s">
        <v>6732</v>
      </c>
      <c r="AW4" s="55">
        <v>44897.606944444437</v>
      </c>
      <c r="AX4" s="55">
        <v>44908.583333333343</v>
      </c>
    </row>
    <row r="5" spans="1:50" ht="15.6" customHeight="1">
      <c r="A5" s="50" t="s">
        <v>6733</v>
      </c>
      <c r="B5" s="51">
        <f t="shared" si="0"/>
        <v>325</v>
      </c>
      <c r="D5" s="52">
        <v>3</v>
      </c>
      <c r="E5" s="53">
        <v>2705</v>
      </c>
      <c r="F5" s="54" t="s">
        <v>6734</v>
      </c>
      <c r="G5" s="54" t="s">
        <v>6735</v>
      </c>
      <c r="H5" s="54" t="s">
        <v>6736</v>
      </c>
      <c r="I5" s="53">
        <v>2</v>
      </c>
      <c r="J5" s="55">
        <v>44405.583333333343</v>
      </c>
      <c r="K5" s="55">
        <v>44606.4375</v>
      </c>
      <c r="M5" s="52">
        <v>3</v>
      </c>
      <c r="N5" s="56"/>
      <c r="O5" s="56" t="s">
        <v>6737</v>
      </c>
      <c r="P5" s="56" t="s">
        <v>6713</v>
      </c>
      <c r="Q5" s="56" t="s">
        <v>6714</v>
      </c>
      <c r="R5" s="57">
        <v>1</v>
      </c>
      <c r="S5" s="58">
        <v>44524.666666666657</v>
      </c>
      <c r="T5" s="49" t="s">
        <v>22</v>
      </c>
      <c r="V5" s="52">
        <v>3</v>
      </c>
      <c r="W5" s="52" t="str">
        <f t="shared" si="1"/>
        <v>桃園市</v>
      </c>
      <c r="X5" s="59" t="s">
        <v>21</v>
      </c>
      <c r="Y5" s="59">
        <v>2</v>
      </c>
      <c r="Z5" s="59">
        <v>4991</v>
      </c>
      <c r="AA5" s="59" t="s">
        <v>6738</v>
      </c>
      <c r="AB5" s="59" t="s">
        <v>6739</v>
      </c>
      <c r="AC5" s="55">
        <v>44607.506944444453</v>
      </c>
      <c r="AD5" s="55">
        <v>44630.458333333343</v>
      </c>
      <c r="AF5" s="52">
        <v>3</v>
      </c>
      <c r="AG5" s="52" t="str">
        <f t="shared" si="3"/>
        <v/>
      </c>
      <c r="AH5" s="59" t="s">
        <v>20</v>
      </c>
      <c r="AI5" s="60"/>
      <c r="AJ5" s="59">
        <v>4993</v>
      </c>
      <c r="AK5" s="59" t="s">
        <v>6740</v>
      </c>
      <c r="AL5" s="59" t="s">
        <v>6741</v>
      </c>
      <c r="AM5" s="55">
        <v>44607.675000000003</v>
      </c>
      <c r="AN5" s="55">
        <v>44622.458333333343</v>
      </c>
      <c r="AP5" s="52">
        <v>3</v>
      </c>
      <c r="AQ5" s="52" t="str">
        <f t="shared" si="2"/>
        <v>桃園市</v>
      </c>
      <c r="AR5" s="59" t="s">
        <v>4303</v>
      </c>
      <c r="AS5" s="60">
        <v>2</v>
      </c>
      <c r="AT5" s="59">
        <v>3917</v>
      </c>
      <c r="AU5" s="59" t="s">
        <v>6742</v>
      </c>
      <c r="AV5" s="59" t="s">
        <v>6743</v>
      </c>
      <c r="AW5" s="55">
        <v>44897.606944444437</v>
      </c>
      <c r="AX5" s="55">
        <v>44909.583333333343</v>
      </c>
    </row>
    <row r="6" spans="1:50" ht="15.6" customHeight="1">
      <c r="A6" s="62" t="s">
        <v>6744</v>
      </c>
      <c r="B6" s="51">
        <f t="shared" si="0"/>
        <v>311</v>
      </c>
      <c r="D6" s="52">
        <v>4</v>
      </c>
      <c r="E6" s="53">
        <v>2062</v>
      </c>
      <c r="F6" s="54" t="s">
        <v>6745</v>
      </c>
      <c r="G6" s="54" t="s">
        <v>6733</v>
      </c>
      <c r="H6" s="54" t="s">
        <v>6746</v>
      </c>
      <c r="I6" s="53">
        <v>3</v>
      </c>
      <c r="J6" s="55">
        <v>44404.583333333343</v>
      </c>
      <c r="K6" s="55">
        <v>44610.5625</v>
      </c>
      <c r="M6" s="52">
        <v>4</v>
      </c>
      <c r="N6" s="56"/>
      <c r="O6" s="56" t="s">
        <v>6747</v>
      </c>
      <c r="P6" s="56" t="s">
        <v>6713</v>
      </c>
      <c r="Q6" s="56" t="s">
        <v>6714</v>
      </c>
      <c r="R6" s="57">
        <v>1</v>
      </c>
      <c r="S6" s="58">
        <v>44524.458333333343</v>
      </c>
      <c r="T6" s="49" t="s">
        <v>22</v>
      </c>
      <c r="V6" s="52">
        <v>4</v>
      </c>
      <c r="W6" s="52" t="str">
        <f t="shared" si="1"/>
        <v>桃園市</v>
      </c>
      <c r="X6" s="59" t="s">
        <v>21</v>
      </c>
      <c r="Y6" s="59">
        <v>2</v>
      </c>
      <c r="Z6" s="59">
        <v>4997</v>
      </c>
      <c r="AA6" s="59" t="s">
        <v>6748</v>
      </c>
      <c r="AB6" s="59" t="s">
        <v>6749</v>
      </c>
      <c r="AC6" s="55">
        <v>44623.383333333331</v>
      </c>
      <c r="AD6" s="55">
        <v>44642.458333333343</v>
      </c>
      <c r="AF6" s="52">
        <v>4</v>
      </c>
      <c r="AG6" s="52" t="str">
        <f t="shared" si="3"/>
        <v/>
      </c>
      <c r="AH6" s="59" t="s">
        <v>20</v>
      </c>
      <c r="AI6" s="60"/>
      <c r="AJ6" s="59">
        <v>3405</v>
      </c>
      <c r="AK6" s="59" t="s">
        <v>6750</v>
      </c>
      <c r="AL6" s="59" t="s">
        <v>6739</v>
      </c>
      <c r="AM6" s="55">
        <v>44607.459722222222</v>
      </c>
      <c r="AN6" s="55">
        <v>44630.625</v>
      </c>
      <c r="AP6" s="52">
        <v>4</v>
      </c>
      <c r="AQ6" s="52" t="str">
        <f t="shared" si="2"/>
        <v>桃園市</v>
      </c>
      <c r="AR6" s="59" t="s">
        <v>6751</v>
      </c>
      <c r="AS6" s="60">
        <v>2</v>
      </c>
      <c r="AT6" s="59">
        <v>3549</v>
      </c>
      <c r="AU6" s="59" t="s">
        <v>6752</v>
      </c>
      <c r="AV6" s="59" t="s">
        <v>6753</v>
      </c>
      <c r="AW6" s="55">
        <v>44889.413194444453</v>
      </c>
      <c r="AX6" s="55">
        <v>44936.416666666657</v>
      </c>
    </row>
    <row r="7" spans="1:50" ht="15.6" customHeight="1">
      <c r="A7" s="50" t="s">
        <v>6754</v>
      </c>
      <c r="B7" s="51">
        <f t="shared" si="0"/>
        <v>67</v>
      </c>
      <c r="D7" s="52">
        <v>5</v>
      </c>
      <c r="E7" s="53">
        <v>2535</v>
      </c>
      <c r="F7" s="61" t="s">
        <v>6755</v>
      </c>
      <c r="G7" s="54" t="s">
        <v>6733</v>
      </c>
      <c r="H7" s="54" t="s">
        <v>7</v>
      </c>
      <c r="I7" s="53">
        <v>3</v>
      </c>
      <c r="J7" s="55">
        <v>44404.583333333343</v>
      </c>
      <c r="K7" s="55">
        <v>44573.583333333343</v>
      </c>
      <c r="M7" s="52">
        <v>5</v>
      </c>
      <c r="N7" s="56"/>
      <c r="O7" s="56" t="s">
        <v>6756</v>
      </c>
      <c r="P7" s="56" t="s">
        <v>6733</v>
      </c>
      <c r="Q7" s="56" t="s">
        <v>12</v>
      </c>
      <c r="R7" s="57">
        <v>1</v>
      </c>
      <c r="S7" s="58">
        <v>44441.625</v>
      </c>
      <c r="T7" s="49" t="s">
        <v>22</v>
      </c>
      <c r="V7" s="52">
        <v>5</v>
      </c>
      <c r="W7" s="52" t="str">
        <f t="shared" si="1"/>
        <v>新北市</v>
      </c>
      <c r="X7" s="59" t="s">
        <v>21</v>
      </c>
      <c r="Y7" s="59">
        <v>2</v>
      </c>
      <c r="Z7" s="59">
        <v>5003</v>
      </c>
      <c r="AA7" s="59" t="s">
        <v>734</v>
      </c>
      <c r="AB7" s="59" t="s">
        <v>6757</v>
      </c>
      <c r="AC7" s="55">
        <v>44622.660416666673</v>
      </c>
      <c r="AD7" s="55">
        <v>44644.458333333343</v>
      </c>
      <c r="AF7" s="52">
        <v>5</v>
      </c>
      <c r="AG7" s="52" t="str">
        <f t="shared" si="3"/>
        <v>新北市</v>
      </c>
      <c r="AH7" s="59" t="s">
        <v>20</v>
      </c>
      <c r="AI7" s="60">
        <v>2</v>
      </c>
      <c r="AJ7" s="59">
        <v>2677</v>
      </c>
      <c r="AK7" s="59" t="s">
        <v>6758</v>
      </c>
      <c r="AL7" s="59" t="s">
        <v>6759</v>
      </c>
      <c r="AM7" s="55">
        <v>44622.660416666673</v>
      </c>
      <c r="AN7" s="55">
        <v>44644.625</v>
      </c>
      <c r="AP7" s="52">
        <v>5</v>
      </c>
      <c r="AQ7" s="52" t="str">
        <f t="shared" si="2"/>
        <v>桃園市</v>
      </c>
      <c r="AR7" s="59" t="s">
        <v>4303</v>
      </c>
      <c r="AS7" s="60">
        <v>3</v>
      </c>
      <c r="AT7" s="59">
        <v>4487</v>
      </c>
      <c r="AU7" s="59" t="s">
        <v>6760</v>
      </c>
      <c r="AV7" s="59" t="s">
        <v>6761</v>
      </c>
      <c r="AW7" s="55">
        <v>45005.599305555559</v>
      </c>
      <c r="AX7" s="55">
        <v>45009.625</v>
      </c>
    </row>
    <row r="8" spans="1:50" ht="15.6" customHeight="1">
      <c r="A8" s="50" t="s">
        <v>6762</v>
      </c>
      <c r="B8" s="51">
        <f t="shared" si="0"/>
        <v>67</v>
      </c>
      <c r="D8" s="52">
        <v>6</v>
      </c>
      <c r="E8" s="53">
        <v>4291</v>
      </c>
      <c r="F8" s="54" t="s">
        <v>6763</v>
      </c>
      <c r="G8" s="54" t="s">
        <v>6762</v>
      </c>
      <c r="H8" s="54" t="s">
        <v>6764</v>
      </c>
      <c r="I8" s="53">
        <v>2</v>
      </c>
      <c r="J8" s="55">
        <v>44405.583333333343</v>
      </c>
      <c r="K8" s="55">
        <v>44578.4375</v>
      </c>
      <c r="M8" s="52">
        <v>6</v>
      </c>
      <c r="N8" s="56"/>
      <c r="O8" s="56" t="s">
        <v>6765</v>
      </c>
      <c r="P8" s="56" t="s">
        <v>6733</v>
      </c>
      <c r="Q8" s="56" t="s">
        <v>5</v>
      </c>
      <c r="R8" s="57">
        <v>1</v>
      </c>
      <c r="S8" s="58">
        <v>44503.625</v>
      </c>
      <c r="T8" s="49" t="s">
        <v>22</v>
      </c>
      <c r="V8" s="52">
        <v>6</v>
      </c>
      <c r="W8" s="52" t="str">
        <f t="shared" si="1"/>
        <v>桃園市</v>
      </c>
      <c r="X8" s="59" t="s">
        <v>21</v>
      </c>
      <c r="Y8" s="59">
        <v>2</v>
      </c>
      <c r="Z8" s="59">
        <v>4992</v>
      </c>
      <c r="AA8" s="59" t="s">
        <v>6766</v>
      </c>
      <c r="AB8" s="59" t="s">
        <v>6767</v>
      </c>
      <c r="AC8" s="55">
        <v>44623.463888888888</v>
      </c>
      <c r="AD8" s="55">
        <v>44648.458333333343</v>
      </c>
      <c r="AF8" s="52">
        <v>6</v>
      </c>
      <c r="AG8" s="52" t="str">
        <f t="shared" si="3"/>
        <v/>
      </c>
      <c r="AH8" s="59" t="s">
        <v>20</v>
      </c>
      <c r="AI8" s="60"/>
      <c r="AJ8" s="59">
        <v>2316</v>
      </c>
      <c r="AK8" s="59" t="s">
        <v>6768</v>
      </c>
      <c r="AL8" s="59" t="s">
        <v>6769</v>
      </c>
      <c r="AM8" s="55">
        <v>44636.408333333333</v>
      </c>
      <c r="AN8" s="55">
        <v>44657.625</v>
      </c>
      <c r="AP8" s="52">
        <v>6</v>
      </c>
      <c r="AQ8" s="52" t="str">
        <f t="shared" si="2"/>
        <v>桃園市</v>
      </c>
      <c r="AR8" s="59" t="s">
        <v>6751</v>
      </c>
      <c r="AS8" s="60">
        <v>2</v>
      </c>
      <c r="AT8" s="59">
        <v>3017</v>
      </c>
      <c r="AU8" s="59" t="s">
        <v>6770</v>
      </c>
      <c r="AV8" s="59" t="s">
        <v>6771</v>
      </c>
      <c r="AW8" s="55">
        <v>45026.375</v>
      </c>
      <c r="AX8" s="55">
        <v>45041.458333333343</v>
      </c>
    </row>
    <row r="9" spans="1:50" ht="15.6" customHeight="1">
      <c r="A9" s="50" t="s">
        <v>6772</v>
      </c>
      <c r="B9" s="51">
        <f t="shared" si="0"/>
        <v>40</v>
      </c>
      <c r="D9" s="52">
        <v>7</v>
      </c>
      <c r="E9" s="53">
        <v>3247</v>
      </c>
      <c r="F9" s="54" t="s">
        <v>6773</v>
      </c>
      <c r="G9" s="54" t="s">
        <v>6774</v>
      </c>
      <c r="H9" s="54" t="s">
        <v>6775</v>
      </c>
      <c r="I9" s="53">
        <v>2</v>
      </c>
      <c r="J9" s="55">
        <v>44405.583333333343</v>
      </c>
      <c r="K9" s="55">
        <v>44614.458333333343</v>
      </c>
      <c r="M9" s="52">
        <v>7</v>
      </c>
      <c r="N9" s="56"/>
      <c r="O9" s="56" t="s">
        <v>6776</v>
      </c>
      <c r="P9" s="56" t="s">
        <v>6733</v>
      </c>
      <c r="Q9" s="56" t="s">
        <v>8</v>
      </c>
      <c r="R9" s="57">
        <v>1</v>
      </c>
      <c r="S9" s="58">
        <v>44508.625</v>
      </c>
      <c r="T9" s="49" t="s">
        <v>22</v>
      </c>
      <c r="V9" s="52">
        <v>7</v>
      </c>
      <c r="W9" s="52" t="str">
        <f t="shared" si="1"/>
        <v>台中市</v>
      </c>
      <c r="X9" s="59" t="s">
        <v>21</v>
      </c>
      <c r="Y9" s="59">
        <v>2</v>
      </c>
      <c r="Z9" s="59">
        <v>4971</v>
      </c>
      <c r="AA9" s="59" t="s">
        <v>6777</v>
      </c>
      <c r="AB9" s="59" t="s">
        <v>6778</v>
      </c>
      <c r="AC9" s="55">
        <v>44634.427083333343</v>
      </c>
      <c r="AD9" s="55">
        <v>44648.625</v>
      </c>
      <c r="AF9" s="52">
        <v>7</v>
      </c>
      <c r="AG9" s="52" t="str">
        <f t="shared" si="3"/>
        <v>新竹市</v>
      </c>
      <c r="AH9" s="59" t="s">
        <v>20</v>
      </c>
      <c r="AI9" s="60">
        <v>2</v>
      </c>
      <c r="AJ9" s="59">
        <v>4760</v>
      </c>
      <c r="AK9" s="59" t="s">
        <v>6779</v>
      </c>
      <c r="AL9" s="59" t="s">
        <v>6780</v>
      </c>
      <c r="AM9" s="55">
        <v>44659.504166666673</v>
      </c>
      <c r="AN9" s="55">
        <v>44669.625</v>
      </c>
      <c r="AP9" s="52">
        <v>7</v>
      </c>
      <c r="AQ9" s="52" t="str">
        <f t="shared" si="2"/>
        <v>桃園市</v>
      </c>
      <c r="AR9" s="59" t="s">
        <v>6751</v>
      </c>
      <c r="AS9" s="60">
        <v>2</v>
      </c>
      <c r="AT9" s="59">
        <v>2850</v>
      </c>
      <c r="AU9" s="59" t="s">
        <v>6781</v>
      </c>
      <c r="AV9" s="59" t="s">
        <v>6782</v>
      </c>
      <c r="AW9" s="55">
        <v>45037.371527777781</v>
      </c>
      <c r="AX9" s="55">
        <v>45084.458333333343</v>
      </c>
    </row>
    <row r="10" spans="1:50" ht="15.6" customHeight="1">
      <c r="A10" s="50" t="s">
        <v>6735</v>
      </c>
      <c r="B10" s="51">
        <f t="shared" si="0"/>
        <v>162</v>
      </c>
      <c r="D10" s="52">
        <v>8</v>
      </c>
      <c r="E10" s="53">
        <v>2842</v>
      </c>
      <c r="F10" s="54" t="s">
        <v>6783</v>
      </c>
      <c r="G10" s="54" t="s">
        <v>6716</v>
      </c>
      <c r="H10" s="54" t="s">
        <v>6717</v>
      </c>
      <c r="I10" s="53">
        <v>2</v>
      </c>
      <c r="J10" s="55">
        <v>44425.375</v>
      </c>
      <c r="K10" s="55">
        <v>44616.444444444453</v>
      </c>
      <c r="M10" s="52">
        <v>8</v>
      </c>
      <c r="N10" s="56"/>
      <c r="O10" s="56" t="s">
        <v>6784</v>
      </c>
      <c r="P10" s="56" t="s">
        <v>6733</v>
      </c>
      <c r="Q10" s="56" t="s">
        <v>6785</v>
      </c>
      <c r="R10" s="57">
        <v>1</v>
      </c>
      <c r="S10" s="58">
        <v>44511.416666666657</v>
      </c>
      <c r="T10" s="49" t="s">
        <v>22</v>
      </c>
      <c r="V10" s="52">
        <v>8</v>
      </c>
      <c r="W10" s="52" t="str">
        <f t="shared" si="1"/>
        <v>宜蘭縣</v>
      </c>
      <c r="X10" s="59" t="s">
        <v>21</v>
      </c>
      <c r="Y10" s="59">
        <v>2</v>
      </c>
      <c r="Z10" s="59">
        <v>4922</v>
      </c>
      <c r="AA10" s="59" t="s">
        <v>6786</v>
      </c>
      <c r="AB10" s="59" t="s">
        <v>6787</v>
      </c>
      <c r="AC10" s="55">
        <v>44631.623611111107</v>
      </c>
      <c r="AD10" s="55">
        <v>44649.458333333343</v>
      </c>
      <c r="AF10" s="52">
        <v>8</v>
      </c>
      <c r="AG10" s="52" t="str">
        <f t="shared" si="3"/>
        <v/>
      </c>
      <c r="AH10" s="59" t="s">
        <v>20</v>
      </c>
      <c r="AI10" s="60"/>
      <c r="AJ10" s="59">
        <v>3904</v>
      </c>
      <c r="AK10" s="59" t="s">
        <v>6788</v>
      </c>
      <c r="AL10" s="59" t="s">
        <v>6789</v>
      </c>
      <c r="AM10" s="55">
        <v>44664.429861111108</v>
      </c>
      <c r="AN10" s="55">
        <v>44682.625</v>
      </c>
      <c r="AP10" s="52">
        <v>8</v>
      </c>
      <c r="AQ10" s="52" t="str">
        <f t="shared" si="2"/>
        <v>桃園市</v>
      </c>
      <c r="AR10" s="59" t="s">
        <v>6751</v>
      </c>
      <c r="AS10" s="60">
        <v>2</v>
      </c>
      <c r="AT10" s="59">
        <v>3749</v>
      </c>
      <c r="AU10" s="59" t="s">
        <v>6790</v>
      </c>
      <c r="AV10" s="59" t="s">
        <v>6791</v>
      </c>
      <c r="AW10" s="55">
        <v>45147.606249999997</v>
      </c>
      <c r="AX10" s="55">
        <v>45160.458333333343</v>
      </c>
    </row>
    <row r="11" spans="1:50" ht="15.6" customHeight="1">
      <c r="A11" s="50" t="s">
        <v>6792</v>
      </c>
      <c r="B11" s="51">
        <f t="shared" si="0"/>
        <v>63</v>
      </c>
      <c r="D11" s="52">
        <v>9</v>
      </c>
      <c r="E11" s="53">
        <v>4019</v>
      </c>
      <c r="F11" s="54" t="s">
        <v>6793</v>
      </c>
      <c r="G11" s="54" t="s">
        <v>6733</v>
      </c>
      <c r="H11" s="54" t="s">
        <v>6794</v>
      </c>
      <c r="I11" s="53">
        <v>2</v>
      </c>
      <c r="J11" s="55">
        <v>44426.583333333343</v>
      </c>
      <c r="K11" s="55">
        <v>44615.416666666657</v>
      </c>
      <c r="M11" s="52">
        <v>9</v>
      </c>
      <c r="N11" s="56"/>
      <c r="O11" s="56" t="s">
        <v>6795</v>
      </c>
      <c r="P11" s="56" t="s">
        <v>6713</v>
      </c>
      <c r="Q11" s="56" t="s">
        <v>6796</v>
      </c>
      <c r="R11" s="57">
        <v>1</v>
      </c>
      <c r="S11" s="58">
        <v>44525.458333333343</v>
      </c>
      <c r="T11" s="49" t="s">
        <v>22</v>
      </c>
      <c r="V11" s="52">
        <v>9</v>
      </c>
      <c r="W11" s="52" t="str">
        <f t="shared" si="1"/>
        <v>台中市</v>
      </c>
      <c r="X11" s="59" t="s">
        <v>21</v>
      </c>
      <c r="Y11" s="59">
        <v>2</v>
      </c>
      <c r="Z11" s="59">
        <v>5007</v>
      </c>
      <c r="AA11" s="59" t="s">
        <v>6797</v>
      </c>
      <c r="AB11" s="59" t="s">
        <v>6798</v>
      </c>
      <c r="AC11" s="55">
        <v>44634.429861111108</v>
      </c>
      <c r="AD11" s="55">
        <v>44649.625</v>
      </c>
      <c r="AF11" s="52">
        <v>9</v>
      </c>
      <c r="AG11" s="52" t="str">
        <f t="shared" si="3"/>
        <v/>
      </c>
      <c r="AH11" s="59" t="s">
        <v>20</v>
      </c>
      <c r="AI11" s="60"/>
      <c r="AJ11" s="59">
        <v>3905</v>
      </c>
      <c r="AK11" s="59" t="s">
        <v>6799</v>
      </c>
      <c r="AL11" s="59" t="s">
        <v>6800</v>
      </c>
      <c r="AM11" s="55">
        <v>44664.470833333333</v>
      </c>
      <c r="AN11" s="55">
        <v>44682.625</v>
      </c>
      <c r="AP11" s="52">
        <v>9</v>
      </c>
      <c r="AQ11" s="52" t="str">
        <f t="shared" si="2"/>
        <v>桃園市</v>
      </c>
      <c r="AR11" s="59" t="s">
        <v>6751</v>
      </c>
      <c r="AS11" s="60">
        <v>2</v>
      </c>
      <c r="AT11" s="59">
        <v>2988</v>
      </c>
      <c r="AU11" s="59" t="s">
        <v>6801</v>
      </c>
      <c r="AV11" s="59" t="s">
        <v>6802</v>
      </c>
      <c r="AW11" s="55">
        <v>45140.621527777781</v>
      </c>
      <c r="AX11" s="55">
        <v>45180.458333333343</v>
      </c>
    </row>
    <row r="12" spans="1:50" ht="15.6" customHeight="1">
      <c r="A12" s="50" t="s">
        <v>6803</v>
      </c>
      <c r="B12" s="51">
        <f t="shared" si="0"/>
        <v>21</v>
      </c>
      <c r="D12" s="52">
        <v>10</v>
      </c>
      <c r="E12" s="53" t="s">
        <v>6804</v>
      </c>
      <c r="F12" s="54" t="s">
        <v>6805</v>
      </c>
      <c r="G12" s="54" t="s">
        <v>6713</v>
      </c>
      <c r="H12" s="54" t="s">
        <v>6806</v>
      </c>
      <c r="I12" s="53">
        <v>3</v>
      </c>
      <c r="J12" s="55">
        <v>44425.583333333343</v>
      </c>
      <c r="K12" s="55">
        <v>44616.395833333343</v>
      </c>
      <c r="M12" s="52">
        <v>10</v>
      </c>
      <c r="N12" s="56"/>
      <c r="O12" s="56" t="s">
        <v>1965</v>
      </c>
      <c r="P12" s="56" t="s">
        <v>6733</v>
      </c>
      <c r="Q12" s="56" t="s">
        <v>10</v>
      </c>
      <c r="R12" s="57">
        <v>1</v>
      </c>
      <c r="S12" s="58">
        <v>44525.625</v>
      </c>
      <c r="T12" s="49" t="s">
        <v>22</v>
      </c>
      <c r="V12" s="52">
        <v>10</v>
      </c>
      <c r="W12" s="52" t="str">
        <f t="shared" si="1"/>
        <v>桃園市</v>
      </c>
      <c r="X12" s="59" t="s">
        <v>21</v>
      </c>
      <c r="Y12" s="59">
        <v>1</v>
      </c>
      <c r="Z12" s="59">
        <v>5009</v>
      </c>
      <c r="AA12" s="59" t="s">
        <v>6807</v>
      </c>
      <c r="AB12" s="59" t="s">
        <v>6808</v>
      </c>
      <c r="AC12" s="55">
        <v>44636.693749999999</v>
      </c>
      <c r="AD12" s="55">
        <v>44650.458333333343</v>
      </c>
      <c r="AF12" s="52">
        <v>10</v>
      </c>
      <c r="AG12" s="52" t="str">
        <f t="shared" si="3"/>
        <v/>
      </c>
      <c r="AH12" s="59" t="s">
        <v>20</v>
      </c>
      <c r="AI12" s="60"/>
      <c r="AJ12" s="59">
        <v>4116</v>
      </c>
      <c r="AK12" s="59" t="s">
        <v>6809</v>
      </c>
      <c r="AL12" s="59" t="s">
        <v>6810</v>
      </c>
      <c r="AM12" s="55">
        <v>44664.609027777777</v>
      </c>
      <c r="AN12" s="55">
        <v>44682.625</v>
      </c>
      <c r="AP12" s="52">
        <v>10</v>
      </c>
      <c r="AQ12" s="52" t="str">
        <f t="shared" si="2"/>
        <v>桃園市</v>
      </c>
      <c r="AR12" s="59" t="s">
        <v>4303</v>
      </c>
      <c r="AS12" s="60">
        <v>3</v>
      </c>
      <c r="AT12" s="59">
        <v>4387</v>
      </c>
      <c r="AU12" s="59" t="s">
        <v>6811</v>
      </c>
      <c r="AV12" s="59" t="s">
        <v>6812</v>
      </c>
      <c r="AW12" s="55">
        <v>45184.436805555553</v>
      </c>
      <c r="AX12" s="55">
        <v>45191.583333333343</v>
      </c>
    </row>
    <row r="13" spans="1:50" ht="15.6" customHeight="1">
      <c r="A13" s="50" t="s">
        <v>6813</v>
      </c>
      <c r="B13" s="51">
        <f t="shared" si="0"/>
        <v>26</v>
      </c>
      <c r="D13" s="52">
        <v>11</v>
      </c>
      <c r="E13" s="53">
        <v>4834</v>
      </c>
      <c r="F13" s="54" t="s">
        <v>1275</v>
      </c>
      <c r="G13" s="54" t="s">
        <v>6733</v>
      </c>
      <c r="H13" s="54" t="s">
        <v>5</v>
      </c>
      <c r="I13" s="53">
        <v>2</v>
      </c>
      <c r="J13" s="55">
        <v>44427.583333333343</v>
      </c>
      <c r="K13" s="55">
        <v>44579.583333333343</v>
      </c>
      <c r="M13" s="52">
        <v>11</v>
      </c>
      <c r="N13" s="56"/>
      <c r="O13" s="56" t="s">
        <v>1037</v>
      </c>
      <c r="P13" s="56" t="s">
        <v>6733</v>
      </c>
      <c r="Q13" s="56" t="s">
        <v>10</v>
      </c>
      <c r="R13" s="57">
        <v>1</v>
      </c>
      <c r="S13" s="58">
        <v>44566.458333333343</v>
      </c>
      <c r="T13" s="49" t="s">
        <v>22</v>
      </c>
      <c r="V13" s="52">
        <v>11</v>
      </c>
      <c r="W13" s="52" t="str">
        <f t="shared" si="1"/>
        <v>苗栗縣</v>
      </c>
      <c r="X13" s="59" t="s">
        <v>21</v>
      </c>
      <c r="Y13" s="59">
        <v>2</v>
      </c>
      <c r="Z13" s="59">
        <v>4887</v>
      </c>
      <c r="AA13" s="59" t="s">
        <v>6814</v>
      </c>
      <c r="AB13" s="59" t="s">
        <v>6815</v>
      </c>
      <c r="AC13" s="55">
        <v>44642.332638888889</v>
      </c>
      <c r="AD13" s="55">
        <v>44663.625</v>
      </c>
      <c r="AF13" s="52">
        <v>11</v>
      </c>
      <c r="AG13" s="52" t="str">
        <f t="shared" si="3"/>
        <v>桃園市</v>
      </c>
      <c r="AH13" s="59" t="s">
        <v>20</v>
      </c>
      <c r="AI13" s="60">
        <v>1</v>
      </c>
      <c r="AJ13" s="59">
        <v>5009</v>
      </c>
      <c r="AK13" s="59" t="s">
        <v>6807</v>
      </c>
      <c r="AL13" s="59" t="s">
        <v>6816</v>
      </c>
      <c r="AM13" s="55">
        <v>44665.382638888892</v>
      </c>
      <c r="AN13" s="55">
        <v>44687.458333333343</v>
      </c>
      <c r="AP13" s="52">
        <v>9</v>
      </c>
      <c r="AQ13" s="52" t="str">
        <f t="shared" si="2"/>
        <v>桃園市</v>
      </c>
      <c r="AR13" s="59" t="s">
        <v>6751</v>
      </c>
      <c r="AS13" s="60">
        <v>2</v>
      </c>
      <c r="AT13" s="59" t="s">
        <v>6817</v>
      </c>
      <c r="AU13" s="59" t="s">
        <v>6818</v>
      </c>
      <c r="AV13" s="59" t="s">
        <v>6819</v>
      </c>
      <c r="AW13" s="55">
        <v>45202.722222222219</v>
      </c>
      <c r="AX13" s="55">
        <v>45245.458333333343</v>
      </c>
    </row>
    <row r="14" spans="1:50" ht="15.6" customHeight="1">
      <c r="A14" s="50" t="s">
        <v>6820</v>
      </c>
      <c r="B14" s="51">
        <f t="shared" si="0"/>
        <v>11</v>
      </c>
      <c r="D14" s="52">
        <v>12</v>
      </c>
      <c r="E14" s="53">
        <v>3535</v>
      </c>
      <c r="F14" s="54" t="s">
        <v>6821</v>
      </c>
      <c r="G14" s="54" t="s">
        <v>6744</v>
      </c>
      <c r="H14" s="54" t="s">
        <v>6822</v>
      </c>
      <c r="I14" s="53">
        <v>2</v>
      </c>
      <c r="J14" s="55">
        <v>44424.583333333343</v>
      </c>
      <c r="K14" s="55">
        <v>44579.416666666657</v>
      </c>
      <c r="M14" s="52">
        <v>12</v>
      </c>
      <c r="N14" s="56"/>
      <c r="O14" s="56" t="s">
        <v>6823</v>
      </c>
      <c r="P14" s="56" t="s">
        <v>6744</v>
      </c>
      <c r="Q14" s="56" t="s">
        <v>6824</v>
      </c>
      <c r="R14" s="57">
        <v>1</v>
      </c>
      <c r="S14" s="58">
        <v>44510.458333333343</v>
      </c>
      <c r="T14" s="49" t="s">
        <v>22</v>
      </c>
      <c r="V14" s="52">
        <v>12</v>
      </c>
      <c r="W14" s="52" t="str">
        <f t="shared" si="1"/>
        <v>桃園市</v>
      </c>
      <c r="X14" s="59" t="s">
        <v>21</v>
      </c>
      <c r="Y14" s="59">
        <v>2</v>
      </c>
      <c r="Z14" s="59">
        <v>4981</v>
      </c>
      <c r="AA14" s="59" t="s">
        <v>6825</v>
      </c>
      <c r="AB14" s="59" t="s">
        <v>6826</v>
      </c>
      <c r="AC14" s="55">
        <v>44644.704861111109</v>
      </c>
      <c r="AD14" s="55">
        <v>44665.458333333343</v>
      </c>
      <c r="AF14" s="52">
        <v>12</v>
      </c>
      <c r="AG14" s="52" t="str">
        <f t="shared" si="3"/>
        <v/>
      </c>
      <c r="AH14" s="59" t="s">
        <v>20</v>
      </c>
      <c r="AI14" s="60"/>
      <c r="AJ14" s="59" t="s">
        <v>6827</v>
      </c>
      <c r="AK14" s="59" t="s">
        <v>6828</v>
      </c>
      <c r="AL14" s="59" t="s">
        <v>6829</v>
      </c>
      <c r="AM14" s="55">
        <v>44663.447916666657</v>
      </c>
      <c r="AN14" s="55">
        <v>44692.458333333343</v>
      </c>
    </row>
    <row r="15" spans="1:50" ht="15.6" customHeight="1">
      <c r="A15" s="50" t="s">
        <v>6830</v>
      </c>
      <c r="B15" s="51">
        <f t="shared" si="0"/>
        <v>26</v>
      </c>
      <c r="D15" s="52">
        <v>13</v>
      </c>
      <c r="E15" s="53">
        <v>2892</v>
      </c>
      <c r="F15" s="54" t="s">
        <v>6831</v>
      </c>
      <c r="G15" s="54" t="s">
        <v>6754</v>
      </c>
      <c r="H15" s="54" t="s">
        <v>6832</v>
      </c>
      <c r="I15" s="53">
        <v>2</v>
      </c>
      <c r="J15" s="55">
        <v>44426.583333333343</v>
      </c>
      <c r="K15" s="55">
        <v>43849.4375</v>
      </c>
      <c r="M15" s="52">
        <v>13</v>
      </c>
      <c r="N15" s="56"/>
      <c r="O15" s="56" t="s">
        <v>6833</v>
      </c>
      <c r="P15" s="56" t="s">
        <v>6744</v>
      </c>
      <c r="Q15" s="56" t="s">
        <v>6822</v>
      </c>
      <c r="R15" s="57">
        <v>1</v>
      </c>
      <c r="S15" s="58">
        <v>44515.458333333343</v>
      </c>
      <c r="T15" s="49" t="s">
        <v>22</v>
      </c>
      <c r="V15" s="52">
        <v>13</v>
      </c>
      <c r="W15" s="52" t="str">
        <f t="shared" si="1"/>
        <v>台中市</v>
      </c>
      <c r="X15" s="59" t="s">
        <v>21</v>
      </c>
      <c r="Y15" s="59">
        <v>2</v>
      </c>
      <c r="Z15" s="59">
        <v>4926</v>
      </c>
      <c r="AA15" s="59" t="s">
        <v>6834</v>
      </c>
      <c r="AB15" s="59" t="s">
        <v>6835</v>
      </c>
      <c r="AC15" s="55">
        <v>44650.498611111107</v>
      </c>
      <c r="AD15" s="55">
        <v>44669.625</v>
      </c>
      <c r="AF15" s="52">
        <v>13</v>
      </c>
      <c r="AG15" s="52" t="str">
        <f t="shared" si="3"/>
        <v/>
      </c>
      <c r="AH15" s="59" t="s">
        <v>20</v>
      </c>
      <c r="AI15" s="60"/>
      <c r="AJ15" s="59" t="s">
        <v>6836</v>
      </c>
      <c r="AK15" s="59" t="s">
        <v>6837</v>
      </c>
      <c r="AL15" s="59" t="s">
        <v>6838</v>
      </c>
      <c r="AM15" s="55">
        <v>44678.590277777781</v>
      </c>
      <c r="AN15" s="55">
        <v>44697.625</v>
      </c>
    </row>
    <row r="16" spans="1:50" ht="15.6" customHeight="1">
      <c r="A16" s="50" t="s">
        <v>6839</v>
      </c>
      <c r="B16" s="51">
        <f t="shared" si="0"/>
        <v>65</v>
      </c>
      <c r="D16" s="52">
        <v>14</v>
      </c>
      <c r="E16" s="53" t="s">
        <v>6840</v>
      </c>
      <c r="F16" s="54" t="s">
        <v>6841</v>
      </c>
      <c r="G16" s="54" t="s">
        <v>6772</v>
      </c>
      <c r="H16" s="54" t="s">
        <v>6842</v>
      </c>
      <c r="I16" s="53">
        <v>2</v>
      </c>
      <c r="J16" s="55">
        <v>44427.395833333343</v>
      </c>
      <c r="K16" s="55">
        <v>44607.4375</v>
      </c>
      <c r="M16" s="52">
        <v>14</v>
      </c>
      <c r="N16" s="56"/>
      <c r="O16" s="56" t="s">
        <v>6843</v>
      </c>
      <c r="P16" s="56" t="s">
        <v>6754</v>
      </c>
      <c r="Q16" s="56" t="s">
        <v>6832</v>
      </c>
      <c r="R16" s="57">
        <v>1</v>
      </c>
      <c r="S16" s="58">
        <v>44516.458333333343</v>
      </c>
      <c r="T16" s="49" t="s">
        <v>22</v>
      </c>
      <c r="V16" s="52">
        <v>14</v>
      </c>
      <c r="W16" s="52" t="str">
        <f t="shared" si="1"/>
        <v>基隆市</v>
      </c>
      <c r="X16" s="59" t="s">
        <v>21</v>
      </c>
      <c r="Y16" s="59">
        <v>2</v>
      </c>
      <c r="Z16" s="59">
        <v>4892</v>
      </c>
      <c r="AA16" s="59" t="s">
        <v>6844</v>
      </c>
      <c r="AB16" s="59" t="s">
        <v>6845</v>
      </c>
      <c r="AC16" s="55">
        <v>44648.71597222222</v>
      </c>
      <c r="AD16" s="55">
        <v>44678.458333333343</v>
      </c>
      <c r="AF16" s="52">
        <v>14</v>
      </c>
      <c r="AG16" s="52" t="str">
        <f t="shared" si="3"/>
        <v/>
      </c>
      <c r="AH16" s="59" t="s">
        <v>20</v>
      </c>
      <c r="AI16" s="60"/>
      <c r="AJ16" s="59">
        <v>3914</v>
      </c>
      <c r="AK16" s="59" t="s">
        <v>6846</v>
      </c>
      <c r="AL16" s="59" t="s">
        <v>6847</v>
      </c>
      <c r="AM16" s="55">
        <v>44678.584722222222</v>
      </c>
      <c r="AN16" s="55">
        <v>44698.458333333343</v>
      </c>
    </row>
    <row r="17" spans="1:40" ht="15.6" customHeight="1">
      <c r="A17" s="50" t="s">
        <v>6774</v>
      </c>
      <c r="B17" s="51">
        <f t="shared" si="0"/>
        <v>152</v>
      </c>
      <c r="D17" s="52">
        <v>15</v>
      </c>
      <c r="E17" s="53" t="s">
        <v>6848</v>
      </c>
      <c r="F17" s="54" t="s">
        <v>6849</v>
      </c>
      <c r="G17" s="54" t="s">
        <v>6735</v>
      </c>
      <c r="H17" s="54" t="s">
        <v>6850</v>
      </c>
      <c r="I17" s="53">
        <v>2</v>
      </c>
      <c r="J17" s="55">
        <v>44425.375</v>
      </c>
      <c r="K17" s="55">
        <v>44606.4375</v>
      </c>
      <c r="M17" s="52">
        <v>15</v>
      </c>
      <c r="N17" s="56"/>
      <c r="O17" s="56" t="s">
        <v>6851</v>
      </c>
      <c r="P17" s="56" t="s">
        <v>6744</v>
      </c>
      <c r="Q17" s="56" t="s">
        <v>6852</v>
      </c>
      <c r="R17" s="57">
        <v>1</v>
      </c>
      <c r="S17" s="58">
        <v>44539.458333333343</v>
      </c>
      <c r="T17" s="49" t="s">
        <v>22</v>
      </c>
      <c r="V17" s="52">
        <v>15</v>
      </c>
      <c r="W17" s="52" t="str">
        <f t="shared" si="1"/>
        <v>台北市</v>
      </c>
      <c r="X17" s="59" t="s">
        <v>21</v>
      </c>
      <c r="Y17" s="59">
        <v>2</v>
      </c>
      <c r="Z17" s="59">
        <v>4870</v>
      </c>
      <c r="AA17" s="59" t="s">
        <v>6853</v>
      </c>
      <c r="AB17" s="59" t="s">
        <v>6854</v>
      </c>
      <c r="AC17" s="55">
        <v>44664.662499999999</v>
      </c>
      <c r="AD17" s="55">
        <v>44685.458333333343</v>
      </c>
      <c r="AF17" s="52">
        <v>15</v>
      </c>
      <c r="AG17" s="52" t="str">
        <f t="shared" si="3"/>
        <v/>
      </c>
      <c r="AH17" s="59" t="s">
        <v>20</v>
      </c>
      <c r="AI17" s="60"/>
      <c r="AJ17" s="59">
        <v>2559</v>
      </c>
      <c r="AK17" s="59" t="s">
        <v>6855</v>
      </c>
      <c r="AL17" s="59" t="s">
        <v>6856</v>
      </c>
      <c r="AM17" s="55">
        <v>44672.616666666669</v>
      </c>
      <c r="AN17" s="55">
        <v>44698.625</v>
      </c>
    </row>
    <row r="18" spans="1:40" ht="15.6" customHeight="1">
      <c r="A18" s="50" t="s">
        <v>6857</v>
      </c>
      <c r="B18" s="51">
        <f t="shared" si="0"/>
        <v>53</v>
      </c>
      <c r="D18" s="52">
        <v>16</v>
      </c>
      <c r="E18" s="53">
        <v>4121</v>
      </c>
      <c r="F18" s="54" t="s">
        <v>6858</v>
      </c>
      <c r="G18" s="54" t="s">
        <v>6774</v>
      </c>
      <c r="H18" s="54" t="s">
        <v>6859</v>
      </c>
      <c r="I18" s="53">
        <v>2</v>
      </c>
      <c r="J18" s="55">
        <v>44424.375</v>
      </c>
      <c r="K18" s="55">
        <v>44616.416666666657</v>
      </c>
      <c r="M18" s="52">
        <v>16</v>
      </c>
      <c r="N18" s="56"/>
      <c r="O18" s="56" t="s">
        <v>6860</v>
      </c>
      <c r="P18" s="56" t="s">
        <v>6744</v>
      </c>
      <c r="Q18" s="56" t="s">
        <v>5840</v>
      </c>
      <c r="R18" s="57">
        <v>1</v>
      </c>
      <c r="S18" s="58">
        <v>44540.458333333343</v>
      </c>
      <c r="T18" s="49" t="s">
        <v>22</v>
      </c>
      <c r="V18" s="52">
        <v>16</v>
      </c>
      <c r="W18" s="52" t="str">
        <f t="shared" si="1"/>
        <v>桃園市</v>
      </c>
      <c r="X18" s="59" t="s">
        <v>21</v>
      </c>
      <c r="Y18" s="59">
        <v>2</v>
      </c>
      <c r="Z18" s="59">
        <v>4998</v>
      </c>
      <c r="AA18" s="59" t="s">
        <v>6861</v>
      </c>
      <c r="AB18" s="59" t="s">
        <v>6816</v>
      </c>
      <c r="AC18" s="55">
        <v>44659.430555555547</v>
      </c>
      <c r="AD18" s="55">
        <v>44686.458333333343</v>
      </c>
      <c r="AF18" s="52">
        <v>16</v>
      </c>
      <c r="AG18" s="52" t="str">
        <f t="shared" si="3"/>
        <v/>
      </c>
      <c r="AH18" s="59" t="s">
        <v>20</v>
      </c>
      <c r="AI18" s="60"/>
      <c r="AJ18" s="59">
        <v>4007</v>
      </c>
      <c r="AK18" s="59" t="s">
        <v>6862</v>
      </c>
      <c r="AL18" s="59" t="s">
        <v>6863</v>
      </c>
      <c r="AM18" s="55">
        <v>44687.510416666657</v>
      </c>
      <c r="AN18" s="55">
        <v>44700.458333333343</v>
      </c>
    </row>
    <row r="19" spans="1:40" ht="15.6" customHeight="1">
      <c r="A19" s="50" t="s">
        <v>6864</v>
      </c>
      <c r="B19" s="51">
        <f t="shared" si="0"/>
        <v>0</v>
      </c>
      <c r="D19" s="52">
        <v>17</v>
      </c>
      <c r="E19" s="53">
        <v>4076</v>
      </c>
      <c r="F19" s="54" t="s">
        <v>6865</v>
      </c>
      <c r="G19" s="54" t="s">
        <v>6820</v>
      </c>
      <c r="H19" s="54" t="s">
        <v>6832</v>
      </c>
      <c r="I19" s="53">
        <v>2</v>
      </c>
      <c r="J19" s="55">
        <v>44425.375</v>
      </c>
      <c r="K19" s="55">
        <v>44606.458333333343</v>
      </c>
      <c r="M19" s="52">
        <v>17</v>
      </c>
      <c r="N19" s="56"/>
      <c r="O19" s="56" t="s">
        <v>6866</v>
      </c>
      <c r="P19" s="56" t="s">
        <v>6744</v>
      </c>
      <c r="Q19" s="56" t="s">
        <v>6852</v>
      </c>
      <c r="R19" s="57">
        <v>1</v>
      </c>
      <c r="S19" s="58">
        <v>44554.458333333343</v>
      </c>
      <c r="T19" s="49" t="s">
        <v>22</v>
      </c>
      <c r="V19" s="52">
        <v>17</v>
      </c>
      <c r="W19" s="52" t="str">
        <f t="shared" si="1"/>
        <v>嘉義縣</v>
      </c>
      <c r="X19" s="59" t="s">
        <v>21</v>
      </c>
      <c r="Y19" s="59">
        <v>2</v>
      </c>
      <c r="Z19" s="59">
        <v>5013</v>
      </c>
      <c r="AA19" s="59" t="s">
        <v>6867</v>
      </c>
      <c r="AB19" s="59" t="s">
        <v>6868</v>
      </c>
      <c r="AC19" s="55">
        <v>44684.513194444437</v>
      </c>
      <c r="AD19" s="55">
        <v>44692.625</v>
      </c>
      <c r="AF19" s="52">
        <v>17</v>
      </c>
      <c r="AG19" s="52" t="str">
        <f t="shared" si="3"/>
        <v/>
      </c>
      <c r="AH19" s="59" t="s">
        <v>20</v>
      </c>
      <c r="AI19" s="60"/>
      <c r="AJ19" s="59">
        <v>2793</v>
      </c>
      <c r="AK19" s="59" t="s">
        <v>6869</v>
      </c>
      <c r="AL19" s="59" t="s">
        <v>6870</v>
      </c>
      <c r="AM19" s="55">
        <v>44676.393055555563</v>
      </c>
      <c r="AN19" s="55">
        <v>44705.625</v>
      </c>
    </row>
    <row r="20" spans="1:40" ht="15.6" customHeight="1">
      <c r="A20" s="50" t="s">
        <v>6871</v>
      </c>
      <c r="B20" s="51">
        <f t="shared" si="0"/>
        <v>0</v>
      </c>
      <c r="D20" s="52">
        <v>18</v>
      </c>
      <c r="E20" s="53">
        <v>2076</v>
      </c>
      <c r="F20" s="54" t="s">
        <v>6872</v>
      </c>
      <c r="G20" s="54" t="s">
        <v>6857</v>
      </c>
      <c r="H20" s="54" t="s">
        <v>6873</v>
      </c>
      <c r="I20" s="53">
        <v>2</v>
      </c>
      <c r="J20" s="55">
        <v>44426.375</v>
      </c>
      <c r="K20" s="55">
        <v>44617.458333333343</v>
      </c>
      <c r="M20" s="52">
        <v>18</v>
      </c>
      <c r="N20" s="56"/>
      <c r="O20" s="56" t="s">
        <v>6874</v>
      </c>
      <c r="P20" s="56" t="s">
        <v>6735</v>
      </c>
      <c r="Q20" s="56" t="s">
        <v>6875</v>
      </c>
      <c r="R20" s="57">
        <v>1</v>
      </c>
      <c r="S20" s="58">
        <v>44503.625</v>
      </c>
      <c r="T20" s="49" t="s">
        <v>22</v>
      </c>
      <c r="V20" s="52">
        <v>18</v>
      </c>
      <c r="W20" s="52" t="str">
        <f t="shared" si="1"/>
        <v>屏東縣</v>
      </c>
      <c r="X20" s="59" t="s">
        <v>21</v>
      </c>
      <c r="Y20" s="59">
        <v>2</v>
      </c>
      <c r="Z20" s="59">
        <v>4912</v>
      </c>
      <c r="AA20" s="59" t="s">
        <v>6876</v>
      </c>
      <c r="AB20" s="59" t="s">
        <v>6877</v>
      </c>
      <c r="AC20" s="55">
        <v>44669.576388888891</v>
      </c>
      <c r="AD20" s="55">
        <v>44697.625</v>
      </c>
      <c r="AF20" s="52">
        <v>18</v>
      </c>
      <c r="AG20" s="52" t="str">
        <f t="shared" si="3"/>
        <v/>
      </c>
      <c r="AH20" s="59" t="s">
        <v>20</v>
      </c>
      <c r="AI20" s="60"/>
      <c r="AJ20" s="59">
        <v>4141</v>
      </c>
      <c r="AK20" s="59" t="s">
        <v>6878</v>
      </c>
      <c r="AL20" s="59" t="s">
        <v>6879</v>
      </c>
      <c r="AM20" s="55">
        <v>44692.406944444447</v>
      </c>
      <c r="AN20" s="55">
        <v>44707.458333333343</v>
      </c>
    </row>
    <row r="21" spans="1:40" ht="15.6" customHeight="1">
      <c r="A21" s="50" t="s">
        <v>6880</v>
      </c>
      <c r="B21" s="51">
        <f t="shared" si="0"/>
        <v>0</v>
      </c>
      <c r="D21" s="52">
        <v>19</v>
      </c>
      <c r="E21" s="53">
        <v>4872</v>
      </c>
      <c r="F21" s="54" t="s">
        <v>6881</v>
      </c>
      <c r="G21" s="54" t="s">
        <v>6839</v>
      </c>
      <c r="H21" s="54" t="s">
        <v>6882</v>
      </c>
      <c r="I21" s="53">
        <v>2</v>
      </c>
      <c r="J21" s="55">
        <v>44427.375</v>
      </c>
      <c r="K21" s="55">
        <v>44613.604166666657</v>
      </c>
      <c r="M21" s="52">
        <v>19</v>
      </c>
      <c r="N21" s="56"/>
      <c r="O21" s="56" t="s">
        <v>6883</v>
      </c>
      <c r="P21" s="56" t="s">
        <v>6792</v>
      </c>
      <c r="Q21" s="56" t="s">
        <v>6884</v>
      </c>
      <c r="R21" s="57">
        <v>1</v>
      </c>
      <c r="S21" s="58">
        <v>44504.458333333343</v>
      </c>
      <c r="T21" s="49" t="s">
        <v>22</v>
      </c>
      <c r="V21" s="52">
        <v>19</v>
      </c>
      <c r="W21" s="52" t="str">
        <f t="shared" si="1"/>
        <v>桃園市</v>
      </c>
      <c r="X21" s="59" t="s">
        <v>21</v>
      </c>
      <c r="Y21" s="59">
        <v>2</v>
      </c>
      <c r="Z21" s="59">
        <v>4967</v>
      </c>
      <c r="AA21" s="59" t="s">
        <v>6885</v>
      </c>
      <c r="AB21" s="59" t="s">
        <v>6886</v>
      </c>
      <c r="AC21" s="55">
        <v>44680.409722222219</v>
      </c>
      <c r="AD21" s="55">
        <v>44698.458333333343</v>
      </c>
      <c r="AF21" s="52">
        <v>19</v>
      </c>
      <c r="AG21" s="52" t="str">
        <f t="shared" si="3"/>
        <v/>
      </c>
      <c r="AH21" s="59" t="s">
        <v>20</v>
      </c>
      <c r="AI21" s="60"/>
      <c r="AJ21" s="59">
        <v>4251</v>
      </c>
      <c r="AK21" s="59" t="s">
        <v>6887</v>
      </c>
      <c r="AL21" s="59" t="s">
        <v>6888</v>
      </c>
      <c r="AM21" s="55">
        <v>44698.376388888893</v>
      </c>
      <c r="AN21" s="55">
        <v>44714.416666666657</v>
      </c>
    </row>
    <row r="22" spans="1:40" ht="15.6" customHeight="1">
      <c r="A22" s="50" t="s">
        <v>6716</v>
      </c>
      <c r="B22" s="51">
        <f t="shared" si="0"/>
        <v>33</v>
      </c>
      <c r="D22" s="52">
        <v>20</v>
      </c>
      <c r="E22" s="53">
        <v>4812</v>
      </c>
      <c r="F22" s="54" t="s">
        <v>6889</v>
      </c>
      <c r="G22" s="54" t="s">
        <v>6713</v>
      </c>
      <c r="H22" s="54" t="s">
        <v>6890</v>
      </c>
      <c r="I22" s="53">
        <v>2</v>
      </c>
      <c r="J22" s="55">
        <v>44431.395833333343</v>
      </c>
      <c r="K22" s="55">
        <v>44578.625</v>
      </c>
      <c r="M22" s="52">
        <v>20</v>
      </c>
      <c r="N22" s="56"/>
      <c r="O22" s="56" t="s">
        <v>6891</v>
      </c>
      <c r="P22" s="56" t="s">
        <v>6792</v>
      </c>
      <c r="Q22" s="56" t="s">
        <v>6892</v>
      </c>
      <c r="R22" s="57">
        <v>1</v>
      </c>
      <c r="S22" s="58">
        <v>44504.458333333343</v>
      </c>
      <c r="T22" s="49" t="s">
        <v>22</v>
      </c>
      <c r="V22" s="52">
        <v>20</v>
      </c>
      <c r="W22" s="52" t="str">
        <f t="shared" si="1"/>
        <v>新北市</v>
      </c>
      <c r="X22" s="59" t="s">
        <v>21</v>
      </c>
      <c r="Y22" s="59">
        <v>2</v>
      </c>
      <c r="Z22" s="59">
        <v>4968</v>
      </c>
      <c r="AA22" s="59" t="s">
        <v>408</v>
      </c>
      <c r="AB22" s="59" t="s">
        <v>6893</v>
      </c>
      <c r="AC22" s="55">
        <v>44676.57916666667</v>
      </c>
      <c r="AD22" s="55">
        <v>44700.458333333343</v>
      </c>
      <c r="AF22" s="52">
        <v>20</v>
      </c>
      <c r="AG22" s="52" t="str">
        <f t="shared" si="3"/>
        <v/>
      </c>
      <c r="AH22" s="59" t="s">
        <v>20</v>
      </c>
      <c r="AI22" s="60"/>
      <c r="AJ22" s="59">
        <v>4873</v>
      </c>
      <c r="AK22" s="59" t="s">
        <v>6894</v>
      </c>
      <c r="AL22" s="59" t="s">
        <v>6895</v>
      </c>
      <c r="AM22" s="55">
        <v>44699.65</v>
      </c>
      <c r="AN22" s="55">
        <v>44714.625</v>
      </c>
    </row>
    <row r="23" spans="1:40" ht="15.6" customHeight="1">
      <c r="A23" s="63" t="s">
        <v>6896</v>
      </c>
      <c r="B23" s="51">
        <f t="shared" si="0"/>
        <v>0</v>
      </c>
      <c r="D23" s="52">
        <v>21</v>
      </c>
      <c r="E23" s="53">
        <v>4697</v>
      </c>
      <c r="F23" s="54" t="s">
        <v>6897</v>
      </c>
      <c r="G23" s="54" t="s">
        <v>6733</v>
      </c>
      <c r="H23" s="54" t="s">
        <v>6794</v>
      </c>
      <c r="I23" s="53">
        <v>2</v>
      </c>
      <c r="J23" s="55">
        <v>44432.395833333343</v>
      </c>
      <c r="K23" s="55">
        <v>44615.4375</v>
      </c>
      <c r="M23" s="52">
        <v>21</v>
      </c>
      <c r="N23" s="56"/>
      <c r="O23" s="56" t="s">
        <v>6898</v>
      </c>
      <c r="P23" s="56" t="s">
        <v>6803</v>
      </c>
      <c r="Q23" s="56" t="s">
        <v>6899</v>
      </c>
      <c r="R23" s="57">
        <v>1</v>
      </c>
      <c r="S23" s="58">
        <v>44508.625</v>
      </c>
      <c r="T23" s="49" t="s">
        <v>22</v>
      </c>
      <c r="V23" s="52">
        <v>21</v>
      </c>
      <c r="W23" s="52" t="str">
        <f t="shared" si="1"/>
        <v>新北市</v>
      </c>
      <c r="X23" s="59" t="s">
        <v>21</v>
      </c>
      <c r="Y23" s="59">
        <v>2</v>
      </c>
      <c r="Z23" s="59">
        <v>4917</v>
      </c>
      <c r="AA23" s="59" t="s">
        <v>2074</v>
      </c>
      <c r="AB23" s="59" t="s">
        <v>5395</v>
      </c>
      <c r="AC23" s="55">
        <v>44693.45208333333</v>
      </c>
      <c r="AD23" s="55">
        <v>44707.458333333343</v>
      </c>
      <c r="AF23" s="52">
        <v>21</v>
      </c>
      <c r="AG23" s="52" t="str">
        <f t="shared" si="3"/>
        <v/>
      </c>
      <c r="AH23" s="59" t="s">
        <v>20</v>
      </c>
      <c r="AI23" s="60"/>
      <c r="AJ23" s="59">
        <v>4839</v>
      </c>
      <c r="AK23" s="59" t="s">
        <v>6900</v>
      </c>
      <c r="AL23" s="59" t="s">
        <v>6901</v>
      </c>
      <c r="AM23" s="55">
        <v>44704.611805555563</v>
      </c>
      <c r="AN23" s="55">
        <v>44719.625</v>
      </c>
    </row>
    <row r="24" spans="1:40" ht="15.6" customHeight="1">
      <c r="A24" s="63" t="s">
        <v>6902</v>
      </c>
      <c r="B24" s="51">
        <f t="shared" si="0"/>
        <v>0</v>
      </c>
      <c r="D24" s="52">
        <v>22</v>
      </c>
      <c r="E24" s="53">
        <v>4573</v>
      </c>
      <c r="F24" s="54" t="s">
        <v>6903</v>
      </c>
      <c r="G24" s="54" t="s">
        <v>6733</v>
      </c>
      <c r="H24" s="54" t="s">
        <v>6746</v>
      </c>
      <c r="I24" s="53">
        <v>2</v>
      </c>
      <c r="J24" s="55">
        <v>44432.5625</v>
      </c>
      <c r="K24" s="55">
        <v>44610.416666666657</v>
      </c>
      <c r="M24" s="52">
        <v>22</v>
      </c>
      <c r="N24" s="56"/>
      <c r="O24" s="56" t="s">
        <v>6904</v>
      </c>
      <c r="P24" s="56" t="s">
        <v>6735</v>
      </c>
      <c r="Q24" s="56" t="s">
        <v>6905</v>
      </c>
      <c r="R24" s="57">
        <v>1</v>
      </c>
      <c r="S24" s="58">
        <v>44518.458333333343</v>
      </c>
      <c r="T24" s="49" t="s">
        <v>22</v>
      </c>
      <c r="V24" s="52">
        <v>22</v>
      </c>
      <c r="W24" s="52" t="str">
        <f t="shared" si="1"/>
        <v>台北市</v>
      </c>
      <c r="X24" s="59" t="s">
        <v>21</v>
      </c>
      <c r="Y24" s="59">
        <v>2</v>
      </c>
      <c r="Z24" s="59">
        <v>4668</v>
      </c>
      <c r="AA24" s="59" t="s">
        <v>6906</v>
      </c>
      <c r="AB24" s="59" t="s">
        <v>6907</v>
      </c>
      <c r="AC24" s="55">
        <v>44698.461111111108</v>
      </c>
      <c r="AD24" s="55">
        <v>44711.458333333343</v>
      </c>
      <c r="AF24" s="52">
        <v>22</v>
      </c>
      <c r="AG24" s="52" t="str">
        <f t="shared" si="3"/>
        <v>彰化縣</v>
      </c>
      <c r="AH24" s="59" t="s">
        <v>20</v>
      </c>
      <c r="AI24" s="60">
        <v>1</v>
      </c>
      <c r="AJ24" s="59" t="s">
        <v>6908</v>
      </c>
      <c r="AK24" s="59" t="s">
        <v>6909</v>
      </c>
      <c r="AL24" s="59" t="s">
        <v>6910</v>
      </c>
      <c r="AM24" s="55">
        <v>44705.640972222223</v>
      </c>
      <c r="AN24" s="55">
        <v>44719.625</v>
      </c>
    </row>
    <row r="25" spans="1:40" ht="15.6" customHeight="1">
      <c r="D25" s="52">
        <v>23</v>
      </c>
      <c r="E25" s="53">
        <v>4838</v>
      </c>
      <c r="F25" s="54" t="s">
        <v>6911</v>
      </c>
      <c r="G25" s="54" t="s">
        <v>6713</v>
      </c>
      <c r="H25" s="54" t="s">
        <v>6912</v>
      </c>
      <c r="I25" s="53">
        <v>2</v>
      </c>
      <c r="J25" s="55">
        <v>44433.395833333343</v>
      </c>
      <c r="K25" s="55">
        <v>44613.416666666657</v>
      </c>
      <c r="M25" s="52">
        <v>23</v>
      </c>
      <c r="N25" s="56"/>
      <c r="O25" s="56" t="s">
        <v>6913</v>
      </c>
      <c r="P25" s="56" t="s">
        <v>6735</v>
      </c>
      <c r="Q25" s="56" t="s">
        <v>6914</v>
      </c>
      <c r="R25" s="57">
        <v>1</v>
      </c>
      <c r="S25" s="58">
        <v>44518.625</v>
      </c>
      <c r="T25" s="49" t="s">
        <v>22</v>
      </c>
      <c r="V25" s="52">
        <v>23</v>
      </c>
      <c r="W25" s="52" t="str">
        <f t="shared" si="1"/>
        <v>桃園市</v>
      </c>
      <c r="X25" s="59" t="s">
        <v>21</v>
      </c>
      <c r="Y25" s="59">
        <v>2</v>
      </c>
      <c r="Z25" s="59">
        <v>5016</v>
      </c>
      <c r="AA25" s="59" t="s">
        <v>6915</v>
      </c>
      <c r="AB25" s="59" t="s">
        <v>6916</v>
      </c>
      <c r="AC25" s="55">
        <v>44698.595138888893</v>
      </c>
      <c r="AD25" s="55">
        <v>44720.458333333343</v>
      </c>
      <c r="AF25" s="52">
        <v>23</v>
      </c>
      <c r="AG25" s="52" t="str">
        <f t="shared" si="3"/>
        <v>新北市</v>
      </c>
      <c r="AH25" s="59" t="s">
        <v>20</v>
      </c>
      <c r="AI25" s="60">
        <v>2</v>
      </c>
      <c r="AJ25" s="59">
        <v>4784</v>
      </c>
      <c r="AK25" s="59" t="s">
        <v>6917</v>
      </c>
      <c r="AL25" s="59" t="s">
        <v>6918</v>
      </c>
      <c r="AM25" s="55">
        <v>44714.451388888891</v>
      </c>
      <c r="AN25" s="55">
        <v>44721.458333333343</v>
      </c>
    </row>
    <row r="26" spans="1:40" ht="15.6" customHeight="1">
      <c r="A26" s="65" t="s">
        <v>6919</v>
      </c>
      <c r="B26" s="65">
        <f>SUM(B3:B25)</f>
        <v>1629</v>
      </c>
      <c r="D26" s="52">
        <v>24</v>
      </c>
      <c r="E26" s="53">
        <v>4663</v>
      </c>
      <c r="F26" s="54" t="s">
        <v>6920</v>
      </c>
      <c r="G26" s="54" t="s">
        <v>6733</v>
      </c>
      <c r="H26" s="54" t="s">
        <v>6921</v>
      </c>
      <c r="I26" s="53">
        <v>2</v>
      </c>
      <c r="J26" s="55">
        <v>44433.5625</v>
      </c>
      <c r="K26" s="55">
        <v>44613.4375</v>
      </c>
      <c r="M26" s="52">
        <v>24</v>
      </c>
      <c r="N26" s="56"/>
      <c r="O26" s="56" t="s">
        <v>6922</v>
      </c>
      <c r="P26" s="56" t="s">
        <v>6803</v>
      </c>
      <c r="Q26" s="56" t="s">
        <v>6899</v>
      </c>
      <c r="R26" s="57">
        <v>1</v>
      </c>
      <c r="S26" s="58">
        <v>44524.416666666657</v>
      </c>
      <c r="T26" s="49" t="s">
        <v>22</v>
      </c>
      <c r="V26" s="52">
        <v>24</v>
      </c>
      <c r="W26" s="52" t="str">
        <f t="shared" si="1"/>
        <v>宜蘭縣</v>
      </c>
      <c r="X26" s="59" t="s">
        <v>21</v>
      </c>
      <c r="Y26" s="59">
        <v>2</v>
      </c>
      <c r="Z26" s="59">
        <v>5010</v>
      </c>
      <c r="AA26" s="59" t="s">
        <v>6923</v>
      </c>
      <c r="AB26" s="59" t="s">
        <v>6924</v>
      </c>
      <c r="AC26" s="55">
        <v>44700.48333333333</v>
      </c>
      <c r="AD26" s="55">
        <v>44720.458333333343</v>
      </c>
      <c r="AF26" s="52">
        <v>24</v>
      </c>
      <c r="AG26" s="52" t="str">
        <f t="shared" si="3"/>
        <v/>
      </c>
      <c r="AH26" s="59" t="s">
        <v>20</v>
      </c>
      <c r="AI26" s="60"/>
      <c r="AJ26" s="59">
        <v>2991</v>
      </c>
      <c r="AK26" s="59" t="s">
        <v>6925</v>
      </c>
      <c r="AL26" s="59" t="s">
        <v>6926</v>
      </c>
      <c r="AM26" s="55">
        <v>44707.625694444447</v>
      </c>
      <c r="AN26" s="55">
        <v>44725.625</v>
      </c>
    </row>
    <row r="27" spans="1:40" ht="15.6" customHeight="1">
      <c r="D27" s="52">
        <v>25</v>
      </c>
      <c r="E27" s="53">
        <v>2132</v>
      </c>
      <c r="F27" s="54" t="s">
        <v>6927</v>
      </c>
      <c r="G27" s="54" t="s">
        <v>6713</v>
      </c>
      <c r="H27" s="54" t="s">
        <v>6714</v>
      </c>
      <c r="I27" s="53">
        <v>2</v>
      </c>
      <c r="J27" s="55">
        <v>44434.5625</v>
      </c>
      <c r="K27" s="55">
        <v>44578.4375</v>
      </c>
      <c r="M27" s="52">
        <v>25</v>
      </c>
      <c r="N27" s="56"/>
      <c r="O27" s="56" t="s">
        <v>6928</v>
      </c>
      <c r="P27" s="56" t="s">
        <v>6792</v>
      </c>
      <c r="Q27" s="56" t="s">
        <v>6892</v>
      </c>
      <c r="R27" s="57">
        <v>1</v>
      </c>
      <c r="S27" s="58">
        <v>44529.625</v>
      </c>
      <c r="T27" s="49" t="s">
        <v>22</v>
      </c>
      <c r="V27" s="52">
        <v>25</v>
      </c>
      <c r="W27" s="52" t="str">
        <f t="shared" si="1"/>
        <v>南投縣</v>
      </c>
      <c r="X27" s="59" t="s">
        <v>21</v>
      </c>
      <c r="Y27" s="59">
        <v>2</v>
      </c>
      <c r="Z27" s="59">
        <v>4790</v>
      </c>
      <c r="AA27" s="59" t="s">
        <v>6929</v>
      </c>
      <c r="AB27" s="59" t="s">
        <v>6930</v>
      </c>
      <c r="AC27" s="55">
        <v>44705.456250000003</v>
      </c>
      <c r="AD27" s="55">
        <v>44720.625</v>
      </c>
      <c r="AF27" s="52">
        <v>25</v>
      </c>
      <c r="AG27" s="52" t="str">
        <f t="shared" si="3"/>
        <v>台中市</v>
      </c>
      <c r="AH27" s="59" t="s">
        <v>20</v>
      </c>
      <c r="AI27" s="60">
        <v>2</v>
      </c>
      <c r="AJ27" s="59">
        <v>3249</v>
      </c>
      <c r="AK27" s="59" t="s">
        <v>6931</v>
      </c>
      <c r="AL27" s="59" t="s">
        <v>6932</v>
      </c>
      <c r="AM27" s="55">
        <v>44706.681944444441</v>
      </c>
      <c r="AN27" s="55">
        <v>44726.625</v>
      </c>
    </row>
    <row r="28" spans="1:40" ht="15.6" customHeight="1">
      <c r="A28" s="65" t="s">
        <v>6933</v>
      </c>
      <c r="B28" s="65">
        <f>SUMIFS(I:I,G:G,A6)+SUMIFS(Y:Y,W:W,A6)-SUMIFS(AI:AI,AG:AG,A6)-SUMIFS(AS:AS,AQ:AQ,A6)</f>
        <v>579</v>
      </c>
      <c r="D28" s="52">
        <v>26</v>
      </c>
      <c r="E28" s="53">
        <v>4518</v>
      </c>
      <c r="F28" s="54" t="s">
        <v>6934</v>
      </c>
      <c r="G28" s="54" t="s">
        <v>6733</v>
      </c>
      <c r="H28" s="54" t="s">
        <v>6935</v>
      </c>
      <c r="I28" s="53">
        <v>2</v>
      </c>
      <c r="J28" s="55">
        <v>44435.395833333343</v>
      </c>
      <c r="K28" s="55">
        <v>44617.4375</v>
      </c>
      <c r="M28" s="52">
        <v>26</v>
      </c>
      <c r="N28" s="56"/>
      <c r="O28" s="56" t="s">
        <v>6936</v>
      </c>
      <c r="P28" s="56" t="s">
        <v>6735</v>
      </c>
      <c r="Q28" s="56" t="s">
        <v>6905</v>
      </c>
      <c r="R28" s="57">
        <v>1</v>
      </c>
      <c r="S28" s="58">
        <v>44572.625</v>
      </c>
      <c r="T28" s="49" t="s">
        <v>22</v>
      </c>
      <c r="V28" s="52">
        <v>26</v>
      </c>
      <c r="W28" s="52" t="str">
        <f t="shared" si="1"/>
        <v>桃園市</v>
      </c>
      <c r="X28" s="59" t="s">
        <v>21</v>
      </c>
      <c r="Y28" s="59">
        <v>2</v>
      </c>
      <c r="Z28" s="59">
        <v>4709</v>
      </c>
      <c r="AA28" s="59" t="s">
        <v>6937</v>
      </c>
      <c r="AB28" s="59" t="s">
        <v>6938</v>
      </c>
      <c r="AC28" s="55">
        <v>44718.400694444441</v>
      </c>
      <c r="AD28" s="55">
        <v>44725.458333333343</v>
      </c>
      <c r="AF28" s="52">
        <v>26</v>
      </c>
      <c r="AG28" s="52" t="str">
        <f t="shared" si="3"/>
        <v/>
      </c>
      <c r="AH28" s="59" t="s">
        <v>20</v>
      </c>
      <c r="AI28" s="60"/>
      <c r="AJ28" s="59">
        <v>4363</v>
      </c>
      <c r="AK28" s="59" t="s">
        <v>6939</v>
      </c>
      <c r="AL28" s="59" t="s">
        <v>6940</v>
      </c>
      <c r="AM28" s="55">
        <v>44697.463194444441</v>
      </c>
      <c r="AN28" s="55">
        <v>44728.625</v>
      </c>
    </row>
    <row r="29" spans="1:40" ht="15.6" customHeight="1">
      <c r="A29" s="65" t="s">
        <v>6941</v>
      </c>
      <c r="B29" s="65">
        <f>SUMIFS(I:I,G:G,"&lt;&gt;"&amp;A6)+SUMIFS(R:R,P:P,"&lt;&gt;"&amp;A6)+SUMIFS(Y:Y,W:W,"&lt;&gt;"&amp;A2)-SUMIFS(AI:AI,AG:AG,"&lt;&gt;"&amp;A6)+SUMIFS(AS:AS,AQ:AQ,A6)</f>
        <v>2691</v>
      </c>
      <c r="D29" s="52">
        <v>27</v>
      </c>
      <c r="E29" s="53">
        <v>4591</v>
      </c>
      <c r="F29" s="54" t="s">
        <v>6942</v>
      </c>
      <c r="G29" s="54" t="s">
        <v>6733</v>
      </c>
      <c r="H29" s="54" t="s">
        <v>6935</v>
      </c>
      <c r="I29" s="53">
        <v>2</v>
      </c>
      <c r="J29" s="55">
        <v>44435.5625</v>
      </c>
      <c r="K29" s="55">
        <v>44617.416666666657</v>
      </c>
      <c r="M29" s="52">
        <v>27</v>
      </c>
      <c r="N29" s="56"/>
      <c r="O29" s="56" t="s">
        <v>6943</v>
      </c>
      <c r="P29" s="56" t="s">
        <v>6839</v>
      </c>
      <c r="Q29" s="56" t="s">
        <v>6944</v>
      </c>
      <c r="R29" s="57">
        <v>1</v>
      </c>
      <c r="S29" s="58">
        <v>44509.625</v>
      </c>
      <c r="T29" s="49" t="s">
        <v>22</v>
      </c>
      <c r="V29" s="52">
        <v>27</v>
      </c>
      <c r="W29" s="52" t="str">
        <f t="shared" si="1"/>
        <v>台北市</v>
      </c>
      <c r="X29" s="59" t="s">
        <v>21</v>
      </c>
      <c r="Y29" s="59">
        <v>2</v>
      </c>
      <c r="Z29" s="59">
        <v>5012</v>
      </c>
      <c r="AA29" s="59" t="s">
        <v>6945</v>
      </c>
      <c r="AB29" s="59" t="s">
        <v>6946</v>
      </c>
      <c r="AC29" s="55">
        <v>44726.590277777781</v>
      </c>
      <c r="AD29" s="55">
        <v>44734.625</v>
      </c>
      <c r="AF29" s="52">
        <v>27</v>
      </c>
      <c r="AG29" s="52" t="str">
        <f t="shared" si="3"/>
        <v>新北市</v>
      </c>
      <c r="AH29" s="59" t="s">
        <v>20</v>
      </c>
      <c r="AI29" s="60">
        <v>2</v>
      </c>
      <c r="AJ29" s="59">
        <v>4697</v>
      </c>
      <c r="AK29" s="59" t="s">
        <v>6897</v>
      </c>
      <c r="AL29" s="59" t="s">
        <v>6947</v>
      </c>
      <c r="AM29" s="55">
        <v>44718.682638888888</v>
      </c>
      <c r="AN29" s="55">
        <v>44732.625</v>
      </c>
    </row>
    <row r="30" spans="1:40" ht="15.6" customHeight="1">
      <c r="A30" s="65" t="s">
        <v>6948</v>
      </c>
      <c r="B30" s="65">
        <f>SUM(BC:BC)</f>
        <v>0</v>
      </c>
      <c r="D30" s="52">
        <v>28</v>
      </c>
      <c r="E30" s="53">
        <v>4609</v>
      </c>
      <c r="F30" s="54" t="s">
        <v>1368</v>
      </c>
      <c r="G30" s="54" t="s">
        <v>6733</v>
      </c>
      <c r="H30" s="54" t="s">
        <v>8</v>
      </c>
      <c r="I30" s="53">
        <v>2</v>
      </c>
      <c r="J30" s="55">
        <v>44431.583333333343</v>
      </c>
      <c r="K30" s="55">
        <v>44608.458333333343</v>
      </c>
      <c r="M30" s="52">
        <v>28</v>
      </c>
      <c r="N30" s="56"/>
      <c r="O30" s="56" t="s">
        <v>6949</v>
      </c>
      <c r="P30" s="56" t="s">
        <v>6774</v>
      </c>
      <c r="Q30" s="56" t="s">
        <v>6950</v>
      </c>
      <c r="R30" s="57">
        <v>1</v>
      </c>
      <c r="S30" s="58">
        <v>44510.625</v>
      </c>
      <c r="T30" s="49" t="s">
        <v>22</v>
      </c>
      <c r="V30" s="52">
        <v>28</v>
      </c>
      <c r="W30" s="52" t="str">
        <f t="shared" si="1"/>
        <v>台北市</v>
      </c>
      <c r="X30" s="59" t="s">
        <v>21</v>
      </c>
      <c r="Y30" s="59">
        <v>2</v>
      </c>
      <c r="Z30" s="59">
        <v>4934</v>
      </c>
      <c r="AA30" s="59" t="s">
        <v>6951</v>
      </c>
      <c r="AB30" s="59" t="s">
        <v>6952</v>
      </c>
      <c r="AC30" s="55">
        <v>44727.349305555559</v>
      </c>
      <c r="AD30" s="55">
        <v>44740.625</v>
      </c>
      <c r="AF30" s="52">
        <v>28</v>
      </c>
      <c r="AG30" s="52" t="str">
        <f t="shared" si="3"/>
        <v/>
      </c>
      <c r="AH30" s="59" t="s">
        <v>20</v>
      </c>
      <c r="AI30" s="60"/>
      <c r="AJ30" s="59">
        <v>3981</v>
      </c>
      <c r="AK30" s="59" t="s">
        <v>6953</v>
      </c>
      <c r="AL30" s="59" t="s">
        <v>6954</v>
      </c>
      <c r="AM30" s="55">
        <v>44718.706250000003</v>
      </c>
      <c r="AN30" s="55">
        <v>44735.458333333343</v>
      </c>
    </row>
    <row r="31" spans="1:40" ht="15.6" customHeight="1">
      <c r="D31" s="52">
        <v>29</v>
      </c>
      <c r="E31" s="53">
        <v>4514</v>
      </c>
      <c r="F31" s="54" t="s">
        <v>1018</v>
      </c>
      <c r="G31" s="54" t="s">
        <v>6733</v>
      </c>
      <c r="H31" s="54" t="s">
        <v>5</v>
      </c>
      <c r="I31" s="53">
        <v>2</v>
      </c>
      <c r="J31" s="55">
        <v>44432.583333333343</v>
      </c>
      <c r="K31" s="55">
        <v>44610.5625</v>
      </c>
      <c r="M31" s="52">
        <v>29</v>
      </c>
      <c r="N31" s="56"/>
      <c r="O31" s="56" t="s">
        <v>6955</v>
      </c>
      <c r="P31" s="56" t="s">
        <v>6839</v>
      </c>
      <c r="Q31" s="56" t="s">
        <v>6956</v>
      </c>
      <c r="R31" s="57">
        <v>1</v>
      </c>
      <c r="S31" s="58">
        <v>44511.625</v>
      </c>
      <c r="T31" s="49" t="s">
        <v>22</v>
      </c>
      <c r="V31" s="52">
        <v>29</v>
      </c>
      <c r="W31" s="52" t="str">
        <f t="shared" si="1"/>
        <v>台北市</v>
      </c>
      <c r="X31" s="59" t="s">
        <v>21</v>
      </c>
      <c r="Y31" s="59">
        <v>2</v>
      </c>
      <c r="Z31" s="59">
        <v>5026</v>
      </c>
      <c r="AA31" s="59" t="s">
        <v>6957</v>
      </c>
      <c r="AB31" s="59" t="s">
        <v>6958</v>
      </c>
      <c r="AC31" s="55">
        <v>44734.491666666669</v>
      </c>
      <c r="AD31" s="55">
        <v>44741.625</v>
      </c>
      <c r="AF31" s="52">
        <v>29</v>
      </c>
      <c r="AG31" s="52" t="str">
        <f t="shared" si="3"/>
        <v/>
      </c>
      <c r="AH31" s="59" t="s">
        <v>20</v>
      </c>
      <c r="AI31" s="60"/>
      <c r="AJ31" s="59">
        <v>4309</v>
      </c>
      <c r="AK31" s="59" t="s">
        <v>6959</v>
      </c>
      <c r="AL31" s="59" t="s">
        <v>6960</v>
      </c>
      <c r="AM31" s="55">
        <v>44719.500694444447</v>
      </c>
      <c r="AN31" s="55">
        <v>44741.625</v>
      </c>
    </row>
    <row r="32" spans="1:40" ht="15.6" customHeight="1">
      <c r="D32" s="52">
        <v>30</v>
      </c>
      <c r="E32" s="53">
        <v>4715</v>
      </c>
      <c r="F32" s="54" t="s">
        <v>1267</v>
      </c>
      <c r="G32" s="54" t="s">
        <v>6733</v>
      </c>
      <c r="H32" s="54" t="s">
        <v>5</v>
      </c>
      <c r="I32" s="53">
        <v>2</v>
      </c>
      <c r="J32" s="55">
        <v>44432.583333333343</v>
      </c>
      <c r="K32" s="55">
        <v>44610.583333333343</v>
      </c>
      <c r="M32" s="52">
        <v>30</v>
      </c>
      <c r="N32" s="56"/>
      <c r="O32" s="56" t="s">
        <v>6961</v>
      </c>
      <c r="P32" s="56" t="s">
        <v>6774</v>
      </c>
      <c r="Q32" s="56" t="s">
        <v>6962</v>
      </c>
      <c r="R32" s="57">
        <v>1</v>
      </c>
      <c r="S32" s="58">
        <v>44518.625</v>
      </c>
      <c r="T32" s="49" t="s">
        <v>22</v>
      </c>
      <c r="V32" s="52">
        <v>30</v>
      </c>
      <c r="W32" s="52" t="str">
        <f t="shared" si="1"/>
        <v>台中市</v>
      </c>
      <c r="X32" s="59" t="s">
        <v>21</v>
      </c>
      <c r="Y32" s="59">
        <v>2</v>
      </c>
      <c r="Z32" s="59">
        <v>4952</v>
      </c>
      <c r="AA32" s="59" t="s">
        <v>6963</v>
      </c>
      <c r="AB32" s="59" t="s">
        <v>6964</v>
      </c>
      <c r="AC32" s="55">
        <v>44733.415277777778</v>
      </c>
      <c r="AD32" s="55">
        <v>44747.625</v>
      </c>
      <c r="AF32" s="52">
        <v>30</v>
      </c>
      <c r="AG32" s="52" t="str">
        <f t="shared" si="3"/>
        <v/>
      </c>
      <c r="AH32" s="59" t="s">
        <v>20</v>
      </c>
      <c r="AI32" s="60"/>
      <c r="AJ32" s="59">
        <v>4131</v>
      </c>
      <c r="AK32" s="59" t="s">
        <v>6965</v>
      </c>
      <c r="AL32" s="59" t="s">
        <v>6966</v>
      </c>
      <c r="AM32" s="55">
        <v>44734.781944444447</v>
      </c>
      <c r="AN32" s="55">
        <v>44743.416666666657</v>
      </c>
    </row>
    <row r="33" spans="1:40" ht="15.6" customHeight="1">
      <c r="A33" s="65" t="s">
        <v>6967</v>
      </c>
      <c r="B33" s="65">
        <f>SUM(I:I)+SUM(R:R)+SUM(Y:Y)-SUM(AI:AI)</f>
        <v>3210</v>
      </c>
      <c r="D33" s="52">
        <v>31</v>
      </c>
      <c r="E33" s="53">
        <v>4788</v>
      </c>
      <c r="F33" s="54" t="s">
        <v>1797</v>
      </c>
      <c r="G33" s="54" t="s">
        <v>6733</v>
      </c>
      <c r="H33" s="54" t="s">
        <v>3</v>
      </c>
      <c r="I33" s="53">
        <v>2</v>
      </c>
      <c r="J33" s="55">
        <v>44433.583333333343</v>
      </c>
      <c r="K33" s="55">
        <v>44581.4375</v>
      </c>
      <c r="M33" s="52">
        <v>31</v>
      </c>
      <c r="N33" s="56"/>
      <c r="O33" s="56" t="s">
        <v>6968</v>
      </c>
      <c r="P33" s="56" t="s">
        <v>6774</v>
      </c>
      <c r="Q33" s="56" t="s">
        <v>6969</v>
      </c>
      <c r="R33" s="57">
        <v>1</v>
      </c>
      <c r="S33" s="58">
        <v>44613.625</v>
      </c>
      <c r="T33" s="49" t="s">
        <v>22</v>
      </c>
      <c r="V33" s="52">
        <v>31</v>
      </c>
      <c r="W33" s="52" t="str">
        <f t="shared" si="1"/>
        <v>台中市</v>
      </c>
      <c r="X33" s="59" t="s">
        <v>21</v>
      </c>
      <c r="Y33" s="59">
        <v>2</v>
      </c>
      <c r="Z33" s="59">
        <v>5008</v>
      </c>
      <c r="AA33" s="59" t="s">
        <v>6970</v>
      </c>
      <c r="AB33" s="59" t="s">
        <v>6971</v>
      </c>
      <c r="AC33" s="55">
        <v>44733.371527777781</v>
      </c>
      <c r="AD33" s="55">
        <v>44756.625</v>
      </c>
      <c r="AF33" s="52">
        <v>31</v>
      </c>
      <c r="AG33" s="52" t="str">
        <f t="shared" si="3"/>
        <v/>
      </c>
      <c r="AH33" s="59" t="s">
        <v>20</v>
      </c>
      <c r="AI33" s="60"/>
      <c r="AJ33" s="59">
        <v>3424</v>
      </c>
      <c r="AK33" s="59" t="s">
        <v>6972</v>
      </c>
      <c r="AL33" s="59" t="s">
        <v>6973</v>
      </c>
      <c r="AM33" s="55">
        <v>44734.785416666673</v>
      </c>
      <c r="AN33" s="55">
        <v>44743.416666666657</v>
      </c>
    </row>
    <row r="34" spans="1:40" ht="15.6" customHeight="1">
      <c r="D34" s="52">
        <v>32</v>
      </c>
      <c r="E34" s="53">
        <v>4802</v>
      </c>
      <c r="F34" s="54" t="s">
        <v>1814</v>
      </c>
      <c r="G34" s="54" t="s">
        <v>6733</v>
      </c>
      <c r="H34" s="54" t="s">
        <v>3</v>
      </c>
      <c r="I34" s="53">
        <v>2</v>
      </c>
      <c r="J34" s="55">
        <v>44433.583333333343</v>
      </c>
      <c r="K34" s="55">
        <v>44581.583333333343</v>
      </c>
      <c r="V34" s="52">
        <v>32</v>
      </c>
      <c r="W34" s="52" t="str">
        <f t="shared" si="1"/>
        <v>台中市</v>
      </c>
      <c r="X34" s="59" t="s">
        <v>21</v>
      </c>
      <c r="Y34" s="59">
        <v>2</v>
      </c>
      <c r="Z34" s="59">
        <v>4815</v>
      </c>
      <c r="AA34" s="59" t="s">
        <v>6974</v>
      </c>
      <c r="AB34" s="59" t="s">
        <v>6975</v>
      </c>
      <c r="AC34" s="55">
        <v>44743.615972222222</v>
      </c>
      <c r="AD34" s="55">
        <v>44762.625</v>
      </c>
      <c r="AF34" s="52">
        <v>32</v>
      </c>
      <c r="AG34" s="52" t="str">
        <f t="shared" si="3"/>
        <v/>
      </c>
      <c r="AH34" s="59" t="s">
        <v>20</v>
      </c>
      <c r="AI34" s="60"/>
      <c r="AJ34" s="59">
        <v>3091</v>
      </c>
      <c r="AK34" s="59" t="s">
        <v>6976</v>
      </c>
      <c r="AL34" s="59" t="s">
        <v>6977</v>
      </c>
      <c r="AM34" s="55">
        <v>44725.701388888891</v>
      </c>
      <c r="AN34" s="55">
        <v>44743.625</v>
      </c>
    </row>
    <row r="35" spans="1:40" ht="18" customHeight="1">
      <c r="D35" s="52">
        <v>33</v>
      </c>
      <c r="E35" s="53">
        <v>4801</v>
      </c>
      <c r="F35" s="54" t="s">
        <v>657</v>
      </c>
      <c r="G35" s="54" t="s">
        <v>6733</v>
      </c>
      <c r="H35" s="54" t="s">
        <v>7</v>
      </c>
      <c r="I35" s="53">
        <v>2</v>
      </c>
      <c r="J35" s="55">
        <v>44435.583333333343</v>
      </c>
      <c r="K35" s="55">
        <v>44614.416666666657</v>
      </c>
      <c r="M35" s="423" t="s">
        <v>83</v>
      </c>
      <c r="N35" s="424"/>
      <c r="O35" s="424"/>
      <c r="P35" s="424"/>
      <c r="Q35" s="424"/>
      <c r="R35" s="424"/>
      <c r="S35" s="424"/>
      <c r="T35" s="45"/>
      <c r="V35" s="52">
        <v>33</v>
      </c>
      <c r="W35" s="52" t="str">
        <f t="shared" ref="W35:W66" si="4">LEFT(AB35,3)</f>
        <v>台中市</v>
      </c>
      <c r="X35" s="59" t="s">
        <v>21</v>
      </c>
      <c r="Y35" s="59">
        <v>2</v>
      </c>
      <c r="Z35" s="59">
        <v>4843</v>
      </c>
      <c r="AA35" s="59" t="s">
        <v>6978</v>
      </c>
      <c r="AB35" s="59" t="s">
        <v>6979</v>
      </c>
      <c r="AC35" s="55">
        <v>44745.428472222222</v>
      </c>
      <c r="AD35" s="55">
        <v>44767.458333333343</v>
      </c>
      <c r="AF35" s="52">
        <v>33</v>
      </c>
      <c r="AG35" s="52" t="str">
        <f t="shared" si="3"/>
        <v>台北市</v>
      </c>
      <c r="AH35" s="59" t="s">
        <v>20</v>
      </c>
      <c r="AI35" s="60">
        <v>2</v>
      </c>
      <c r="AJ35" s="59" t="s">
        <v>6980</v>
      </c>
      <c r="AK35" s="59" t="s">
        <v>6981</v>
      </c>
      <c r="AL35" s="59" t="s">
        <v>6982</v>
      </c>
      <c r="AM35" s="55">
        <v>44721.595138888893</v>
      </c>
      <c r="AN35" s="55">
        <v>44746.625</v>
      </c>
    </row>
    <row r="36" spans="1:40" ht="15.6" customHeight="1">
      <c r="D36" s="52">
        <v>34</v>
      </c>
      <c r="E36" s="53">
        <v>4736</v>
      </c>
      <c r="F36" s="67" t="s">
        <v>6983</v>
      </c>
      <c r="G36" s="54" t="s">
        <v>6754</v>
      </c>
      <c r="H36" s="54" t="s">
        <v>6832</v>
      </c>
      <c r="I36" s="53">
        <v>2</v>
      </c>
      <c r="J36" s="55">
        <v>44432.416666666657</v>
      </c>
      <c r="K36" s="55">
        <v>44608.4375</v>
      </c>
      <c r="M36" s="46" t="s">
        <v>120</v>
      </c>
      <c r="N36" s="46" t="s">
        <v>5332</v>
      </c>
      <c r="O36" s="46" t="s">
        <v>5333</v>
      </c>
      <c r="P36" s="46" t="s">
        <v>6703</v>
      </c>
      <c r="Q36" s="46" t="s">
        <v>6704</v>
      </c>
      <c r="R36" s="46" t="s">
        <v>6705</v>
      </c>
      <c r="S36" s="46" t="s">
        <v>6707</v>
      </c>
      <c r="T36" s="68"/>
      <c r="V36" s="52">
        <v>34</v>
      </c>
      <c r="W36" s="52" t="str">
        <f t="shared" si="4"/>
        <v>桃園市</v>
      </c>
      <c r="X36" s="59" t="s">
        <v>21</v>
      </c>
      <c r="Y36" s="59">
        <v>2</v>
      </c>
      <c r="Z36" s="59">
        <v>4769</v>
      </c>
      <c r="AA36" s="59" t="s">
        <v>6984</v>
      </c>
      <c r="AB36" s="59" t="s">
        <v>6985</v>
      </c>
      <c r="AC36" s="55">
        <v>44753.597222222219</v>
      </c>
      <c r="AD36" s="55">
        <v>44768.458333333343</v>
      </c>
      <c r="AF36" s="52">
        <v>34</v>
      </c>
      <c r="AG36" s="52" t="str">
        <f t="shared" si="3"/>
        <v/>
      </c>
      <c r="AH36" s="59" t="s">
        <v>20</v>
      </c>
      <c r="AI36" s="60"/>
      <c r="AJ36" s="59">
        <v>4620</v>
      </c>
      <c r="AK36" s="59" t="s">
        <v>6986</v>
      </c>
      <c r="AL36" s="59" t="s">
        <v>6987</v>
      </c>
      <c r="AM36" s="55">
        <v>44729.489583333343</v>
      </c>
      <c r="AN36" s="55">
        <v>44748.458333333343</v>
      </c>
    </row>
    <row r="37" spans="1:40" ht="15.6" customHeight="1">
      <c r="D37" s="52">
        <v>35</v>
      </c>
      <c r="E37" s="53">
        <v>4500</v>
      </c>
      <c r="F37" s="67" t="s">
        <v>6988</v>
      </c>
      <c r="G37" s="54" t="s">
        <v>6772</v>
      </c>
      <c r="H37" s="54" t="s">
        <v>6842</v>
      </c>
      <c r="I37" s="53">
        <v>2</v>
      </c>
      <c r="J37" s="55">
        <v>44433.416666666657</v>
      </c>
      <c r="K37" s="55">
        <v>44610.604166666657</v>
      </c>
      <c r="M37" s="52">
        <v>1</v>
      </c>
      <c r="N37" s="69" t="s">
        <v>82</v>
      </c>
      <c r="O37" s="69" t="s">
        <v>2117</v>
      </c>
      <c r="P37" s="69" t="s">
        <v>6733</v>
      </c>
      <c r="Q37" s="69" t="s">
        <v>7</v>
      </c>
      <c r="R37" s="51">
        <v>4</v>
      </c>
      <c r="S37" s="55">
        <v>44322.416666666657</v>
      </c>
      <c r="T37" s="49" t="s">
        <v>83</v>
      </c>
      <c r="V37" s="52">
        <v>35</v>
      </c>
      <c r="W37" s="52" t="str">
        <f t="shared" si="4"/>
        <v>宜蘭縣</v>
      </c>
      <c r="X37" s="59" t="s">
        <v>21</v>
      </c>
      <c r="Y37" s="59">
        <v>2</v>
      </c>
      <c r="Z37" s="59">
        <v>4959</v>
      </c>
      <c r="AA37" s="59" t="s">
        <v>6989</v>
      </c>
      <c r="AB37" s="59" t="s">
        <v>6990</v>
      </c>
      <c r="AC37" s="55">
        <v>44753.476388888892</v>
      </c>
      <c r="AD37" s="55">
        <v>44770.458333333343</v>
      </c>
      <c r="AF37" s="52">
        <v>35</v>
      </c>
      <c r="AG37" s="52" t="str">
        <f t="shared" si="3"/>
        <v>台南市</v>
      </c>
      <c r="AH37" s="59" t="s">
        <v>20</v>
      </c>
      <c r="AI37" s="60">
        <v>2</v>
      </c>
      <c r="AJ37" s="59">
        <v>4545</v>
      </c>
      <c r="AK37" s="59" t="s">
        <v>6991</v>
      </c>
      <c r="AL37" s="59" t="s">
        <v>6992</v>
      </c>
      <c r="AM37" s="55">
        <v>44728.373611111107</v>
      </c>
      <c r="AN37" s="55">
        <v>44750.458333333343</v>
      </c>
    </row>
    <row r="38" spans="1:40" ht="15.6" customHeight="1">
      <c r="D38" s="52">
        <v>36</v>
      </c>
      <c r="E38" s="53">
        <v>4723</v>
      </c>
      <c r="F38" s="54" t="s">
        <v>6993</v>
      </c>
      <c r="G38" s="54" t="s">
        <v>6735</v>
      </c>
      <c r="H38" s="54" t="s">
        <v>6994</v>
      </c>
      <c r="I38" s="53">
        <v>2</v>
      </c>
      <c r="J38" s="55">
        <v>44432.375</v>
      </c>
      <c r="K38" s="55">
        <v>44607.4375</v>
      </c>
      <c r="M38" s="52">
        <v>2</v>
      </c>
      <c r="N38" s="69" t="s">
        <v>6995</v>
      </c>
      <c r="O38" s="69" t="s">
        <v>6996</v>
      </c>
      <c r="P38" s="69" t="s">
        <v>6774</v>
      </c>
      <c r="Q38" s="69" t="s">
        <v>6859</v>
      </c>
      <c r="R38" s="51">
        <v>2</v>
      </c>
      <c r="S38" s="55">
        <v>44424.375</v>
      </c>
      <c r="T38" s="49" t="s">
        <v>83</v>
      </c>
      <c r="V38" s="52">
        <v>36</v>
      </c>
      <c r="W38" s="52" t="str">
        <f t="shared" si="4"/>
        <v>桃園市</v>
      </c>
      <c r="X38" s="59" t="s">
        <v>21</v>
      </c>
      <c r="Y38" s="59">
        <v>2</v>
      </c>
      <c r="Z38" s="59">
        <v>4735</v>
      </c>
      <c r="AA38" s="59" t="s">
        <v>6997</v>
      </c>
      <c r="AB38" s="59" t="s">
        <v>6998</v>
      </c>
      <c r="AC38" s="55">
        <v>44767.488194444442</v>
      </c>
      <c r="AD38" s="55">
        <v>44783.458333333343</v>
      </c>
      <c r="AF38" s="52">
        <v>36</v>
      </c>
      <c r="AG38" s="52" t="str">
        <f t="shared" si="3"/>
        <v>新北市</v>
      </c>
      <c r="AH38" s="59" t="s">
        <v>20</v>
      </c>
      <c r="AI38" s="60">
        <v>2</v>
      </c>
      <c r="AJ38" s="59">
        <v>2191</v>
      </c>
      <c r="AK38" s="59" t="s">
        <v>6999</v>
      </c>
      <c r="AL38" s="59" t="s">
        <v>7000</v>
      </c>
      <c r="AM38" s="55">
        <v>44740.438194444447</v>
      </c>
      <c r="AN38" s="55">
        <v>44756.458333333343</v>
      </c>
    </row>
    <row r="39" spans="1:40" ht="15.6" customHeight="1">
      <c r="D39" s="52">
        <v>37</v>
      </c>
      <c r="E39" s="53">
        <v>4711</v>
      </c>
      <c r="F39" s="54" t="s">
        <v>7001</v>
      </c>
      <c r="G39" s="54" t="s">
        <v>6803</v>
      </c>
      <c r="H39" s="54" t="s">
        <v>7002</v>
      </c>
      <c r="I39" s="53">
        <v>2</v>
      </c>
      <c r="J39" s="55">
        <v>44433.583333333343</v>
      </c>
      <c r="K39" s="55">
        <v>44609.458333333343</v>
      </c>
      <c r="M39" s="52">
        <v>3</v>
      </c>
      <c r="N39" s="69" t="s">
        <v>7003</v>
      </c>
      <c r="O39" s="69" t="s">
        <v>7004</v>
      </c>
      <c r="P39" s="69" t="s">
        <v>6857</v>
      </c>
      <c r="Q39" s="69" t="s">
        <v>6873</v>
      </c>
      <c r="R39" s="51">
        <v>2</v>
      </c>
      <c r="S39" s="55">
        <v>44426.375</v>
      </c>
      <c r="T39" s="49" t="s">
        <v>83</v>
      </c>
      <c r="V39" s="52">
        <v>37</v>
      </c>
      <c r="W39" s="52" t="str">
        <f t="shared" si="4"/>
        <v>苗栗縣</v>
      </c>
      <c r="X39" s="59" t="s">
        <v>21</v>
      </c>
      <c r="Y39" s="59">
        <v>2</v>
      </c>
      <c r="Z39" s="59">
        <v>5022</v>
      </c>
      <c r="AA39" s="59" t="s">
        <v>7005</v>
      </c>
      <c r="AB39" s="59" t="s">
        <v>7006</v>
      </c>
      <c r="AC39" s="55">
        <v>44782.362500000003</v>
      </c>
      <c r="AD39" s="55">
        <v>44788.625</v>
      </c>
      <c r="AF39" s="52">
        <v>37</v>
      </c>
      <c r="AG39" s="52" t="str">
        <f t="shared" si="3"/>
        <v/>
      </c>
      <c r="AH39" s="59" t="s">
        <v>20</v>
      </c>
      <c r="AI39" s="60"/>
      <c r="AJ39" s="59">
        <v>4758</v>
      </c>
      <c r="AK39" s="59" t="s">
        <v>7007</v>
      </c>
      <c r="AL39" s="59" t="s">
        <v>7008</v>
      </c>
      <c r="AM39" s="55">
        <v>44753.499305555553</v>
      </c>
      <c r="AN39" s="55">
        <v>44761.625</v>
      </c>
    </row>
    <row r="40" spans="1:40" ht="15.6" customHeight="1">
      <c r="D40" s="52">
        <v>38</v>
      </c>
      <c r="E40" s="53">
        <v>3762</v>
      </c>
      <c r="F40" s="54" t="s">
        <v>7009</v>
      </c>
      <c r="G40" s="54" t="s">
        <v>6772</v>
      </c>
      <c r="H40" s="54" t="s">
        <v>7010</v>
      </c>
      <c r="I40" s="53">
        <v>2</v>
      </c>
      <c r="J40" s="55">
        <v>44434.583333333343</v>
      </c>
      <c r="K40" s="55">
        <v>44578.583333333343</v>
      </c>
      <c r="M40" s="52">
        <v>4</v>
      </c>
      <c r="N40" s="69" t="s">
        <v>7011</v>
      </c>
      <c r="O40" s="69" t="s">
        <v>7012</v>
      </c>
      <c r="P40" s="69" t="s">
        <v>6772</v>
      </c>
      <c r="Q40" s="69" t="s">
        <v>6842</v>
      </c>
      <c r="R40" s="51">
        <v>2</v>
      </c>
      <c r="S40" s="55">
        <v>44427.395833333343</v>
      </c>
      <c r="T40" s="49" t="s">
        <v>83</v>
      </c>
      <c r="V40" s="52">
        <v>38</v>
      </c>
      <c r="W40" s="52" t="str">
        <f t="shared" si="4"/>
        <v>桃園市</v>
      </c>
      <c r="X40" s="59" t="s">
        <v>21</v>
      </c>
      <c r="Y40" s="59">
        <v>2</v>
      </c>
      <c r="Z40" s="59">
        <v>4999</v>
      </c>
      <c r="AA40" s="59" t="s">
        <v>7013</v>
      </c>
      <c r="AB40" s="59" t="s">
        <v>7014</v>
      </c>
      <c r="AC40" s="55">
        <v>44767.560416666667</v>
      </c>
      <c r="AD40" s="55">
        <v>44790.625</v>
      </c>
      <c r="AF40" s="52">
        <v>38</v>
      </c>
      <c r="AG40" s="52" t="str">
        <f t="shared" si="3"/>
        <v/>
      </c>
      <c r="AH40" s="59" t="s">
        <v>20</v>
      </c>
      <c r="AI40" s="60"/>
      <c r="AJ40" s="59">
        <v>3588</v>
      </c>
      <c r="AK40" s="59" t="s">
        <v>7015</v>
      </c>
      <c r="AL40" s="59" t="s">
        <v>7016</v>
      </c>
      <c r="AM40" s="55">
        <v>44733.488194444442</v>
      </c>
      <c r="AN40" s="55">
        <v>44767.458333333343</v>
      </c>
    </row>
    <row r="41" spans="1:40" ht="15.6" customHeight="1">
      <c r="D41" s="52">
        <v>39</v>
      </c>
      <c r="E41" s="53">
        <v>4729</v>
      </c>
      <c r="F41" s="54" t="s">
        <v>7017</v>
      </c>
      <c r="G41" s="54" t="s">
        <v>6813</v>
      </c>
      <c r="H41" s="54" t="s">
        <v>7018</v>
      </c>
      <c r="I41" s="53">
        <v>2</v>
      </c>
      <c r="J41" s="55">
        <v>44434.583333333343</v>
      </c>
      <c r="K41" s="55">
        <v>44578.583333333343</v>
      </c>
      <c r="M41" s="52">
        <v>5</v>
      </c>
      <c r="N41" s="56" t="s">
        <v>6908</v>
      </c>
      <c r="O41" s="56" t="s">
        <v>7019</v>
      </c>
      <c r="P41" s="56" t="s">
        <v>6792</v>
      </c>
      <c r="Q41" s="56" t="s">
        <v>7020</v>
      </c>
      <c r="R41" s="57">
        <v>1</v>
      </c>
      <c r="S41" s="58">
        <v>44431.583333333343</v>
      </c>
      <c r="T41" s="49" t="s">
        <v>83</v>
      </c>
      <c r="V41" s="52">
        <v>39</v>
      </c>
      <c r="W41" s="52" t="str">
        <f t="shared" si="4"/>
        <v>新竹縣</v>
      </c>
      <c r="X41" s="59" t="s">
        <v>21</v>
      </c>
      <c r="Y41" s="59">
        <v>2</v>
      </c>
      <c r="Z41" s="59">
        <v>5002</v>
      </c>
      <c r="AA41" s="59" t="s">
        <v>7021</v>
      </c>
      <c r="AB41" s="59" t="s">
        <v>7022</v>
      </c>
      <c r="AC41" s="55">
        <v>44777.468055555553</v>
      </c>
      <c r="AD41" s="55">
        <v>44795.458333333343</v>
      </c>
      <c r="AF41" s="52">
        <v>39</v>
      </c>
      <c r="AG41" s="52" t="str">
        <f t="shared" si="3"/>
        <v/>
      </c>
      <c r="AH41" s="59" t="s">
        <v>20</v>
      </c>
      <c r="AI41" s="60">
        <v>1</v>
      </c>
      <c r="AJ41" s="59" t="s">
        <v>7023</v>
      </c>
      <c r="AK41" s="59" t="s">
        <v>6968</v>
      </c>
      <c r="AL41" s="59" t="s">
        <v>7024</v>
      </c>
      <c r="AM41" s="55">
        <v>44757.459722222222</v>
      </c>
      <c r="AN41" s="55">
        <v>44771.458333333343</v>
      </c>
    </row>
    <row r="42" spans="1:40" ht="15.6" customHeight="1">
      <c r="D42" s="52">
        <v>40</v>
      </c>
      <c r="E42" s="53">
        <v>4596</v>
      </c>
      <c r="F42" s="54" t="s">
        <v>7025</v>
      </c>
      <c r="G42" s="54" t="s">
        <v>6735</v>
      </c>
      <c r="H42" s="54" t="s">
        <v>7026</v>
      </c>
      <c r="I42" s="53">
        <v>2</v>
      </c>
      <c r="J42" s="55">
        <v>44435.583333333343</v>
      </c>
      <c r="K42" s="55">
        <v>44607.458333333343</v>
      </c>
      <c r="M42" s="52">
        <v>6</v>
      </c>
      <c r="N42" s="69" t="s">
        <v>7027</v>
      </c>
      <c r="O42" s="69" t="s">
        <v>7028</v>
      </c>
      <c r="P42" s="69" t="s">
        <v>6735</v>
      </c>
      <c r="Q42" s="69" t="s">
        <v>6994</v>
      </c>
      <c r="R42" s="51">
        <v>2</v>
      </c>
      <c r="S42" s="55">
        <v>44432.375</v>
      </c>
      <c r="T42" s="49" t="s">
        <v>83</v>
      </c>
      <c r="V42" s="52">
        <v>40</v>
      </c>
      <c r="W42" s="52" t="str">
        <f t="shared" si="4"/>
        <v>雲林縣</v>
      </c>
      <c r="X42" s="59" t="s">
        <v>21</v>
      </c>
      <c r="Y42" s="59">
        <v>2</v>
      </c>
      <c r="Z42" s="59">
        <v>5029</v>
      </c>
      <c r="AA42" s="59" t="s">
        <v>7029</v>
      </c>
      <c r="AB42" s="59" t="s">
        <v>7030</v>
      </c>
      <c r="AC42" s="55">
        <v>44782.484027777777</v>
      </c>
      <c r="AD42" s="55">
        <v>44802.625</v>
      </c>
      <c r="AF42" s="52">
        <v>40</v>
      </c>
      <c r="AG42" s="52" t="str">
        <f t="shared" si="3"/>
        <v>新北市</v>
      </c>
      <c r="AH42" s="59" t="s">
        <v>20</v>
      </c>
      <c r="AI42" s="60">
        <v>2</v>
      </c>
      <c r="AJ42" s="59" t="s">
        <v>7031</v>
      </c>
      <c r="AK42" s="59" t="s">
        <v>7032</v>
      </c>
      <c r="AL42" s="59" t="s">
        <v>7033</v>
      </c>
      <c r="AM42" s="55">
        <v>44753.682638888888</v>
      </c>
      <c r="AN42" s="55">
        <v>44775.458333333343</v>
      </c>
    </row>
    <row r="43" spans="1:40" ht="15.6" customHeight="1">
      <c r="D43" s="52">
        <v>41</v>
      </c>
      <c r="E43" s="53">
        <v>4580</v>
      </c>
      <c r="F43" s="54" t="s">
        <v>7034</v>
      </c>
      <c r="G43" s="54" t="s">
        <v>6735</v>
      </c>
      <c r="H43" s="54" t="s">
        <v>7035</v>
      </c>
      <c r="I43" s="53">
        <v>2</v>
      </c>
      <c r="J43" s="55">
        <v>44435.583333333343</v>
      </c>
      <c r="K43" s="55">
        <v>44608.458333333343</v>
      </c>
      <c r="M43" s="52">
        <v>7</v>
      </c>
      <c r="N43" s="69" t="s">
        <v>7036</v>
      </c>
      <c r="O43" s="69" t="s">
        <v>7037</v>
      </c>
      <c r="P43" s="69" t="s">
        <v>6830</v>
      </c>
      <c r="Q43" s="69" t="s">
        <v>7038</v>
      </c>
      <c r="R43" s="51">
        <v>2</v>
      </c>
      <c r="S43" s="55">
        <v>44432.541666666657</v>
      </c>
      <c r="T43" s="49" t="s">
        <v>83</v>
      </c>
      <c r="V43" s="52">
        <v>41</v>
      </c>
      <c r="W43" s="52" t="str">
        <f t="shared" si="4"/>
        <v>高雄市</v>
      </c>
      <c r="X43" s="59" t="s">
        <v>21</v>
      </c>
      <c r="Y43" s="59">
        <v>2</v>
      </c>
      <c r="Z43" s="59">
        <v>5036</v>
      </c>
      <c r="AA43" s="59" t="s">
        <v>7039</v>
      </c>
      <c r="AB43" s="59" t="s">
        <v>7040</v>
      </c>
      <c r="AC43" s="55">
        <v>44789.367361111108</v>
      </c>
      <c r="AD43" s="55">
        <v>44802.625</v>
      </c>
      <c r="AF43" s="52">
        <v>41</v>
      </c>
      <c r="AG43" s="52" t="str">
        <f t="shared" si="3"/>
        <v>新竹市</v>
      </c>
      <c r="AH43" s="59" t="s">
        <v>20</v>
      </c>
      <c r="AI43" s="60">
        <v>2</v>
      </c>
      <c r="AJ43" s="59" t="s">
        <v>7041</v>
      </c>
      <c r="AK43" s="59" t="s">
        <v>7042</v>
      </c>
      <c r="AL43" s="59" t="s">
        <v>7043</v>
      </c>
      <c r="AM43" s="55">
        <v>44763.665277777778</v>
      </c>
      <c r="AN43" s="55">
        <v>44781.625</v>
      </c>
    </row>
    <row r="44" spans="1:40" ht="15.6" customHeight="1">
      <c r="D44" s="52">
        <v>42</v>
      </c>
      <c r="E44" s="53">
        <v>4860</v>
      </c>
      <c r="F44" s="54" t="s">
        <v>7044</v>
      </c>
      <c r="G44" s="54" t="s">
        <v>6774</v>
      </c>
      <c r="H44" s="54" t="s">
        <v>7045</v>
      </c>
      <c r="I44" s="53">
        <v>2</v>
      </c>
      <c r="J44" s="55">
        <v>44431.395833333343</v>
      </c>
      <c r="K44" s="55">
        <v>44615.4375</v>
      </c>
      <c r="M44" s="52">
        <v>8</v>
      </c>
      <c r="N44" s="69" t="s">
        <v>7046</v>
      </c>
      <c r="O44" s="69" t="s">
        <v>7047</v>
      </c>
      <c r="P44" s="69" t="s">
        <v>6754</v>
      </c>
      <c r="Q44" s="69" t="s">
        <v>6832</v>
      </c>
      <c r="R44" s="51">
        <v>0</v>
      </c>
      <c r="S44" s="55">
        <v>44785</v>
      </c>
      <c r="T44" s="49" t="s">
        <v>83</v>
      </c>
      <c r="V44" s="52">
        <v>42</v>
      </c>
      <c r="W44" s="52" t="str">
        <f t="shared" si="4"/>
        <v>台北市</v>
      </c>
      <c r="X44" s="59" t="s">
        <v>21</v>
      </c>
      <c r="Y44" s="59">
        <v>2</v>
      </c>
      <c r="Z44" s="59">
        <v>5023</v>
      </c>
      <c r="AA44" s="59" t="s">
        <v>7048</v>
      </c>
      <c r="AB44" s="59" t="s">
        <v>7049</v>
      </c>
      <c r="AC44" s="55">
        <v>44784.495833333327</v>
      </c>
      <c r="AD44" s="55">
        <v>44803.458333333343</v>
      </c>
      <c r="AF44" s="52">
        <v>42</v>
      </c>
      <c r="AG44" s="52" t="str">
        <f t="shared" si="3"/>
        <v>新北市</v>
      </c>
      <c r="AH44" s="59" t="s">
        <v>20</v>
      </c>
      <c r="AI44" s="60">
        <v>2</v>
      </c>
      <c r="AJ44" s="59" t="s">
        <v>7050</v>
      </c>
      <c r="AK44" s="59" t="s">
        <v>7051</v>
      </c>
      <c r="AL44" s="59" t="s">
        <v>7052</v>
      </c>
      <c r="AM44" s="55">
        <v>44764.447222222218</v>
      </c>
      <c r="AN44" s="55">
        <v>44782.458333333343</v>
      </c>
    </row>
    <row r="45" spans="1:40" ht="15.6" customHeight="1">
      <c r="D45" s="52">
        <v>43</v>
      </c>
      <c r="E45" s="53">
        <v>4869</v>
      </c>
      <c r="F45" s="54" t="s">
        <v>7053</v>
      </c>
      <c r="G45" s="54" t="s">
        <v>6774</v>
      </c>
      <c r="H45" s="54" t="s">
        <v>7054</v>
      </c>
      <c r="I45" s="53">
        <v>2</v>
      </c>
      <c r="J45" s="55">
        <v>44431.395833333343</v>
      </c>
      <c r="K45" s="55">
        <v>44616.458333333343</v>
      </c>
      <c r="M45" s="52">
        <v>9</v>
      </c>
      <c r="N45" s="69" t="s">
        <v>7055</v>
      </c>
      <c r="O45" s="69" t="s">
        <v>7056</v>
      </c>
      <c r="P45" s="69" t="s">
        <v>6774</v>
      </c>
      <c r="Q45" s="69" t="s">
        <v>6775</v>
      </c>
      <c r="R45" s="51">
        <v>0</v>
      </c>
      <c r="S45" s="55">
        <v>44791</v>
      </c>
      <c r="T45" s="49" t="s">
        <v>83</v>
      </c>
      <c r="V45" s="52">
        <v>43</v>
      </c>
      <c r="W45" s="52" t="str">
        <f t="shared" si="4"/>
        <v>新北市</v>
      </c>
      <c r="X45" s="59" t="s">
        <v>21</v>
      </c>
      <c r="Y45" s="59">
        <v>2</v>
      </c>
      <c r="Z45" s="59">
        <v>5040</v>
      </c>
      <c r="AA45" s="59" t="s">
        <v>7057</v>
      </c>
      <c r="AB45" s="59" t="s">
        <v>7058</v>
      </c>
      <c r="AC45" s="55">
        <v>44790.572222222218</v>
      </c>
      <c r="AD45" s="55">
        <v>44809.458333333343</v>
      </c>
      <c r="AF45" s="52">
        <v>43</v>
      </c>
      <c r="AG45" s="52" t="str">
        <f t="shared" si="3"/>
        <v/>
      </c>
      <c r="AH45" s="59" t="s">
        <v>20</v>
      </c>
      <c r="AI45" s="60"/>
      <c r="AJ45" s="59">
        <v>2385</v>
      </c>
      <c r="AK45" s="59" t="s">
        <v>7059</v>
      </c>
      <c r="AL45" s="59" t="s">
        <v>7060</v>
      </c>
      <c r="AM45" s="55">
        <v>44755.374305555553</v>
      </c>
      <c r="AN45" s="55">
        <v>44782.625</v>
      </c>
    </row>
    <row r="46" spans="1:40" ht="15.6" customHeight="1">
      <c r="D46" s="52">
        <v>44</v>
      </c>
      <c r="E46" s="53">
        <v>3542</v>
      </c>
      <c r="F46" s="54" t="s">
        <v>7061</v>
      </c>
      <c r="G46" s="54" t="s">
        <v>6830</v>
      </c>
      <c r="H46" s="54" t="s">
        <v>7062</v>
      </c>
      <c r="I46" s="53">
        <v>2</v>
      </c>
      <c r="J46" s="55">
        <v>44432.541666666657</v>
      </c>
      <c r="K46" s="55">
        <v>44608.479166666657</v>
      </c>
      <c r="M46" s="52">
        <v>10</v>
      </c>
      <c r="N46" s="69" t="s">
        <v>7063</v>
      </c>
      <c r="O46" s="69" t="s">
        <v>7064</v>
      </c>
      <c r="P46" s="69" t="s">
        <v>6744</v>
      </c>
      <c r="Q46" s="69" t="s">
        <v>6822</v>
      </c>
      <c r="R46" s="51">
        <v>0</v>
      </c>
      <c r="S46" s="55">
        <v>44791</v>
      </c>
      <c r="T46" s="49" t="s">
        <v>83</v>
      </c>
      <c r="V46" s="52">
        <v>44</v>
      </c>
      <c r="W46" s="52" t="str">
        <f t="shared" si="4"/>
        <v>桃園市</v>
      </c>
      <c r="X46" s="59" t="s">
        <v>21</v>
      </c>
      <c r="Y46" s="59">
        <v>2</v>
      </c>
      <c r="Z46" s="59">
        <v>5034</v>
      </c>
      <c r="AA46" s="59" t="s">
        <v>7065</v>
      </c>
      <c r="AB46" s="59" t="s">
        <v>7066</v>
      </c>
      <c r="AC46" s="55">
        <v>44804.740972222222</v>
      </c>
      <c r="AD46" s="55">
        <v>44823.458333333343</v>
      </c>
      <c r="AF46" s="52">
        <v>44</v>
      </c>
      <c r="AG46" s="52" t="str">
        <f t="shared" si="3"/>
        <v/>
      </c>
      <c r="AH46" s="59" t="s">
        <v>20</v>
      </c>
      <c r="AI46" s="60">
        <v>1</v>
      </c>
      <c r="AJ46" s="59" t="s">
        <v>7067</v>
      </c>
      <c r="AK46" s="59" t="s">
        <v>7068</v>
      </c>
      <c r="AL46" s="59" t="s">
        <v>7069</v>
      </c>
      <c r="AM46" s="55">
        <v>44756.419444444437</v>
      </c>
      <c r="AN46" s="55">
        <v>44783.458333333343</v>
      </c>
    </row>
    <row r="47" spans="1:40" ht="15.6" customHeight="1">
      <c r="D47" s="52">
        <v>45</v>
      </c>
      <c r="E47" s="53">
        <v>2562</v>
      </c>
      <c r="F47" s="54" t="s">
        <v>7070</v>
      </c>
      <c r="G47" s="54" t="s">
        <v>6774</v>
      </c>
      <c r="H47" s="54" t="s">
        <v>7071</v>
      </c>
      <c r="I47" s="53">
        <v>2</v>
      </c>
      <c r="J47" s="55">
        <v>44433.416666666657</v>
      </c>
      <c r="K47" s="55">
        <v>44610.451388888891</v>
      </c>
      <c r="M47" s="52">
        <v>11</v>
      </c>
      <c r="N47" s="69" t="s">
        <v>7072</v>
      </c>
      <c r="O47" s="69" t="s">
        <v>7073</v>
      </c>
      <c r="P47" s="69" t="s">
        <v>6839</v>
      </c>
      <c r="Q47" s="69" t="s">
        <v>6850</v>
      </c>
      <c r="R47" s="51">
        <v>2</v>
      </c>
      <c r="S47" s="55">
        <v>44792</v>
      </c>
      <c r="T47" s="49" t="s">
        <v>83</v>
      </c>
      <c r="V47" s="52">
        <v>45</v>
      </c>
      <c r="W47" s="52" t="str">
        <f t="shared" si="4"/>
        <v>桃園市</v>
      </c>
      <c r="X47" s="59" t="s">
        <v>21</v>
      </c>
      <c r="Y47" s="59">
        <v>2</v>
      </c>
      <c r="Z47" s="59">
        <v>5033</v>
      </c>
      <c r="AA47" s="59" t="s">
        <v>7074</v>
      </c>
      <c r="AB47" s="59" t="s">
        <v>7075</v>
      </c>
      <c r="AC47" s="55">
        <v>44810.676388888889</v>
      </c>
      <c r="AD47" s="55">
        <v>44831.458333333343</v>
      </c>
      <c r="AF47" s="52">
        <v>45</v>
      </c>
      <c r="AG47" s="52" t="str">
        <f t="shared" si="3"/>
        <v>台南市</v>
      </c>
      <c r="AH47" s="59" t="s">
        <v>20</v>
      </c>
      <c r="AI47" s="60">
        <v>2</v>
      </c>
      <c r="AJ47" s="59">
        <v>4613</v>
      </c>
      <c r="AK47" s="59" t="s">
        <v>7076</v>
      </c>
      <c r="AL47" s="59" t="s">
        <v>7077</v>
      </c>
      <c r="AM47" s="55">
        <v>44769.338194444441</v>
      </c>
      <c r="AN47" s="55">
        <v>44790.458333333343</v>
      </c>
    </row>
    <row r="48" spans="1:40" ht="15.6" customHeight="1">
      <c r="D48" s="52">
        <v>46</v>
      </c>
      <c r="E48" s="53">
        <v>2282</v>
      </c>
      <c r="F48" s="54" t="s">
        <v>7078</v>
      </c>
      <c r="G48" s="54" t="s">
        <v>6774</v>
      </c>
      <c r="H48" s="54" t="s">
        <v>6775</v>
      </c>
      <c r="I48" s="53">
        <v>2</v>
      </c>
      <c r="J48" s="55">
        <v>44434.395833333343</v>
      </c>
      <c r="K48" s="55">
        <v>44614.4375</v>
      </c>
      <c r="M48" s="52">
        <v>12</v>
      </c>
      <c r="N48" s="69" t="s">
        <v>7079</v>
      </c>
      <c r="O48" s="69" t="s">
        <v>7080</v>
      </c>
      <c r="P48" s="69" t="s">
        <v>6735</v>
      </c>
      <c r="Q48" s="69" t="s">
        <v>7081</v>
      </c>
      <c r="R48" s="51">
        <v>0</v>
      </c>
      <c r="S48" s="55">
        <v>44796</v>
      </c>
      <c r="T48" s="49" t="s">
        <v>83</v>
      </c>
      <c r="V48" s="52">
        <v>46</v>
      </c>
      <c r="W48" s="52" t="str">
        <f t="shared" si="4"/>
        <v>台南市</v>
      </c>
      <c r="X48" s="59" t="s">
        <v>21</v>
      </c>
      <c r="Y48" s="59">
        <v>2</v>
      </c>
      <c r="Z48" s="59">
        <v>5037</v>
      </c>
      <c r="AA48" s="59" t="s">
        <v>7082</v>
      </c>
      <c r="AB48" s="59" t="s">
        <v>7083</v>
      </c>
      <c r="AC48" s="55">
        <v>44805.624305555553</v>
      </c>
      <c r="AD48" s="55">
        <v>44832.625</v>
      </c>
      <c r="AF48" s="52">
        <v>46</v>
      </c>
      <c r="AG48" s="52" t="str">
        <f t="shared" si="3"/>
        <v/>
      </c>
      <c r="AH48" s="59" t="s">
        <v>20</v>
      </c>
      <c r="AI48" s="60"/>
      <c r="AJ48" s="59">
        <v>4985</v>
      </c>
      <c r="AK48" s="59" t="s">
        <v>7084</v>
      </c>
      <c r="AL48" s="59" t="s">
        <v>7085</v>
      </c>
      <c r="AM48" s="55">
        <v>44775.700694444437</v>
      </c>
      <c r="AN48" s="55">
        <v>44791.625</v>
      </c>
    </row>
    <row r="49" spans="4:40" ht="15.6" customHeight="1">
      <c r="D49" s="52">
        <v>47</v>
      </c>
      <c r="E49" s="53">
        <v>2166</v>
      </c>
      <c r="F49" s="54" t="s">
        <v>7086</v>
      </c>
      <c r="G49" s="54" t="s">
        <v>6774</v>
      </c>
      <c r="H49" s="54" t="s">
        <v>6950</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7087</v>
      </c>
      <c r="AB49" s="59" t="s">
        <v>7088</v>
      </c>
      <c r="AC49" s="55">
        <v>44811.501388888893</v>
      </c>
      <c r="AD49" s="55">
        <v>44832.625</v>
      </c>
      <c r="AF49" s="52">
        <v>47</v>
      </c>
      <c r="AG49" s="52" t="str">
        <f t="shared" si="3"/>
        <v>新北市</v>
      </c>
      <c r="AH49" s="59" t="s">
        <v>20</v>
      </c>
      <c r="AI49" s="60">
        <v>2</v>
      </c>
      <c r="AJ49" s="59">
        <v>4836</v>
      </c>
      <c r="AK49" s="59" t="s">
        <v>7089</v>
      </c>
      <c r="AL49" s="59" t="s">
        <v>7090</v>
      </c>
      <c r="AM49" s="55">
        <v>44774.67291666667</v>
      </c>
      <c r="AN49" s="55">
        <v>44796.458333333343</v>
      </c>
    </row>
    <row r="50" spans="4:40" ht="15.6" customHeight="1">
      <c r="D50" s="52">
        <v>48</v>
      </c>
      <c r="E50" s="53">
        <v>4876</v>
      </c>
      <c r="F50" s="54" t="s">
        <v>7091</v>
      </c>
      <c r="G50" s="54" t="s">
        <v>6857</v>
      </c>
      <c r="H50" s="54" t="s">
        <v>7092</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7093</v>
      </c>
      <c r="AB50" s="59" t="s">
        <v>7094</v>
      </c>
      <c r="AC50" s="55">
        <v>44823.37777777778</v>
      </c>
      <c r="AD50" s="55">
        <v>44838.625</v>
      </c>
      <c r="AF50" s="52">
        <v>48</v>
      </c>
      <c r="AG50" s="52" t="str">
        <f t="shared" si="3"/>
        <v>台中市</v>
      </c>
      <c r="AH50" s="59" t="s">
        <v>20</v>
      </c>
      <c r="AI50" s="60">
        <v>2</v>
      </c>
      <c r="AJ50" s="59" t="s">
        <v>6848</v>
      </c>
      <c r="AK50" s="59" t="s">
        <v>6849</v>
      </c>
      <c r="AL50" s="59" t="s">
        <v>7095</v>
      </c>
      <c r="AM50" s="55">
        <v>44770.402083333327</v>
      </c>
      <c r="AN50" s="55">
        <v>44797.625</v>
      </c>
    </row>
    <row r="51" spans="4:40" ht="18" customHeight="1">
      <c r="D51" s="52">
        <v>49</v>
      </c>
      <c r="E51" s="53">
        <v>4644</v>
      </c>
      <c r="F51" s="54" t="s">
        <v>7096</v>
      </c>
      <c r="G51" s="54" t="s">
        <v>6713</v>
      </c>
      <c r="H51" s="54" t="s">
        <v>6714</v>
      </c>
      <c r="I51" s="53">
        <v>2</v>
      </c>
      <c r="J51" s="55">
        <v>44440.416666666657</v>
      </c>
      <c r="K51" s="55">
        <v>44607.416666666657</v>
      </c>
      <c r="M51" s="423" t="s">
        <v>7097</v>
      </c>
      <c r="N51" s="424"/>
      <c r="O51" s="424"/>
      <c r="P51" s="424"/>
      <c r="Q51" s="424"/>
      <c r="R51" s="424"/>
      <c r="S51" s="424"/>
      <c r="T51" s="72"/>
      <c r="V51" s="52">
        <v>49</v>
      </c>
      <c r="W51" s="52" t="str">
        <f t="shared" si="4"/>
        <v>台北市</v>
      </c>
      <c r="X51" s="59" t="s">
        <v>21</v>
      </c>
      <c r="Y51" s="59">
        <v>2</v>
      </c>
      <c r="Z51" s="59">
        <v>5006</v>
      </c>
      <c r="AA51" s="59" t="s">
        <v>7098</v>
      </c>
      <c r="AB51" s="59" t="s">
        <v>7099</v>
      </c>
      <c r="AC51" s="55">
        <v>44833.442361111112</v>
      </c>
      <c r="AD51" s="55">
        <v>44846.625</v>
      </c>
      <c r="AF51" s="52">
        <v>49</v>
      </c>
      <c r="AG51" s="52" t="str">
        <f t="shared" si="3"/>
        <v/>
      </c>
      <c r="AH51" s="59" t="s">
        <v>20</v>
      </c>
      <c r="AI51" s="60"/>
      <c r="AJ51" s="59">
        <v>4149</v>
      </c>
      <c r="AK51" s="59" t="s">
        <v>7100</v>
      </c>
      <c r="AL51" s="59" t="s">
        <v>7101</v>
      </c>
      <c r="AM51" s="55">
        <v>44783.388194444437</v>
      </c>
      <c r="AN51" s="55">
        <v>44798.458333333343</v>
      </c>
    </row>
    <row r="52" spans="4:40" ht="15.6" customHeight="1">
      <c r="D52" s="52">
        <v>50</v>
      </c>
      <c r="E52" s="53">
        <v>4657</v>
      </c>
      <c r="F52" s="54" t="s">
        <v>7102</v>
      </c>
      <c r="G52" s="54" t="s">
        <v>6713</v>
      </c>
      <c r="H52" s="54" t="s">
        <v>6912</v>
      </c>
      <c r="I52" s="53">
        <v>2</v>
      </c>
      <c r="J52" s="55">
        <v>44441.416666666657</v>
      </c>
      <c r="K52" s="55">
        <v>44578.479166666657</v>
      </c>
      <c r="M52" s="46" t="s">
        <v>120</v>
      </c>
      <c r="N52" s="46" t="s">
        <v>5332</v>
      </c>
      <c r="O52" s="46" t="s">
        <v>5333</v>
      </c>
      <c r="P52" s="46" t="s">
        <v>6703</v>
      </c>
      <c r="Q52" s="46" t="s">
        <v>6704</v>
      </c>
      <c r="R52" s="46" t="s">
        <v>6705</v>
      </c>
      <c r="S52" s="46" t="s">
        <v>6707</v>
      </c>
      <c r="T52" s="72"/>
      <c r="V52" s="52">
        <v>50</v>
      </c>
      <c r="W52" s="52" t="str">
        <f t="shared" si="4"/>
        <v>彰化縣</v>
      </c>
      <c r="X52" s="59" t="s">
        <v>21</v>
      </c>
      <c r="Y52" s="59">
        <v>2</v>
      </c>
      <c r="Z52" s="59">
        <v>5032</v>
      </c>
      <c r="AA52" s="59" t="s">
        <v>7103</v>
      </c>
      <c r="AB52" s="59" t="s">
        <v>7104</v>
      </c>
      <c r="AC52" s="55">
        <v>44837.378472222219</v>
      </c>
      <c r="AD52" s="55">
        <v>44847.625</v>
      </c>
      <c r="AF52" s="52">
        <v>50</v>
      </c>
      <c r="AG52" s="52"/>
      <c r="AH52" s="59" t="s">
        <v>20</v>
      </c>
      <c r="AI52" s="60"/>
      <c r="AJ52" s="59">
        <v>3890</v>
      </c>
      <c r="AK52" s="59" t="s">
        <v>204</v>
      </c>
      <c r="AL52" s="59" t="s">
        <v>5461</v>
      </c>
      <c r="AM52" s="55">
        <v>44806.726388888892</v>
      </c>
      <c r="AN52" s="55">
        <v>44806.770833333343</v>
      </c>
    </row>
    <row r="53" spans="4:40" ht="15.6" customHeight="1">
      <c r="D53" s="52">
        <v>51</v>
      </c>
      <c r="E53" s="53">
        <v>4013</v>
      </c>
      <c r="F53" s="54" t="s">
        <v>7105</v>
      </c>
      <c r="G53" s="54" t="s">
        <v>6733</v>
      </c>
      <c r="H53" s="54" t="s">
        <v>7106</v>
      </c>
      <c r="I53" s="53">
        <v>2</v>
      </c>
      <c r="J53" s="55">
        <v>44442.416666666657</v>
      </c>
      <c r="K53" s="55">
        <v>44609.4375</v>
      </c>
      <c r="M53" s="52">
        <v>1</v>
      </c>
      <c r="N53" s="52" t="s">
        <v>7107</v>
      </c>
      <c r="O53" s="69" t="s">
        <v>6737</v>
      </c>
      <c r="P53" s="69" t="s">
        <v>6713</v>
      </c>
      <c r="Q53" s="69" t="s">
        <v>6714</v>
      </c>
      <c r="R53" s="51">
        <v>0</v>
      </c>
      <c r="S53" s="55">
        <v>45078.416666666657</v>
      </c>
      <c r="T53" s="72" t="s">
        <v>54</v>
      </c>
      <c r="V53" s="52">
        <v>51</v>
      </c>
      <c r="W53" s="52" t="str">
        <f t="shared" si="4"/>
        <v>台北市</v>
      </c>
      <c r="X53" s="59" t="s">
        <v>21</v>
      </c>
      <c r="Y53" s="59">
        <v>2</v>
      </c>
      <c r="Z53" s="59">
        <v>5018</v>
      </c>
      <c r="AA53" s="59" t="s">
        <v>7108</v>
      </c>
      <c r="AB53" s="59" t="s">
        <v>7109</v>
      </c>
      <c r="AC53" s="55">
        <v>44833.513888888891</v>
      </c>
      <c r="AD53" s="55">
        <v>44853.625</v>
      </c>
      <c r="AF53" s="52">
        <v>51</v>
      </c>
      <c r="AG53" s="52" t="str">
        <f>IF(    AND((ISNA(VLOOKUP(AJ53,E:E,1,FALSE))),(ISNA(VLOOKUP(AJ53,N:N,1,FALSE))),(ISNA(VLOOKUP(AJ53,Z:Z,1,FALSE)))),"",LEFT(AL53,3))</f>
        <v>新北市</v>
      </c>
      <c r="AH53" s="59" t="s">
        <v>20</v>
      </c>
      <c r="AI53" s="60">
        <v>2</v>
      </c>
      <c r="AJ53" s="59">
        <v>3938</v>
      </c>
      <c r="AK53" s="59" t="s">
        <v>7110</v>
      </c>
      <c r="AL53" s="59" t="s">
        <v>7111</v>
      </c>
      <c r="AM53" s="55">
        <v>44790.650694444441</v>
      </c>
      <c r="AN53" s="55">
        <v>44810.458333333343</v>
      </c>
    </row>
    <row r="54" spans="4:40" ht="15.6" customHeight="1">
      <c r="D54" s="52">
        <v>52</v>
      </c>
      <c r="E54" s="53">
        <v>3147</v>
      </c>
      <c r="F54" s="54" t="s">
        <v>888</v>
      </c>
      <c r="G54" s="54" t="s">
        <v>6733</v>
      </c>
      <c r="H54" s="54" t="s">
        <v>12</v>
      </c>
      <c r="I54" s="53">
        <v>2</v>
      </c>
      <c r="J54" s="55">
        <v>44438.583333333343</v>
      </c>
      <c r="K54" s="55">
        <v>44617.416666666657</v>
      </c>
      <c r="M54" s="52">
        <v>2</v>
      </c>
      <c r="N54" s="52" t="s">
        <v>7112</v>
      </c>
      <c r="O54" s="69" t="s">
        <v>7113</v>
      </c>
      <c r="P54" s="69" t="s">
        <v>6733</v>
      </c>
      <c r="Q54" s="69" t="s">
        <v>7</v>
      </c>
      <c r="R54" s="51">
        <v>0</v>
      </c>
      <c r="S54" s="55">
        <v>45134.625</v>
      </c>
      <c r="T54" s="72" t="s">
        <v>54</v>
      </c>
      <c r="V54" s="52">
        <v>52</v>
      </c>
      <c r="W54" s="52" t="str">
        <f t="shared" si="4"/>
        <v>桃園市</v>
      </c>
      <c r="X54" s="59" t="s">
        <v>21</v>
      </c>
      <c r="Y54" s="59">
        <v>2</v>
      </c>
      <c r="Z54" s="59">
        <v>4964</v>
      </c>
      <c r="AA54" s="59" t="s">
        <v>7114</v>
      </c>
      <c r="AB54" s="59" t="s">
        <v>7115</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7116</v>
      </c>
      <c r="AL54" s="59" t="s">
        <v>7117</v>
      </c>
      <c r="AM54" s="55">
        <v>44782.417361111111</v>
      </c>
      <c r="AN54" s="55">
        <v>44811.375</v>
      </c>
    </row>
    <row r="55" spans="4:40" ht="15.6" customHeight="1">
      <c r="D55" s="52">
        <v>53</v>
      </c>
      <c r="E55" s="53">
        <v>4640</v>
      </c>
      <c r="F55" s="54" t="s">
        <v>7118</v>
      </c>
      <c r="G55" s="54" t="s">
        <v>6713</v>
      </c>
      <c r="H55" s="54" t="s">
        <v>6796</v>
      </c>
      <c r="I55" s="53">
        <v>2</v>
      </c>
      <c r="J55" s="55">
        <v>44440.375</v>
      </c>
      <c r="K55" s="55">
        <v>44616.4375</v>
      </c>
      <c r="M55" s="52">
        <v>3</v>
      </c>
      <c r="N55" s="52" t="s">
        <v>7119</v>
      </c>
      <c r="O55" s="69" t="s">
        <v>7120</v>
      </c>
      <c r="P55" s="69" t="s">
        <v>6820</v>
      </c>
      <c r="Q55" s="69" t="s">
        <v>7081</v>
      </c>
      <c r="R55" s="51">
        <v>0</v>
      </c>
      <c r="S55" s="55">
        <v>45148.458333333343</v>
      </c>
      <c r="T55" s="72" t="s">
        <v>54</v>
      </c>
      <c r="V55" s="52">
        <v>53</v>
      </c>
      <c r="W55" s="52" t="str">
        <f t="shared" si="4"/>
        <v>台南市</v>
      </c>
      <c r="X55" s="59" t="s">
        <v>21</v>
      </c>
      <c r="Y55" s="59">
        <v>2</v>
      </c>
      <c r="Z55" s="59">
        <v>5044</v>
      </c>
      <c r="AA55" s="59" t="s">
        <v>7121</v>
      </c>
      <c r="AB55" s="59" t="s">
        <v>7122</v>
      </c>
      <c r="AC55" s="55">
        <v>44848.607638888891</v>
      </c>
      <c r="AD55" s="55">
        <v>44865.625</v>
      </c>
      <c r="AF55" s="52">
        <v>53</v>
      </c>
      <c r="AG55" s="52" t="str">
        <f t="shared" si="5"/>
        <v>桃園市</v>
      </c>
      <c r="AH55" s="59" t="s">
        <v>20</v>
      </c>
      <c r="AI55" s="60">
        <v>2</v>
      </c>
      <c r="AJ55" s="59">
        <v>4236</v>
      </c>
      <c r="AK55" s="59" t="s">
        <v>7123</v>
      </c>
      <c r="AL55" s="59" t="s">
        <v>7124</v>
      </c>
      <c r="AM55" s="55">
        <v>44805.604166666657</v>
      </c>
      <c r="AN55" s="55">
        <v>44819.625</v>
      </c>
    </row>
    <row r="56" spans="4:40" ht="15.6" customHeight="1">
      <c r="D56" s="52">
        <v>54</v>
      </c>
      <c r="E56" s="53">
        <v>4647</v>
      </c>
      <c r="F56" s="54" t="s">
        <v>7125</v>
      </c>
      <c r="G56" s="54" t="s">
        <v>6713</v>
      </c>
      <c r="H56" s="54" t="s">
        <v>6796</v>
      </c>
      <c r="I56" s="53">
        <v>2</v>
      </c>
      <c r="J56" s="55">
        <v>44440.583333333343</v>
      </c>
      <c r="K56" s="55">
        <v>44606.458333333343</v>
      </c>
      <c r="M56" s="52">
        <v>4</v>
      </c>
      <c r="N56" s="60" t="s">
        <v>7126</v>
      </c>
      <c r="O56" s="59" t="s">
        <v>7127</v>
      </c>
      <c r="P56" s="73" t="s">
        <v>6772</v>
      </c>
      <c r="Q56" s="73" t="s">
        <v>7128</v>
      </c>
      <c r="R56" s="51">
        <v>0</v>
      </c>
      <c r="S56" s="55">
        <v>45293.458333333343</v>
      </c>
      <c r="T56" s="72" t="s">
        <v>54</v>
      </c>
      <c r="V56" s="52">
        <v>54</v>
      </c>
      <c r="W56" s="52" t="str">
        <f t="shared" si="4"/>
        <v>台北市</v>
      </c>
      <c r="X56" s="59" t="s">
        <v>21</v>
      </c>
      <c r="Y56" s="59">
        <v>2</v>
      </c>
      <c r="Z56" s="59">
        <v>4972</v>
      </c>
      <c r="AA56" s="59" t="s">
        <v>7129</v>
      </c>
      <c r="AB56" s="59" t="s">
        <v>7130</v>
      </c>
      <c r="AC56" s="55">
        <v>44847.427083333343</v>
      </c>
      <c r="AD56" s="55">
        <v>44873.458333333343</v>
      </c>
      <c r="AF56" s="52">
        <v>54</v>
      </c>
      <c r="AG56" s="52" t="str">
        <f t="shared" si="5"/>
        <v>台北市</v>
      </c>
      <c r="AH56" s="59" t="s">
        <v>20</v>
      </c>
      <c r="AI56" s="60">
        <v>2</v>
      </c>
      <c r="AJ56" s="59">
        <v>3899</v>
      </c>
      <c r="AK56" s="59" t="s">
        <v>7131</v>
      </c>
      <c r="AL56" s="59" t="s">
        <v>7132</v>
      </c>
      <c r="AM56" s="55">
        <v>44790.658333333333</v>
      </c>
      <c r="AN56" s="55">
        <v>44820.458333333343</v>
      </c>
    </row>
    <row r="57" spans="4:40" ht="15.6" customHeight="1">
      <c r="D57" s="52">
        <v>55</v>
      </c>
      <c r="E57" s="53">
        <v>4883</v>
      </c>
      <c r="F57" s="54" t="s">
        <v>7133</v>
      </c>
      <c r="G57" s="54" t="s">
        <v>6713</v>
      </c>
      <c r="H57" s="54" t="s">
        <v>6796</v>
      </c>
      <c r="I57" s="53">
        <v>2</v>
      </c>
      <c r="J57" s="55">
        <v>44440.583333333343</v>
      </c>
      <c r="K57" s="55">
        <v>44616.416666666657</v>
      </c>
      <c r="M57" s="52">
        <v>5</v>
      </c>
      <c r="N57" s="60" t="s">
        <v>7134</v>
      </c>
      <c r="O57" s="59" t="s">
        <v>7135</v>
      </c>
      <c r="P57" s="73" t="s">
        <v>6713</v>
      </c>
      <c r="Q57" s="73" t="s">
        <v>6714</v>
      </c>
      <c r="R57" s="51">
        <v>0</v>
      </c>
      <c r="S57" s="55">
        <v>45309</v>
      </c>
      <c r="T57" s="72" t="s">
        <v>54</v>
      </c>
      <c r="V57" s="52">
        <v>55</v>
      </c>
      <c r="W57" s="52" t="str">
        <f t="shared" si="4"/>
        <v>新北市</v>
      </c>
      <c r="X57" s="59" t="s">
        <v>21</v>
      </c>
      <c r="Y57" s="59">
        <v>2</v>
      </c>
      <c r="Z57" s="59">
        <v>5046</v>
      </c>
      <c r="AA57" s="59" t="s">
        <v>7136</v>
      </c>
      <c r="AB57" s="59" t="s">
        <v>7137</v>
      </c>
      <c r="AC57" s="55">
        <v>44866.385416666657</v>
      </c>
      <c r="AD57" s="55">
        <v>44886.458333333343</v>
      </c>
      <c r="AF57" s="52">
        <v>55</v>
      </c>
      <c r="AG57" s="52" t="str">
        <f t="shared" si="5"/>
        <v>台北市</v>
      </c>
      <c r="AH57" s="59" t="s">
        <v>20</v>
      </c>
      <c r="AI57" s="60">
        <v>2</v>
      </c>
      <c r="AJ57" s="59">
        <v>2982</v>
      </c>
      <c r="AK57" s="59" t="s">
        <v>7138</v>
      </c>
      <c r="AL57" s="59" t="s">
        <v>7139</v>
      </c>
      <c r="AM57" s="55">
        <v>44806.474305555559</v>
      </c>
      <c r="AN57" s="55">
        <v>44824.458333333343</v>
      </c>
    </row>
    <row r="58" spans="4:40" ht="15.6" customHeight="1">
      <c r="D58" s="52">
        <v>56</v>
      </c>
      <c r="E58" s="53">
        <v>4845</v>
      </c>
      <c r="F58" s="54" t="s">
        <v>829</v>
      </c>
      <c r="G58" s="54" t="s">
        <v>6733</v>
      </c>
      <c r="H58" s="54" t="s">
        <v>1</v>
      </c>
      <c r="I58" s="53">
        <v>2</v>
      </c>
      <c r="J58" s="55">
        <v>44441.583333333343</v>
      </c>
      <c r="K58" s="55">
        <v>44580.541666666657</v>
      </c>
      <c r="M58" s="52">
        <v>6</v>
      </c>
      <c r="N58" s="60" t="s">
        <v>7140</v>
      </c>
      <c r="O58" s="59" t="s">
        <v>7141</v>
      </c>
      <c r="P58" s="73" t="s">
        <v>6713</v>
      </c>
      <c r="Q58" s="73" t="s">
        <v>6796</v>
      </c>
      <c r="R58" s="51">
        <v>0</v>
      </c>
      <c r="S58" s="55">
        <v>45316</v>
      </c>
      <c r="T58" s="72" t="s">
        <v>54</v>
      </c>
      <c r="V58" s="52">
        <v>56</v>
      </c>
      <c r="W58" s="52" t="str">
        <f t="shared" si="4"/>
        <v>桃園市</v>
      </c>
      <c r="X58" s="59" t="s">
        <v>21</v>
      </c>
      <c r="Y58" s="59">
        <v>2</v>
      </c>
      <c r="Z58" s="59">
        <v>4896</v>
      </c>
      <c r="AA58" s="59" t="s">
        <v>7142</v>
      </c>
      <c r="AB58" s="59" t="s">
        <v>7143</v>
      </c>
      <c r="AC58" s="55">
        <v>44875.711805555547</v>
      </c>
      <c r="AD58" s="55">
        <v>44893.458333333343</v>
      </c>
      <c r="AF58" s="52">
        <v>56</v>
      </c>
      <c r="AG58" s="52" t="str">
        <f t="shared" si="5"/>
        <v>高雄市</v>
      </c>
      <c r="AH58" s="59" t="s">
        <v>20</v>
      </c>
      <c r="AI58" s="60">
        <v>2</v>
      </c>
      <c r="AJ58" s="59">
        <v>4860</v>
      </c>
      <c r="AK58" s="59" t="s">
        <v>7044</v>
      </c>
      <c r="AL58" s="59" t="s">
        <v>7144</v>
      </c>
      <c r="AM58" s="55">
        <v>44816.571527777778</v>
      </c>
      <c r="AN58" s="55">
        <v>44826.458333333343</v>
      </c>
    </row>
    <row r="59" spans="4:40" ht="15.6" customHeight="1">
      <c r="D59" s="52">
        <v>57</v>
      </c>
      <c r="E59" s="53">
        <v>2677</v>
      </c>
      <c r="F59" s="54" t="s">
        <v>6758</v>
      </c>
      <c r="G59" s="54" t="s">
        <v>6733</v>
      </c>
      <c r="H59" s="54" t="s">
        <v>7</v>
      </c>
      <c r="I59" s="53">
        <v>2</v>
      </c>
      <c r="J59" s="55">
        <v>44442.583333333343</v>
      </c>
      <c r="K59" s="55">
        <v>44614.458333333343</v>
      </c>
      <c r="M59" s="52">
        <v>7</v>
      </c>
      <c r="N59" s="60" t="s">
        <v>62</v>
      </c>
      <c r="O59" s="59" t="s">
        <v>1700</v>
      </c>
      <c r="P59" s="73" t="s">
        <v>6733</v>
      </c>
      <c r="Q59" s="73" t="s">
        <v>5</v>
      </c>
      <c r="R59" s="51">
        <v>0</v>
      </c>
      <c r="S59" s="55">
        <v>45307</v>
      </c>
      <c r="T59" s="72" t="s">
        <v>54</v>
      </c>
      <c r="V59" s="52">
        <v>57</v>
      </c>
      <c r="W59" s="52" t="str">
        <f t="shared" si="4"/>
        <v>新竹市</v>
      </c>
      <c r="X59" s="59" t="s">
        <v>21</v>
      </c>
      <c r="Y59" s="59">
        <v>2</v>
      </c>
      <c r="Z59" s="59">
        <v>5028</v>
      </c>
      <c r="AA59" s="59" t="s">
        <v>7145</v>
      </c>
      <c r="AB59" s="59" t="s">
        <v>7146</v>
      </c>
      <c r="AC59" s="55">
        <v>44880.449305555558</v>
      </c>
      <c r="AD59" s="55">
        <v>44896.458333333343</v>
      </c>
      <c r="AF59" s="52">
        <v>57</v>
      </c>
      <c r="AG59" s="52" t="str">
        <f t="shared" si="5"/>
        <v>台北市</v>
      </c>
      <c r="AH59" s="59" t="s">
        <v>20</v>
      </c>
      <c r="AI59" s="60">
        <v>2</v>
      </c>
      <c r="AJ59" s="59">
        <v>4893</v>
      </c>
      <c r="AK59" s="59" t="s">
        <v>7147</v>
      </c>
      <c r="AL59" s="59" t="s">
        <v>7148</v>
      </c>
      <c r="AM59" s="55">
        <v>44819.660416666673</v>
      </c>
      <c r="AN59" s="55">
        <v>44839.375</v>
      </c>
    </row>
    <row r="60" spans="4:40" ht="15.6" customHeight="1">
      <c r="D60" s="52">
        <v>58</v>
      </c>
      <c r="E60" s="53">
        <v>4908</v>
      </c>
      <c r="F60" s="54" t="s">
        <v>7149</v>
      </c>
      <c r="G60" s="54" t="s">
        <v>6735</v>
      </c>
      <c r="H60" s="54" t="s">
        <v>6875</v>
      </c>
      <c r="I60" s="53">
        <v>2</v>
      </c>
      <c r="J60" s="55">
        <v>44439.583333333343</v>
      </c>
      <c r="K60" s="55">
        <v>44606.4375</v>
      </c>
      <c r="M60" s="52">
        <v>8</v>
      </c>
      <c r="N60" s="60" t="s">
        <v>75</v>
      </c>
      <c r="O60" s="59" t="s">
        <v>1707</v>
      </c>
      <c r="P60" s="73" t="s">
        <v>6733</v>
      </c>
      <c r="Q60" s="73" t="s">
        <v>5</v>
      </c>
      <c r="R60" s="51">
        <v>0</v>
      </c>
      <c r="S60" s="55">
        <v>45307</v>
      </c>
      <c r="T60" s="72" t="s">
        <v>54</v>
      </c>
      <c r="V60" s="52">
        <v>58</v>
      </c>
      <c r="W60" s="52" t="str">
        <f t="shared" si="4"/>
        <v>彰化縣</v>
      </c>
      <c r="X60" s="59" t="s">
        <v>21</v>
      </c>
      <c r="Y60" s="59">
        <v>2</v>
      </c>
      <c r="Z60" s="59">
        <v>4990</v>
      </c>
      <c r="AA60" s="59" t="s">
        <v>7150</v>
      </c>
      <c r="AB60" s="59" t="s">
        <v>7151</v>
      </c>
      <c r="AC60" s="55">
        <v>44882.509722222218</v>
      </c>
      <c r="AD60" s="55">
        <v>44900.625</v>
      </c>
      <c r="AF60" s="52">
        <v>58</v>
      </c>
      <c r="AG60" s="52" t="str">
        <f t="shared" si="5"/>
        <v>新北市</v>
      </c>
      <c r="AH60" s="59" t="s">
        <v>20</v>
      </c>
      <c r="AI60" s="60">
        <v>2</v>
      </c>
      <c r="AJ60" s="59">
        <v>4328</v>
      </c>
      <c r="AK60" s="59" t="s">
        <v>7152</v>
      </c>
      <c r="AL60" s="59" t="s">
        <v>7153</v>
      </c>
      <c r="AM60" s="55">
        <v>44816.48333333333</v>
      </c>
      <c r="AN60" s="55">
        <v>44840.625</v>
      </c>
    </row>
    <row r="61" spans="4:40" ht="15.6" customHeight="1">
      <c r="D61" s="52">
        <v>59</v>
      </c>
      <c r="E61" s="53">
        <v>4828</v>
      </c>
      <c r="F61" s="54" t="s">
        <v>7154</v>
      </c>
      <c r="G61" s="54" t="s">
        <v>6803</v>
      </c>
      <c r="H61" s="54" t="s">
        <v>7155</v>
      </c>
      <c r="I61" s="53">
        <v>2</v>
      </c>
      <c r="J61" s="55">
        <v>44440.583333333343</v>
      </c>
      <c r="K61" s="55">
        <v>44609.458333333343</v>
      </c>
      <c r="M61" s="52">
        <v>9</v>
      </c>
      <c r="N61" s="60" t="s">
        <v>85</v>
      </c>
      <c r="O61" s="59" t="s">
        <v>2078</v>
      </c>
      <c r="P61" s="73" t="s">
        <v>6733</v>
      </c>
      <c r="Q61" s="73" t="s">
        <v>12</v>
      </c>
      <c r="R61" s="51">
        <v>0</v>
      </c>
      <c r="S61" s="55">
        <v>45310</v>
      </c>
      <c r="T61" s="72" t="s">
        <v>54</v>
      </c>
      <c r="V61" s="52">
        <v>59</v>
      </c>
      <c r="W61" s="52" t="str">
        <f t="shared" si="4"/>
        <v>宜蘭縣</v>
      </c>
      <c r="X61" s="59" t="s">
        <v>21</v>
      </c>
      <c r="Y61" s="59">
        <v>2</v>
      </c>
      <c r="Z61" s="59">
        <v>5049</v>
      </c>
      <c r="AA61" s="59" t="s">
        <v>7156</v>
      </c>
      <c r="AB61" s="59" t="s">
        <v>7157</v>
      </c>
      <c r="AC61" s="55">
        <v>44889.567361111112</v>
      </c>
      <c r="AD61" s="55">
        <v>44908.458333333343</v>
      </c>
      <c r="AF61" s="52">
        <v>59</v>
      </c>
      <c r="AG61" s="52" t="str">
        <f t="shared" si="5"/>
        <v>台北市</v>
      </c>
      <c r="AH61" s="59" t="s">
        <v>20</v>
      </c>
      <c r="AI61" s="60">
        <v>2</v>
      </c>
      <c r="AJ61" s="59">
        <v>2228</v>
      </c>
      <c r="AK61" s="59" t="s">
        <v>7158</v>
      </c>
      <c r="AL61" s="59" t="s">
        <v>7159</v>
      </c>
      <c r="AM61" s="55">
        <v>44820.688194444447</v>
      </c>
      <c r="AN61" s="55">
        <v>44854.458333333343</v>
      </c>
    </row>
    <row r="62" spans="4:40" ht="15.6" customHeight="1">
      <c r="D62" s="52">
        <v>60</v>
      </c>
      <c r="E62" s="53">
        <v>4882</v>
      </c>
      <c r="F62" s="54" t="s">
        <v>7160</v>
      </c>
      <c r="G62" s="54" t="s">
        <v>6735</v>
      </c>
      <c r="H62" s="54" t="s">
        <v>7161</v>
      </c>
      <c r="I62" s="53">
        <v>2</v>
      </c>
      <c r="J62" s="55">
        <v>44442.583333333343</v>
      </c>
      <c r="K62" s="55">
        <v>44607.4375</v>
      </c>
      <c r="M62" s="52">
        <v>10</v>
      </c>
      <c r="N62" s="60" t="s">
        <v>81</v>
      </c>
      <c r="O62" s="59" t="s">
        <v>1965</v>
      </c>
      <c r="P62" s="73" t="s">
        <v>6733</v>
      </c>
      <c r="Q62" s="73" t="s">
        <v>10</v>
      </c>
      <c r="R62" s="51">
        <v>0</v>
      </c>
      <c r="S62" s="55">
        <v>45310</v>
      </c>
      <c r="T62" s="72" t="s">
        <v>54</v>
      </c>
      <c r="V62" s="52">
        <v>60</v>
      </c>
      <c r="W62" s="52" t="str">
        <f t="shared" si="4"/>
        <v>屏東縣</v>
      </c>
      <c r="X62" s="59" t="s">
        <v>21</v>
      </c>
      <c r="Y62" s="59">
        <v>2</v>
      </c>
      <c r="Z62" s="59">
        <v>4707</v>
      </c>
      <c r="AA62" s="59" t="s">
        <v>7162</v>
      </c>
      <c r="AB62" s="59" t="s">
        <v>7163</v>
      </c>
      <c r="AC62" s="55">
        <v>44886.633333333331</v>
      </c>
      <c r="AD62" s="55">
        <v>44908.625</v>
      </c>
      <c r="AF62" s="52">
        <v>60</v>
      </c>
      <c r="AG62" s="52" t="str">
        <f t="shared" si="5"/>
        <v>桃園市</v>
      </c>
      <c r="AH62" s="59" t="s">
        <v>20</v>
      </c>
      <c r="AI62" s="60">
        <v>2</v>
      </c>
      <c r="AJ62" s="59">
        <v>4419</v>
      </c>
      <c r="AK62" s="59" t="s">
        <v>7164</v>
      </c>
      <c r="AL62" s="59" t="s">
        <v>7165</v>
      </c>
      <c r="AM62" s="55">
        <v>44845.477083333331</v>
      </c>
      <c r="AN62" s="55">
        <v>44854.625</v>
      </c>
    </row>
    <row r="63" spans="4:40" ht="15.6" customHeight="1">
      <c r="D63" s="52">
        <v>61</v>
      </c>
      <c r="E63" s="53">
        <v>4613</v>
      </c>
      <c r="F63" s="54" t="s">
        <v>7076</v>
      </c>
      <c r="G63" s="54" t="s">
        <v>6839</v>
      </c>
      <c r="H63" s="54" t="s">
        <v>6944</v>
      </c>
      <c r="I63" s="53">
        <v>2</v>
      </c>
      <c r="J63" s="55">
        <v>44441.541666666657</v>
      </c>
      <c r="K63" s="55">
        <v>44613.458333333343</v>
      </c>
      <c r="M63" s="52">
        <v>11</v>
      </c>
      <c r="N63" s="60" t="s">
        <v>58</v>
      </c>
      <c r="O63" s="59" t="s">
        <v>1037</v>
      </c>
      <c r="P63" s="73" t="s">
        <v>6733</v>
      </c>
      <c r="Q63" s="73" t="s">
        <v>10</v>
      </c>
      <c r="R63" s="51">
        <v>0</v>
      </c>
      <c r="S63" s="55">
        <v>45314</v>
      </c>
      <c r="T63" s="72" t="s">
        <v>54</v>
      </c>
      <c r="V63" s="52">
        <v>61</v>
      </c>
      <c r="W63" s="52" t="str">
        <f t="shared" si="4"/>
        <v>台中市</v>
      </c>
      <c r="X63" s="59" t="s">
        <v>21</v>
      </c>
      <c r="Y63" s="59">
        <v>2</v>
      </c>
      <c r="Z63" s="59">
        <v>5053</v>
      </c>
      <c r="AA63" s="59" t="s">
        <v>7166</v>
      </c>
      <c r="AB63" s="59" t="s">
        <v>7167</v>
      </c>
      <c r="AC63" s="55">
        <v>44886.7</v>
      </c>
      <c r="AD63" s="55">
        <v>44915.625</v>
      </c>
      <c r="AF63" s="52">
        <v>61</v>
      </c>
      <c r="AG63" s="52" t="str">
        <f t="shared" si="5"/>
        <v>新竹市</v>
      </c>
      <c r="AH63" s="59" t="s">
        <v>20</v>
      </c>
      <c r="AI63" s="60">
        <v>2</v>
      </c>
      <c r="AJ63" s="59" t="s">
        <v>7168</v>
      </c>
      <c r="AK63" s="59" t="s">
        <v>7169</v>
      </c>
      <c r="AL63" s="59" t="s">
        <v>7170</v>
      </c>
      <c r="AM63" s="55">
        <v>44838.604166666657</v>
      </c>
      <c r="AN63" s="55">
        <v>44858.625</v>
      </c>
    </row>
    <row r="64" spans="4:40" ht="15.6" customHeight="1">
      <c r="D64" s="52">
        <v>62</v>
      </c>
      <c r="E64" s="53">
        <v>3351</v>
      </c>
      <c r="F64" s="54" t="s">
        <v>7171</v>
      </c>
      <c r="G64" s="54" t="s">
        <v>6713</v>
      </c>
      <c r="H64" s="54" t="s">
        <v>7172</v>
      </c>
      <c r="I64" s="53">
        <v>2</v>
      </c>
      <c r="J64" s="55">
        <v>44452.4375</v>
      </c>
      <c r="K64" s="55">
        <v>44606.583333333343</v>
      </c>
      <c r="M64" s="52">
        <v>12</v>
      </c>
      <c r="N64" s="60" t="s">
        <v>69</v>
      </c>
      <c r="O64" s="59" t="s">
        <v>1531</v>
      </c>
      <c r="P64" s="73" t="s">
        <v>6733</v>
      </c>
      <c r="Q64" s="73" t="s">
        <v>8</v>
      </c>
      <c r="R64" s="51">
        <v>0</v>
      </c>
      <c r="S64" s="55">
        <v>45317</v>
      </c>
      <c r="T64" s="72" t="s">
        <v>54</v>
      </c>
      <c r="V64" s="52">
        <v>62</v>
      </c>
      <c r="W64" s="52" t="str">
        <f t="shared" si="4"/>
        <v>新竹縣</v>
      </c>
      <c r="X64" s="59" t="s">
        <v>21</v>
      </c>
      <c r="Y64" s="59">
        <v>2</v>
      </c>
      <c r="Z64" s="59">
        <v>5041</v>
      </c>
      <c r="AA64" s="59" t="s">
        <v>7173</v>
      </c>
      <c r="AB64" s="59" t="s">
        <v>7174</v>
      </c>
      <c r="AC64" s="55">
        <v>44897.511805555558</v>
      </c>
      <c r="AD64" s="55">
        <v>44917.458333333343</v>
      </c>
      <c r="AF64" s="52">
        <v>62</v>
      </c>
      <c r="AG64" s="52" t="str">
        <f t="shared" si="5"/>
        <v>台北市</v>
      </c>
      <c r="AH64" s="59" t="s">
        <v>20</v>
      </c>
      <c r="AI64" s="60">
        <v>2</v>
      </c>
      <c r="AJ64" s="59">
        <v>3836</v>
      </c>
      <c r="AK64" s="59" t="s">
        <v>7175</v>
      </c>
      <c r="AL64" s="59" t="s">
        <v>7176</v>
      </c>
      <c r="AM64" s="55">
        <v>44847.426388888889</v>
      </c>
      <c r="AN64" s="55">
        <v>44883.416666666657</v>
      </c>
    </row>
    <row r="65" spans="4:40" ht="15.6" customHeight="1">
      <c r="D65" s="52">
        <v>63</v>
      </c>
      <c r="E65" s="53">
        <v>2639</v>
      </c>
      <c r="F65" s="54" t="s">
        <v>7177</v>
      </c>
      <c r="G65" s="54" t="s">
        <v>6713</v>
      </c>
      <c r="H65" s="54" t="s">
        <v>7172</v>
      </c>
      <c r="I65" s="53">
        <v>2</v>
      </c>
      <c r="J65" s="55">
        <v>44452.458333333343</v>
      </c>
      <c r="K65" s="55">
        <v>44606.4375</v>
      </c>
      <c r="M65" s="52">
        <v>13</v>
      </c>
      <c r="N65" s="60" t="s">
        <v>7178</v>
      </c>
      <c r="O65" s="59" t="s">
        <v>7179</v>
      </c>
      <c r="P65" s="73" t="s">
        <v>6711</v>
      </c>
      <c r="Q65" s="73" t="s">
        <v>6726</v>
      </c>
      <c r="R65" s="51">
        <v>0</v>
      </c>
      <c r="S65" s="55">
        <v>45309</v>
      </c>
      <c r="T65" s="72" t="s">
        <v>54</v>
      </c>
      <c r="V65" s="52">
        <v>63</v>
      </c>
      <c r="W65" s="52" t="str">
        <f t="shared" si="4"/>
        <v>桃園市</v>
      </c>
      <c r="X65" s="59" t="s">
        <v>21</v>
      </c>
      <c r="Y65" s="59">
        <v>2</v>
      </c>
      <c r="Z65" s="59">
        <v>5031</v>
      </c>
      <c r="AA65" s="59" t="s">
        <v>7180</v>
      </c>
      <c r="AB65" s="59" t="s">
        <v>7181</v>
      </c>
      <c r="AC65" s="55">
        <v>44900.70416666667</v>
      </c>
      <c r="AD65" s="55">
        <v>44922.458333333343</v>
      </c>
      <c r="AF65" s="52">
        <v>63</v>
      </c>
      <c r="AG65" s="52" t="str">
        <f t="shared" si="5"/>
        <v>桃園市</v>
      </c>
      <c r="AH65" s="59" t="s">
        <v>20</v>
      </c>
      <c r="AI65" s="60">
        <v>2</v>
      </c>
      <c r="AJ65" s="59">
        <v>2628</v>
      </c>
      <c r="AK65" s="59" t="s">
        <v>7182</v>
      </c>
      <c r="AL65" s="59" t="s">
        <v>7183</v>
      </c>
      <c r="AM65" s="55">
        <v>44881.411111111112</v>
      </c>
      <c r="AN65" s="55">
        <v>44895.625</v>
      </c>
    </row>
    <row r="66" spans="4:40" ht="15.6" customHeight="1">
      <c r="D66" s="52">
        <v>64</v>
      </c>
      <c r="E66" s="53">
        <v>3643</v>
      </c>
      <c r="F66" s="54" t="s">
        <v>7184</v>
      </c>
      <c r="G66" s="54" t="s">
        <v>6711</v>
      </c>
      <c r="H66" s="54" t="s">
        <v>7185</v>
      </c>
      <c r="I66" s="53">
        <v>2</v>
      </c>
      <c r="J66" s="55">
        <v>44452.604166666657</v>
      </c>
      <c r="K66" s="55">
        <v>44614.583333333343</v>
      </c>
      <c r="M66" s="52">
        <v>14</v>
      </c>
      <c r="N66" s="60" t="s">
        <v>1030</v>
      </c>
      <c r="O66" s="59" t="s">
        <v>7186</v>
      </c>
      <c r="P66" s="73" t="s">
        <v>6733</v>
      </c>
      <c r="Q66" s="73" t="s">
        <v>6785</v>
      </c>
      <c r="R66" s="51">
        <v>0</v>
      </c>
      <c r="S66" s="55">
        <v>45316</v>
      </c>
      <c r="T66" s="72" t="s">
        <v>54</v>
      </c>
      <c r="V66" s="52">
        <v>64</v>
      </c>
      <c r="W66" s="52" t="str">
        <f t="shared" si="4"/>
        <v>新竹縣</v>
      </c>
      <c r="X66" s="59" t="s">
        <v>21</v>
      </c>
      <c r="Y66" s="59">
        <v>2</v>
      </c>
      <c r="Z66" s="59">
        <v>5051</v>
      </c>
      <c r="AA66" s="59" t="s">
        <v>7187</v>
      </c>
      <c r="AB66" s="59" t="s">
        <v>7188</v>
      </c>
      <c r="AC66" s="55">
        <v>44916.724999999999</v>
      </c>
      <c r="AD66" s="55">
        <v>44931.458333333343</v>
      </c>
      <c r="AF66" s="52">
        <v>64</v>
      </c>
      <c r="AG66" s="52" t="str">
        <f t="shared" si="5"/>
        <v/>
      </c>
      <c r="AH66" s="59" t="s">
        <v>20</v>
      </c>
      <c r="AI66" s="60">
        <v>1</v>
      </c>
      <c r="AJ66" s="59" t="s">
        <v>7189</v>
      </c>
      <c r="AK66" s="59" t="s">
        <v>7190</v>
      </c>
      <c r="AL66" s="59" t="s">
        <v>7191</v>
      </c>
      <c r="AM66" s="55">
        <v>44888.458333333343</v>
      </c>
      <c r="AN66" s="55">
        <v>44901.458333333343</v>
      </c>
    </row>
    <row r="67" spans="4:40" ht="15.6" customHeight="1">
      <c r="D67" s="52">
        <v>65</v>
      </c>
      <c r="E67" s="53" t="s">
        <v>7192</v>
      </c>
      <c r="F67" s="54" t="s">
        <v>7193</v>
      </c>
      <c r="G67" s="54" t="s">
        <v>6713</v>
      </c>
      <c r="H67" s="54" t="s">
        <v>6714</v>
      </c>
      <c r="I67" s="53">
        <v>2</v>
      </c>
      <c r="J67" s="55">
        <v>44453.4375</v>
      </c>
      <c r="K67" s="55">
        <v>44607.4375</v>
      </c>
      <c r="M67" s="52">
        <v>15</v>
      </c>
      <c r="N67" s="60" t="s">
        <v>7194</v>
      </c>
      <c r="O67" s="59" t="s">
        <v>6851</v>
      </c>
      <c r="P67" s="73" t="s">
        <v>6744</v>
      </c>
      <c r="Q67" s="73" t="s">
        <v>6852</v>
      </c>
      <c r="R67" s="51">
        <v>0</v>
      </c>
      <c r="S67" s="55">
        <v>45307</v>
      </c>
      <c r="T67" s="72" t="s">
        <v>54</v>
      </c>
      <c r="V67" s="52">
        <v>65</v>
      </c>
      <c r="W67" s="52" t="str">
        <f t="shared" ref="W67:W98" si="6">LEFT(AB67,3)</f>
        <v>屏東縣</v>
      </c>
      <c r="X67" s="59" t="s">
        <v>21</v>
      </c>
      <c r="Y67" s="59">
        <v>2</v>
      </c>
      <c r="Z67" s="59">
        <v>4942</v>
      </c>
      <c r="AA67" s="59" t="s">
        <v>7195</v>
      </c>
      <c r="AB67" s="59" t="s">
        <v>7196</v>
      </c>
      <c r="AC67" s="55">
        <v>44916.443749999999</v>
      </c>
      <c r="AD67" s="55">
        <v>44935.625</v>
      </c>
      <c r="AF67" s="52">
        <v>65</v>
      </c>
      <c r="AG67" s="52" t="str">
        <f t="shared" si="5"/>
        <v/>
      </c>
      <c r="AH67" s="59" t="s">
        <v>20</v>
      </c>
      <c r="AI67" s="60">
        <v>1</v>
      </c>
      <c r="AJ67" s="59" t="s">
        <v>7197</v>
      </c>
      <c r="AK67" s="59" t="s">
        <v>7198</v>
      </c>
      <c r="AL67" s="59" t="s">
        <v>7199</v>
      </c>
      <c r="AM67" s="55">
        <v>44888.459722222222</v>
      </c>
      <c r="AN67" s="55">
        <v>44901.458333333343</v>
      </c>
    </row>
    <row r="68" spans="4:40" ht="15.6" customHeight="1">
      <c r="D68" s="52">
        <v>66</v>
      </c>
      <c r="E68" s="53">
        <v>3870</v>
      </c>
      <c r="F68" s="54" t="s">
        <v>7200</v>
      </c>
      <c r="G68" s="54" t="s">
        <v>6713</v>
      </c>
      <c r="H68" s="54" t="s">
        <v>6714</v>
      </c>
      <c r="I68" s="53">
        <v>2</v>
      </c>
      <c r="J68" s="55">
        <v>44453.5625</v>
      </c>
      <c r="K68" s="55">
        <v>44608.4375</v>
      </c>
      <c r="M68" s="52">
        <v>16</v>
      </c>
      <c r="N68" s="60" t="s">
        <v>7201</v>
      </c>
      <c r="O68" s="59" t="s">
        <v>6866</v>
      </c>
      <c r="P68" s="73" t="s">
        <v>6744</v>
      </c>
      <c r="Q68" s="73" t="s">
        <v>6852</v>
      </c>
      <c r="R68" s="51">
        <v>0</v>
      </c>
      <c r="S68" s="55">
        <v>45307</v>
      </c>
      <c r="T68" s="72" t="s">
        <v>54</v>
      </c>
      <c r="V68" s="52">
        <v>66</v>
      </c>
      <c r="W68" s="52" t="str">
        <f t="shared" si="6"/>
        <v>新北市</v>
      </c>
      <c r="X68" s="59" t="s">
        <v>21</v>
      </c>
      <c r="Y68" s="59">
        <v>2</v>
      </c>
      <c r="Z68" s="59">
        <v>5052</v>
      </c>
      <c r="AA68" s="59" t="s">
        <v>7202</v>
      </c>
      <c r="AB68" s="59" t="s">
        <v>7203</v>
      </c>
      <c r="AC68" s="55">
        <v>44917.458333333343</v>
      </c>
      <c r="AD68" s="55">
        <v>44936.458333333343</v>
      </c>
      <c r="AF68" s="52">
        <v>66</v>
      </c>
      <c r="AG68" s="52" t="str">
        <f t="shared" si="5"/>
        <v/>
      </c>
      <c r="AH68" s="59" t="s">
        <v>20</v>
      </c>
      <c r="AI68" s="60">
        <v>1</v>
      </c>
      <c r="AJ68" s="59" t="s">
        <v>7204</v>
      </c>
      <c r="AK68" s="59" t="s">
        <v>7205</v>
      </c>
      <c r="AL68" s="59" t="s">
        <v>7206</v>
      </c>
      <c r="AM68" s="55">
        <v>44888.493750000001</v>
      </c>
      <c r="AN68" s="55">
        <v>44901.458333333343</v>
      </c>
    </row>
    <row r="69" spans="4:40" ht="15.6" customHeight="1">
      <c r="D69" s="52">
        <v>67</v>
      </c>
      <c r="E69" s="53">
        <v>4585</v>
      </c>
      <c r="F69" s="54" t="s">
        <v>7207</v>
      </c>
      <c r="G69" s="54" t="s">
        <v>6716</v>
      </c>
      <c r="H69" s="54" t="s">
        <v>6717</v>
      </c>
      <c r="I69" s="53">
        <v>2</v>
      </c>
      <c r="J69" s="55">
        <v>44454.458333333343</v>
      </c>
      <c r="K69" s="55">
        <v>44578.4375</v>
      </c>
      <c r="M69" s="52">
        <v>17</v>
      </c>
      <c r="N69" s="60" t="s">
        <v>7208</v>
      </c>
      <c r="O69" s="59" t="s">
        <v>7209</v>
      </c>
      <c r="P69" s="73" t="s">
        <v>6744</v>
      </c>
      <c r="Q69" s="73" t="s">
        <v>6822</v>
      </c>
      <c r="R69" s="51">
        <v>0</v>
      </c>
      <c r="S69" s="55">
        <v>45321</v>
      </c>
      <c r="T69" s="72" t="s">
        <v>54</v>
      </c>
      <c r="V69" s="52">
        <v>67</v>
      </c>
      <c r="W69" s="52" t="str">
        <f t="shared" si="6"/>
        <v>台中市</v>
      </c>
      <c r="X69" s="59" t="s">
        <v>21</v>
      </c>
      <c r="Y69" s="59">
        <v>2</v>
      </c>
      <c r="Z69" s="59">
        <v>4994</v>
      </c>
      <c r="AA69" s="59" t="s">
        <v>7210</v>
      </c>
      <c r="AB69" s="59" t="s">
        <v>7211</v>
      </c>
      <c r="AC69" s="55">
        <v>44923.489583333343</v>
      </c>
      <c r="AD69" s="55">
        <v>44936.625</v>
      </c>
      <c r="AF69" s="52">
        <v>67</v>
      </c>
      <c r="AG69" s="52" t="str">
        <f t="shared" si="5"/>
        <v/>
      </c>
      <c r="AH69" s="59" t="s">
        <v>20</v>
      </c>
      <c r="AI69" s="60">
        <v>1</v>
      </c>
      <c r="AJ69" s="59" t="s">
        <v>7212</v>
      </c>
      <c r="AK69" s="59" t="s">
        <v>7213</v>
      </c>
      <c r="AL69" s="59" t="s">
        <v>7214</v>
      </c>
      <c r="AM69" s="55">
        <v>44888.569444444453</v>
      </c>
      <c r="AN69" s="55">
        <v>44901.458333333343</v>
      </c>
    </row>
    <row r="70" spans="4:40" ht="15.6" customHeight="1">
      <c r="D70" s="52">
        <v>68</v>
      </c>
      <c r="E70" s="53" t="s">
        <v>7215</v>
      </c>
      <c r="F70" s="54" t="s">
        <v>7216</v>
      </c>
      <c r="G70" s="54" t="s">
        <v>6713</v>
      </c>
      <c r="H70" s="54" t="s">
        <v>6714</v>
      </c>
      <c r="I70" s="53">
        <v>2</v>
      </c>
      <c r="J70" s="55">
        <v>44454.458333333343</v>
      </c>
      <c r="K70" s="55">
        <v>44608.416666666657</v>
      </c>
      <c r="M70" s="52">
        <v>18</v>
      </c>
      <c r="N70" s="60" t="s">
        <v>7217</v>
      </c>
      <c r="O70" s="59" t="s">
        <v>7218</v>
      </c>
      <c r="P70" s="73" t="s">
        <v>6744</v>
      </c>
      <c r="Q70" s="73" t="s">
        <v>6824</v>
      </c>
      <c r="R70" s="51">
        <v>0</v>
      </c>
      <c r="S70" s="55">
        <v>45321</v>
      </c>
      <c r="T70" s="72" t="s">
        <v>54</v>
      </c>
      <c r="V70" s="52">
        <v>68</v>
      </c>
      <c r="W70" s="52" t="str">
        <f t="shared" si="6"/>
        <v>桃園市</v>
      </c>
      <c r="X70" s="59" t="s">
        <v>21</v>
      </c>
      <c r="Y70" s="59">
        <v>2</v>
      </c>
      <c r="Z70" s="59">
        <v>5054</v>
      </c>
      <c r="AA70" s="59" t="s">
        <v>7219</v>
      </c>
      <c r="AB70" s="59" t="s">
        <v>7220</v>
      </c>
      <c r="AC70" s="55">
        <v>44922.480555555558</v>
      </c>
      <c r="AD70" s="55">
        <v>44938.458333333343</v>
      </c>
      <c r="AF70" s="52">
        <v>68</v>
      </c>
      <c r="AG70" s="52" t="str">
        <f t="shared" si="5"/>
        <v/>
      </c>
      <c r="AH70" s="59" t="s">
        <v>20</v>
      </c>
      <c r="AI70" s="60">
        <v>1</v>
      </c>
      <c r="AJ70" s="59" t="s">
        <v>7221</v>
      </c>
      <c r="AK70" s="59" t="s">
        <v>7222</v>
      </c>
      <c r="AL70" s="59" t="s">
        <v>7223</v>
      </c>
      <c r="AM70" s="55">
        <v>44888.569444444453</v>
      </c>
      <c r="AN70" s="55">
        <v>44901.458333333343</v>
      </c>
    </row>
    <row r="71" spans="4:40" ht="15.6" customHeight="1">
      <c r="D71" s="52">
        <v>69</v>
      </c>
      <c r="E71" s="53">
        <v>4536</v>
      </c>
      <c r="F71" s="54" t="s">
        <v>7224</v>
      </c>
      <c r="G71" s="54" t="s">
        <v>6733</v>
      </c>
      <c r="H71" s="54" t="s">
        <v>6746</v>
      </c>
      <c r="I71" s="53">
        <v>2</v>
      </c>
      <c r="J71" s="55">
        <v>44455.4375</v>
      </c>
      <c r="K71" s="55">
        <v>44610.4375</v>
      </c>
      <c r="M71" s="52">
        <v>19</v>
      </c>
      <c r="N71" s="60" t="s">
        <v>7225</v>
      </c>
      <c r="O71" s="59" t="s">
        <v>6904</v>
      </c>
      <c r="P71" s="73" t="s">
        <v>6735</v>
      </c>
      <c r="Q71" s="73" t="s">
        <v>6905</v>
      </c>
      <c r="R71" s="51">
        <v>0</v>
      </c>
      <c r="S71" s="55">
        <v>45308</v>
      </c>
      <c r="T71" s="72" t="s">
        <v>54</v>
      </c>
      <c r="V71" s="52">
        <v>69</v>
      </c>
      <c r="W71" s="52" t="str">
        <f t="shared" si="6"/>
        <v>彰化縣</v>
      </c>
      <c r="X71" s="59" t="s">
        <v>21</v>
      </c>
      <c r="Y71" s="59">
        <v>2</v>
      </c>
      <c r="Z71" s="59">
        <v>5045</v>
      </c>
      <c r="AA71" s="59" t="s">
        <v>7226</v>
      </c>
      <c r="AB71" s="59" t="s">
        <v>7227</v>
      </c>
      <c r="AC71" s="55">
        <v>44923.581250000003</v>
      </c>
      <c r="AD71" s="55">
        <v>44938.625</v>
      </c>
      <c r="AF71" s="52">
        <v>69</v>
      </c>
      <c r="AG71" s="52" t="str">
        <f t="shared" si="5"/>
        <v/>
      </c>
      <c r="AH71" s="59" t="s">
        <v>20</v>
      </c>
      <c r="AI71" s="60">
        <v>1</v>
      </c>
      <c r="AJ71" s="59" t="s">
        <v>7228</v>
      </c>
      <c r="AK71" s="59" t="s">
        <v>6936</v>
      </c>
      <c r="AL71" s="59" t="s">
        <v>7229</v>
      </c>
      <c r="AM71" s="55">
        <v>44902.603472222218</v>
      </c>
      <c r="AN71" s="55">
        <v>44915.416666666657</v>
      </c>
    </row>
    <row r="72" spans="4:40" ht="15.6" customHeight="1">
      <c r="D72" s="52">
        <v>70</v>
      </c>
      <c r="E72" s="53">
        <v>4617</v>
      </c>
      <c r="F72" s="54" t="s">
        <v>7230</v>
      </c>
      <c r="G72" s="54" t="s">
        <v>6713</v>
      </c>
      <c r="H72" s="54" t="s">
        <v>7231</v>
      </c>
      <c r="I72" s="53">
        <v>2</v>
      </c>
      <c r="J72" s="55">
        <v>44455.5625</v>
      </c>
      <c r="K72" s="55">
        <v>44613.583333333343</v>
      </c>
      <c r="M72" s="52">
        <v>20</v>
      </c>
      <c r="N72" s="60" t="s">
        <v>7232</v>
      </c>
      <c r="O72" s="59" t="s">
        <v>6928</v>
      </c>
      <c r="P72" s="73" t="s">
        <v>6792</v>
      </c>
      <c r="Q72" s="73" t="s">
        <v>6892</v>
      </c>
      <c r="R72" s="51">
        <v>0</v>
      </c>
      <c r="S72" s="55">
        <v>45309</v>
      </c>
      <c r="T72" s="72" t="s">
        <v>54</v>
      </c>
      <c r="V72" s="52">
        <v>70</v>
      </c>
      <c r="W72" s="52" t="str">
        <f t="shared" si="6"/>
        <v>新北市</v>
      </c>
      <c r="X72" s="59" t="s">
        <v>21</v>
      </c>
      <c r="Y72" s="59">
        <v>2</v>
      </c>
      <c r="Z72" s="59">
        <v>5057</v>
      </c>
      <c r="AA72" s="59" t="s">
        <v>1826</v>
      </c>
      <c r="AB72" s="59" t="s">
        <v>5808</v>
      </c>
      <c r="AC72" s="55">
        <v>44930.443055555559</v>
      </c>
      <c r="AD72" s="55">
        <v>44943.458333333343</v>
      </c>
      <c r="AF72" s="52">
        <v>70</v>
      </c>
      <c r="AG72" s="52" t="str">
        <f t="shared" si="5"/>
        <v>桃園市</v>
      </c>
      <c r="AH72" s="59" t="s">
        <v>20</v>
      </c>
      <c r="AI72" s="60">
        <v>2</v>
      </c>
      <c r="AJ72" s="59" t="s">
        <v>7233</v>
      </c>
      <c r="AK72" s="59" t="s">
        <v>7234</v>
      </c>
      <c r="AL72" s="59" t="s">
        <v>7235</v>
      </c>
      <c r="AM72" s="55">
        <v>44902.588194444441</v>
      </c>
      <c r="AN72" s="55">
        <v>44921.625</v>
      </c>
    </row>
    <row r="73" spans="4:40" ht="15.6" customHeight="1">
      <c r="D73" s="52">
        <v>71</v>
      </c>
      <c r="E73" s="53">
        <v>3597</v>
      </c>
      <c r="F73" s="54" t="s">
        <v>7236</v>
      </c>
      <c r="G73" s="54" t="s">
        <v>6713</v>
      </c>
      <c r="H73" s="54" t="s">
        <v>6890</v>
      </c>
      <c r="I73" s="53">
        <v>2</v>
      </c>
      <c r="J73" s="55">
        <v>44456.4375</v>
      </c>
      <c r="K73" s="55">
        <v>44609.583333333343</v>
      </c>
      <c r="M73" s="52">
        <v>21</v>
      </c>
      <c r="N73" s="60" t="s">
        <v>7237</v>
      </c>
      <c r="O73" s="59" t="s">
        <v>7238</v>
      </c>
      <c r="P73" s="73" t="s">
        <v>6792</v>
      </c>
      <c r="Q73" s="73" t="s">
        <v>7020</v>
      </c>
      <c r="R73" s="51">
        <v>0</v>
      </c>
      <c r="S73" s="55">
        <v>45310</v>
      </c>
      <c r="T73" s="72" t="s">
        <v>54</v>
      </c>
      <c r="V73" s="52">
        <v>71</v>
      </c>
      <c r="W73" s="52" t="str">
        <f t="shared" si="6"/>
        <v>新北市</v>
      </c>
      <c r="X73" s="59" t="s">
        <v>21</v>
      </c>
      <c r="Y73" s="59">
        <v>2</v>
      </c>
      <c r="Z73" s="59">
        <v>4979</v>
      </c>
      <c r="AA73" s="59" t="s">
        <v>7239</v>
      </c>
      <c r="AB73" s="59" t="s">
        <v>7240</v>
      </c>
      <c r="AC73" s="55">
        <v>44945.470138888893</v>
      </c>
      <c r="AD73" s="55">
        <v>44970.458333333343</v>
      </c>
      <c r="AF73" s="52">
        <v>71</v>
      </c>
      <c r="AG73" s="52" t="str">
        <f t="shared" si="5"/>
        <v>苗栗縣</v>
      </c>
      <c r="AH73" s="59" t="s">
        <v>20</v>
      </c>
      <c r="AI73" s="60">
        <v>2</v>
      </c>
      <c r="AJ73" s="59">
        <v>4018</v>
      </c>
      <c r="AK73" s="59" t="s">
        <v>7241</v>
      </c>
      <c r="AL73" s="59" t="s">
        <v>7242</v>
      </c>
      <c r="AM73" s="55">
        <v>44897.621527777781</v>
      </c>
      <c r="AN73" s="55">
        <v>44922.458333333343</v>
      </c>
    </row>
    <row r="74" spans="4:40" ht="15.6" customHeight="1">
      <c r="D74" s="52">
        <v>72</v>
      </c>
      <c r="E74" s="53">
        <v>4633</v>
      </c>
      <c r="F74" s="54" t="s">
        <v>7243</v>
      </c>
      <c r="G74" s="54" t="s">
        <v>6713</v>
      </c>
      <c r="H74" s="54" t="s">
        <v>7172</v>
      </c>
      <c r="I74" s="53">
        <v>2</v>
      </c>
      <c r="J74" s="55">
        <v>44456.458333333343</v>
      </c>
      <c r="K74" s="55">
        <v>44606.416666666657</v>
      </c>
      <c r="M74" s="52">
        <v>22</v>
      </c>
      <c r="N74" s="60" t="s">
        <v>7244</v>
      </c>
      <c r="O74" s="59" t="s">
        <v>7245</v>
      </c>
      <c r="P74" s="73" t="s">
        <v>6735</v>
      </c>
      <c r="Q74" s="73" t="s">
        <v>6914</v>
      </c>
      <c r="R74" s="51">
        <v>0</v>
      </c>
      <c r="S74" s="55">
        <v>45314</v>
      </c>
      <c r="T74" s="72" t="s">
        <v>54</v>
      </c>
      <c r="V74" s="52">
        <v>72</v>
      </c>
      <c r="W74" s="52" t="str">
        <f t="shared" si="6"/>
        <v>桃園市</v>
      </c>
      <c r="X74" s="59" t="s">
        <v>21</v>
      </c>
      <c r="Y74" s="59">
        <v>2</v>
      </c>
      <c r="Z74" s="59">
        <v>5050</v>
      </c>
      <c r="AA74" s="59" t="s">
        <v>7246</v>
      </c>
      <c r="AB74" s="59" t="s">
        <v>7247</v>
      </c>
      <c r="AC74" s="55">
        <v>44959.445138888892</v>
      </c>
      <c r="AD74" s="55">
        <v>44977.458333333343</v>
      </c>
      <c r="AF74" s="52">
        <v>72</v>
      </c>
      <c r="AG74" s="52" t="str">
        <f t="shared" si="5"/>
        <v>新北市</v>
      </c>
      <c r="AH74" s="59" t="s">
        <v>20</v>
      </c>
      <c r="AI74" s="60">
        <v>2</v>
      </c>
      <c r="AJ74" s="59">
        <v>5046</v>
      </c>
      <c r="AK74" s="59" t="s">
        <v>7136</v>
      </c>
      <c r="AL74" s="59" t="s">
        <v>7137</v>
      </c>
      <c r="AM74" s="55">
        <v>44916.502083333333</v>
      </c>
      <c r="AN74" s="55">
        <v>44922.625</v>
      </c>
    </row>
    <row r="75" spans="4:40" ht="15.6" customHeight="1">
      <c r="D75" s="52">
        <v>73</v>
      </c>
      <c r="E75" s="53">
        <v>3676</v>
      </c>
      <c r="F75" s="54" t="s">
        <v>7248</v>
      </c>
      <c r="G75" s="54" t="s">
        <v>6733</v>
      </c>
      <c r="H75" s="54" t="s">
        <v>9</v>
      </c>
      <c r="I75" s="53">
        <v>2</v>
      </c>
      <c r="J75" s="55">
        <v>44452.583333333343</v>
      </c>
      <c r="K75" s="55">
        <v>44607.395833333343</v>
      </c>
      <c r="M75" s="52">
        <v>23</v>
      </c>
      <c r="N75" s="60" t="s">
        <v>7249</v>
      </c>
      <c r="O75" s="59" t="s">
        <v>7250</v>
      </c>
      <c r="P75" s="73" t="s">
        <v>6735</v>
      </c>
      <c r="Q75" s="73" t="s">
        <v>6736</v>
      </c>
      <c r="R75" s="51">
        <v>0</v>
      </c>
      <c r="S75" s="55">
        <v>45322</v>
      </c>
      <c r="T75" s="72" t="s">
        <v>54</v>
      </c>
      <c r="V75" s="52">
        <v>73</v>
      </c>
      <c r="W75" s="52" t="str">
        <f t="shared" si="6"/>
        <v>新北市</v>
      </c>
      <c r="X75" s="59" t="s">
        <v>21</v>
      </c>
      <c r="Y75" s="59">
        <v>2</v>
      </c>
      <c r="Z75" s="59">
        <v>5060</v>
      </c>
      <c r="AA75" s="59" t="s">
        <v>1822</v>
      </c>
      <c r="AB75" s="59" t="s">
        <v>5677</v>
      </c>
      <c r="AC75" s="55">
        <v>44961.62777777778</v>
      </c>
      <c r="AD75" s="55">
        <v>44977.458333333343</v>
      </c>
      <c r="AF75" s="52">
        <v>73</v>
      </c>
      <c r="AG75" s="52" t="str">
        <f t="shared" si="5"/>
        <v/>
      </c>
      <c r="AH75" s="59" t="s">
        <v>20</v>
      </c>
      <c r="AI75" s="60">
        <v>1</v>
      </c>
      <c r="AJ75" s="59" t="s">
        <v>7251</v>
      </c>
      <c r="AK75" s="59" t="s">
        <v>6898</v>
      </c>
      <c r="AL75" s="59" t="s">
        <v>7252</v>
      </c>
      <c r="AM75" s="55">
        <v>44911.426388888889</v>
      </c>
      <c r="AN75" s="55">
        <v>44925.458333333343</v>
      </c>
    </row>
    <row r="76" spans="4:40" ht="15.6" customHeight="1">
      <c r="D76" s="52">
        <v>74</v>
      </c>
      <c r="E76" s="53">
        <v>4586</v>
      </c>
      <c r="F76" s="54" t="s">
        <v>554</v>
      </c>
      <c r="G76" s="54" t="s">
        <v>6733</v>
      </c>
      <c r="H76" s="54" t="s">
        <v>9</v>
      </c>
      <c r="I76" s="53">
        <v>2</v>
      </c>
      <c r="J76" s="55">
        <v>44452.583333333343</v>
      </c>
      <c r="K76" s="55">
        <v>44608.416666666657</v>
      </c>
      <c r="M76" s="52">
        <v>24</v>
      </c>
      <c r="N76" s="60" t="s">
        <v>7253</v>
      </c>
      <c r="O76" s="59" t="s">
        <v>7254</v>
      </c>
      <c r="P76" s="73" t="s">
        <v>6792</v>
      </c>
      <c r="Q76" s="73" t="s">
        <v>6892</v>
      </c>
      <c r="R76" s="51">
        <v>0</v>
      </c>
      <c r="S76" s="55">
        <v>45313</v>
      </c>
      <c r="T76" s="72" t="s">
        <v>54</v>
      </c>
      <c r="V76" s="52">
        <v>74</v>
      </c>
      <c r="W76" s="52" t="str">
        <f t="shared" si="6"/>
        <v>高雄市</v>
      </c>
      <c r="X76" s="59" t="s">
        <v>21</v>
      </c>
      <c r="Y76" s="59">
        <v>2</v>
      </c>
      <c r="Z76" s="59">
        <v>5078</v>
      </c>
      <c r="AA76" s="59" t="s">
        <v>7255</v>
      </c>
      <c r="AB76" s="59" t="s">
        <v>7256</v>
      </c>
      <c r="AC76" s="55">
        <v>44965.588888888888</v>
      </c>
      <c r="AD76" s="55">
        <v>44977.625</v>
      </c>
      <c r="AF76" s="52">
        <v>74</v>
      </c>
      <c r="AG76" s="52" t="str">
        <f t="shared" si="5"/>
        <v/>
      </c>
      <c r="AH76" s="59" t="s">
        <v>20</v>
      </c>
      <c r="AI76" s="60">
        <v>1</v>
      </c>
      <c r="AJ76" s="59" t="s">
        <v>7257</v>
      </c>
      <c r="AK76" s="59" t="s">
        <v>6922</v>
      </c>
      <c r="AL76" s="59" t="s">
        <v>7258</v>
      </c>
      <c r="AM76" s="55">
        <v>44911.426388888889</v>
      </c>
      <c r="AN76" s="55">
        <v>44925.583333333343</v>
      </c>
    </row>
    <row r="77" spans="4:40" ht="15.6" customHeight="1">
      <c r="D77" s="52">
        <v>75</v>
      </c>
      <c r="E77" s="53">
        <v>3811</v>
      </c>
      <c r="F77" s="54" t="s">
        <v>7259</v>
      </c>
      <c r="G77" s="54" t="s">
        <v>6733</v>
      </c>
      <c r="H77" s="54" t="s">
        <v>9</v>
      </c>
      <c r="I77" s="53">
        <v>2</v>
      </c>
      <c r="J77" s="55">
        <v>44453.416666666657</v>
      </c>
      <c r="K77" s="55">
        <v>44607.416666666657</v>
      </c>
      <c r="M77" s="52">
        <v>25</v>
      </c>
      <c r="N77" s="60" t="s">
        <v>7260</v>
      </c>
      <c r="O77" s="59" t="s">
        <v>7261</v>
      </c>
      <c r="P77" s="73" t="s">
        <v>6735</v>
      </c>
      <c r="Q77" s="73" t="s">
        <v>7262</v>
      </c>
      <c r="R77" s="51">
        <v>0</v>
      </c>
      <c r="S77" s="55">
        <v>45315</v>
      </c>
      <c r="T77" s="72" t="s">
        <v>54</v>
      </c>
      <c r="V77" s="52">
        <v>75</v>
      </c>
      <c r="W77" s="52" t="str">
        <f t="shared" si="6"/>
        <v>高雄市</v>
      </c>
      <c r="X77" s="59" t="s">
        <v>21</v>
      </c>
      <c r="Y77" s="59">
        <v>2</v>
      </c>
      <c r="Z77" s="59">
        <v>5077</v>
      </c>
      <c r="AA77" s="59" t="s">
        <v>7263</v>
      </c>
      <c r="AB77" s="59" t="s">
        <v>7264</v>
      </c>
      <c r="AC77" s="55">
        <v>44965.451388888891</v>
      </c>
      <c r="AD77" s="55">
        <v>44978.625</v>
      </c>
      <c r="AF77" s="52">
        <v>75</v>
      </c>
      <c r="AG77" s="52" t="str">
        <f t="shared" si="5"/>
        <v>台北市</v>
      </c>
      <c r="AH77" s="59" t="s">
        <v>20</v>
      </c>
      <c r="AI77" s="60">
        <v>2</v>
      </c>
      <c r="AJ77" s="59">
        <v>4969</v>
      </c>
      <c r="AK77" s="59" t="s">
        <v>7265</v>
      </c>
      <c r="AL77" s="59" t="s">
        <v>7266</v>
      </c>
      <c r="AM77" s="55">
        <v>44915.584722222222</v>
      </c>
      <c r="AN77" s="55">
        <v>44929.625</v>
      </c>
    </row>
    <row r="78" spans="4:40" ht="15.6" customHeight="1">
      <c r="D78" s="52">
        <v>76</v>
      </c>
      <c r="E78" s="53">
        <v>4652</v>
      </c>
      <c r="F78" s="54" t="s">
        <v>738</v>
      </c>
      <c r="G78" s="54" t="s">
        <v>6733</v>
      </c>
      <c r="H78" s="54" t="s">
        <v>9</v>
      </c>
      <c r="I78" s="53">
        <v>2</v>
      </c>
      <c r="J78" s="55">
        <v>44453.416666666657</v>
      </c>
      <c r="K78" s="55">
        <v>44608.4375</v>
      </c>
      <c r="M78" s="52">
        <v>26</v>
      </c>
      <c r="N78" s="60" t="s">
        <v>7267</v>
      </c>
      <c r="O78" s="59" t="s">
        <v>7268</v>
      </c>
      <c r="P78" s="73" t="s">
        <v>6735</v>
      </c>
      <c r="Q78" s="73" t="s">
        <v>6875</v>
      </c>
      <c r="R78" s="51">
        <v>0</v>
      </c>
      <c r="S78" s="55">
        <v>45316</v>
      </c>
      <c r="T78" s="72" t="s">
        <v>54</v>
      </c>
      <c r="V78" s="52">
        <v>76</v>
      </c>
      <c r="W78" s="52" t="str">
        <f t="shared" si="6"/>
        <v>高雄市</v>
      </c>
      <c r="X78" s="59" t="s">
        <v>21</v>
      </c>
      <c r="Y78" s="59">
        <v>2</v>
      </c>
      <c r="Z78" s="59">
        <v>5076</v>
      </c>
      <c r="AA78" s="59" t="s">
        <v>7269</v>
      </c>
      <c r="AB78" s="59" t="s">
        <v>7270</v>
      </c>
      <c r="AC78" s="55">
        <v>44964.47152777778</v>
      </c>
      <c r="AD78" s="55">
        <v>44979.625</v>
      </c>
      <c r="AF78" s="52">
        <v>76</v>
      </c>
      <c r="AG78" s="52" t="str">
        <f t="shared" si="5"/>
        <v>台南市</v>
      </c>
      <c r="AH78" s="59" t="s">
        <v>20</v>
      </c>
      <c r="AI78" s="60">
        <v>2</v>
      </c>
      <c r="AJ78" s="59">
        <v>4458</v>
      </c>
      <c r="AK78" s="59" t="s">
        <v>7271</v>
      </c>
      <c r="AL78" s="59" t="s">
        <v>7272</v>
      </c>
      <c r="AM78" s="55">
        <v>44909.443749999999</v>
      </c>
      <c r="AN78" s="55">
        <v>44930.458333333343</v>
      </c>
    </row>
    <row r="79" spans="4:40" ht="15.6" customHeight="1">
      <c r="D79" s="52">
        <v>77</v>
      </c>
      <c r="E79" s="53">
        <v>2321</v>
      </c>
      <c r="F79" s="54" t="s">
        <v>444</v>
      </c>
      <c r="G79" s="54" t="s">
        <v>6733</v>
      </c>
      <c r="H79" s="54" t="s">
        <v>9</v>
      </c>
      <c r="I79" s="53">
        <v>2</v>
      </c>
      <c r="J79" s="55">
        <v>44453.583333333343</v>
      </c>
      <c r="K79" s="55">
        <v>44607.4375</v>
      </c>
      <c r="M79" s="52">
        <v>27</v>
      </c>
      <c r="N79" s="60" t="s">
        <v>7273</v>
      </c>
      <c r="O79" s="59" t="s">
        <v>7274</v>
      </c>
      <c r="P79" s="73" t="s">
        <v>6735</v>
      </c>
      <c r="Q79" s="73" t="s">
        <v>6736</v>
      </c>
      <c r="R79" s="51">
        <v>0</v>
      </c>
      <c r="S79" s="55">
        <v>45317</v>
      </c>
      <c r="T79" s="72" t="s">
        <v>54</v>
      </c>
      <c r="V79" s="52">
        <v>77</v>
      </c>
      <c r="W79" s="52" t="str">
        <f t="shared" si="6"/>
        <v>桃園市</v>
      </c>
      <c r="X79" s="59" t="s">
        <v>21</v>
      </c>
      <c r="Y79" s="59">
        <v>2</v>
      </c>
      <c r="Z79" s="59">
        <v>5075</v>
      </c>
      <c r="AA79" s="59" t="s">
        <v>7275</v>
      </c>
      <c r="AB79" s="59" t="s">
        <v>7276</v>
      </c>
      <c r="AC79" s="55">
        <v>44964.781944444447</v>
      </c>
      <c r="AD79" s="55">
        <v>44986.458333333343</v>
      </c>
      <c r="AF79" s="52">
        <v>77</v>
      </c>
      <c r="AG79" s="52" t="str">
        <f t="shared" si="5"/>
        <v>台北市</v>
      </c>
      <c r="AH79" s="59" t="s">
        <v>20</v>
      </c>
      <c r="AI79" s="60">
        <v>2</v>
      </c>
      <c r="AJ79" s="59">
        <v>4987</v>
      </c>
      <c r="AK79" s="59" t="s">
        <v>7277</v>
      </c>
      <c r="AL79" s="59" t="s">
        <v>7278</v>
      </c>
      <c r="AM79" s="55">
        <v>44914.626388888893</v>
      </c>
      <c r="AN79" s="55">
        <v>44930.458333333343</v>
      </c>
    </row>
    <row r="80" spans="4:40" ht="15.6" customHeight="1">
      <c r="D80" s="52">
        <v>78</v>
      </c>
      <c r="E80" s="53">
        <v>4539</v>
      </c>
      <c r="F80" s="54" t="s">
        <v>509</v>
      </c>
      <c r="G80" s="54" t="s">
        <v>6733</v>
      </c>
      <c r="H80" s="54" t="s">
        <v>9</v>
      </c>
      <c r="I80" s="53">
        <v>2</v>
      </c>
      <c r="J80" s="55">
        <v>44453.583333333343</v>
      </c>
      <c r="K80" s="55">
        <v>44607.458333333343</v>
      </c>
      <c r="M80" s="52">
        <v>28</v>
      </c>
      <c r="N80" s="60" t="s">
        <v>7279</v>
      </c>
      <c r="O80" s="59" t="s">
        <v>7280</v>
      </c>
      <c r="P80" s="73" t="s">
        <v>6792</v>
      </c>
      <c r="Q80" s="73" t="s">
        <v>7281</v>
      </c>
      <c r="R80" s="51">
        <v>0</v>
      </c>
      <c r="S80" s="55">
        <v>45320</v>
      </c>
      <c r="T80" s="72" t="s">
        <v>54</v>
      </c>
      <c r="V80" s="52">
        <v>78</v>
      </c>
      <c r="W80" s="52" t="str">
        <f t="shared" si="6"/>
        <v>新竹縣</v>
      </c>
      <c r="X80" s="59" t="s">
        <v>21</v>
      </c>
      <c r="Y80" s="59">
        <v>2</v>
      </c>
      <c r="Z80" s="59">
        <v>5035</v>
      </c>
      <c r="AA80" s="59" t="s">
        <v>7282</v>
      </c>
      <c r="AB80" s="59" t="s">
        <v>7283</v>
      </c>
      <c r="AC80" s="55">
        <v>44966.67083333333</v>
      </c>
      <c r="AD80" s="55">
        <v>44986.458333333343</v>
      </c>
      <c r="AF80" s="52">
        <v>78</v>
      </c>
      <c r="AG80" s="52" t="str">
        <f t="shared" si="5"/>
        <v>新竹市</v>
      </c>
      <c r="AH80" s="59" t="s">
        <v>20</v>
      </c>
      <c r="AI80" s="60">
        <v>2</v>
      </c>
      <c r="AJ80" s="59">
        <v>2987</v>
      </c>
      <c r="AK80" s="59" t="s">
        <v>7284</v>
      </c>
      <c r="AL80" s="59" t="s">
        <v>7285</v>
      </c>
      <c r="AM80" s="55">
        <v>44917.382638888892</v>
      </c>
      <c r="AN80" s="55">
        <v>44930.625</v>
      </c>
    </row>
    <row r="81" spans="4:40" ht="15.6" customHeight="1">
      <c r="D81" s="52">
        <v>79</v>
      </c>
      <c r="E81" s="53">
        <v>4552</v>
      </c>
      <c r="F81" s="54" t="s">
        <v>1196</v>
      </c>
      <c r="G81" s="54" t="s">
        <v>6733</v>
      </c>
      <c r="H81" s="54" t="s">
        <v>10</v>
      </c>
      <c r="I81" s="53">
        <v>2</v>
      </c>
      <c r="J81" s="55">
        <v>44453.583333333343</v>
      </c>
      <c r="K81" s="55">
        <v>44609.395833333343</v>
      </c>
      <c r="M81" s="52">
        <v>29</v>
      </c>
      <c r="N81" s="60" t="s">
        <v>7286</v>
      </c>
      <c r="O81" s="59" t="s">
        <v>7287</v>
      </c>
      <c r="P81" s="73" t="s">
        <v>6774</v>
      </c>
      <c r="Q81" s="73" t="s">
        <v>6950</v>
      </c>
      <c r="R81" s="51">
        <v>0</v>
      </c>
      <c r="S81" s="55">
        <v>45308</v>
      </c>
      <c r="T81" s="72" t="s">
        <v>54</v>
      </c>
      <c r="V81" s="52">
        <v>79</v>
      </c>
      <c r="W81" s="52" t="str">
        <f t="shared" si="6"/>
        <v>新北市</v>
      </c>
      <c r="X81" s="59" t="s">
        <v>21</v>
      </c>
      <c r="Y81" s="59">
        <v>2</v>
      </c>
      <c r="Z81" s="59">
        <v>5074</v>
      </c>
      <c r="AA81" s="59" t="s">
        <v>701</v>
      </c>
      <c r="AB81" s="59" t="s">
        <v>5727</v>
      </c>
      <c r="AC81" s="55">
        <v>44987.512499999997</v>
      </c>
      <c r="AD81" s="55">
        <v>45006.458333333343</v>
      </c>
      <c r="AF81" s="52">
        <v>79</v>
      </c>
      <c r="AG81" s="52" t="str">
        <f t="shared" si="5"/>
        <v>新北市</v>
      </c>
      <c r="AH81" s="59" t="s">
        <v>20</v>
      </c>
      <c r="AI81" s="60">
        <v>2</v>
      </c>
      <c r="AJ81" s="59">
        <v>4340</v>
      </c>
      <c r="AK81" s="59" t="s">
        <v>7288</v>
      </c>
      <c r="AL81" s="59" t="s">
        <v>7289</v>
      </c>
      <c r="AM81" s="55">
        <v>44915.666666666657</v>
      </c>
      <c r="AN81" s="55">
        <v>44931.458333333343</v>
      </c>
    </row>
    <row r="82" spans="4:40" ht="15.6" customHeight="1">
      <c r="D82" s="52">
        <v>80</v>
      </c>
      <c r="E82" s="53">
        <v>3380</v>
      </c>
      <c r="F82" s="54" t="s">
        <v>366</v>
      </c>
      <c r="G82" s="54" t="s">
        <v>6733</v>
      </c>
      <c r="H82" s="54" t="s">
        <v>10</v>
      </c>
      <c r="I82" s="53">
        <v>2</v>
      </c>
      <c r="J82" s="55">
        <v>44453.583333333343</v>
      </c>
      <c r="K82" s="55">
        <v>44609.416666666657</v>
      </c>
      <c r="M82" s="52">
        <v>30</v>
      </c>
      <c r="N82" s="60" t="s">
        <v>7290</v>
      </c>
      <c r="O82" s="59" t="s">
        <v>7291</v>
      </c>
      <c r="P82" s="73" t="s">
        <v>6839</v>
      </c>
      <c r="Q82" s="73" t="s">
        <v>6956</v>
      </c>
      <c r="R82" s="51">
        <v>0</v>
      </c>
      <c r="S82" s="55">
        <v>45309</v>
      </c>
      <c r="T82" s="72" t="s">
        <v>54</v>
      </c>
      <c r="V82" s="52">
        <v>80</v>
      </c>
      <c r="W82" s="52" t="str">
        <f t="shared" si="6"/>
        <v>宜蘭縣</v>
      </c>
      <c r="X82" s="59" t="s">
        <v>21</v>
      </c>
      <c r="Y82" s="59">
        <v>2</v>
      </c>
      <c r="Z82" s="59">
        <v>5001</v>
      </c>
      <c r="AA82" s="59" t="s">
        <v>7292</v>
      </c>
      <c r="AB82" s="59" t="s">
        <v>7293</v>
      </c>
      <c r="AC82" s="55">
        <v>44979.540972222218</v>
      </c>
      <c r="AD82" s="55">
        <v>45007.458333333343</v>
      </c>
      <c r="AF82" s="52">
        <v>80</v>
      </c>
      <c r="AG82" s="52" t="str">
        <f t="shared" si="5"/>
        <v>桃園市</v>
      </c>
      <c r="AH82" s="59" t="s">
        <v>20</v>
      </c>
      <c r="AI82" s="60">
        <v>2</v>
      </c>
      <c r="AJ82" s="59">
        <v>3220</v>
      </c>
      <c r="AK82" s="59" t="s">
        <v>7294</v>
      </c>
      <c r="AL82" s="59" t="s">
        <v>7295</v>
      </c>
      <c r="AM82" s="55">
        <v>44904.59652777778</v>
      </c>
      <c r="AN82" s="55">
        <v>44936.458333333343</v>
      </c>
    </row>
    <row r="83" spans="4:40" ht="15.6" customHeight="1">
      <c r="D83" s="52">
        <v>81</v>
      </c>
      <c r="E83" s="53">
        <v>4561</v>
      </c>
      <c r="F83" s="54" t="s">
        <v>7296</v>
      </c>
      <c r="G83" s="54" t="s">
        <v>6713</v>
      </c>
      <c r="H83" s="54" t="s">
        <v>5331</v>
      </c>
      <c r="I83" s="53">
        <v>2</v>
      </c>
      <c r="J83" s="55">
        <v>44454.416666666657</v>
      </c>
      <c r="K83" s="55">
        <v>44615.395833333343</v>
      </c>
      <c r="M83" s="52">
        <v>31</v>
      </c>
      <c r="N83" s="60" t="s">
        <v>7297</v>
      </c>
      <c r="O83" s="59" t="s">
        <v>7298</v>
      </c>
      <c r="P83" s="73" t="s">
        <v>6774</v>
      </c>
      <c r="Q83" s="73" t="s">
        <v>7299</v>
      </c>
      <c r="R83" s="51">
        <v>0</v>
      </c>
      <c r="S83" s="55">
        <v>45310</v>
      </c>
      <c r="T83" s="72" t="s">
        <v>54</v>
      </c>
      <c r="V83" s="52">
        <v>81</v>
      </c>
      <c r="W83" s="52" t="str">
        <f t="shared" si="6"/>
        <v>彰化縣</v>
      </c>
      <c r="X83" s="59" t="s">
        <v>21</v>
      </c>
      <c r="Y83" s="59">
        <v>2</v>
      </c>
      <c r="Z83" s="59">
        <v>5069</v>
      </c>
      <c r="AA83" s="59" t="s">
        <v>7300</v>
      </c>
      <c r="AB83" s="59" t="s">
        <v>7301</v>
      </c>
      <c r="AC83" s="55">
        <v>44979.491666666669</v>
      </c>
      <c r="AD83" s="55">
        <v>45007.625</v>
      </c>
      <c r="AF83" s="52">
        <v>81</v>
      </c>
      <c r="AG83" s="52" t="str">
        <f t="shared" si="5"/>
        <v>台中市</v>
      </c>
      <c r="AH83" s="59" t="s">
        <v>20</v>
      </c>
      <c r="AI83" s="60">
        <v>2</v>
      </c>
      <c r="AJ83" s="59">
        <v>2998</v>
      </c>
      <c r="AK83" s="59" t="s">
        <v>7302</v>
      </c>
      <c r="AL83" s="59" t="s">
        <v>7303</v>
      </c>
      <c r="AM83" s="55">
        <v>44916.571527777778</v>
      </c>
      <c r="AN83" s="55">
        <v>44937.458333333343</v>
      </c>
    </row>
    <row r="84" spans="4:40" ht="15.6" customHeight="1">
      <c r="D84" s="52">
        <v>82</v>
      </c>
      <c r="E84" s="53">
        <v>4523</v>
      </c>
      <c r="F84" s="54" t="s">
        <v>7304</v>
      </c>
      <c r="G84" s="54" t="s">
        <v>6733</v>
      </c>
      <c r="H84" s="54" t="s">
        <v>6785</v>
      </c>
      <c r="I84" s="53">
        <v>2</v>
      </c>
      <c r="J84" s="55">
        <v>44454.583333333343</v>
      </c>
      <c r="K84" s="55">
        <v>44613.416666666657</v>
      </c>
      <c r="M84" s="52">
        <v>32</v>
      </c>
      <c r="N84" s="60" t="s">
        <v>7305</v>
      </c>
      <c r="O84" s="59" t="s">
        <v>6860</v>
      </c>
      <c r="P84" s="73" t="s">
        <v>6744</v>
      </c>
      <c r="Q84" s="73" t="s">
        <v>5840</v>
      </c>
      <c r="R84" s="51">
        <v>0</v>
      </c>
      <c r="S84" s="55">
        <v>45323</v>
      </c>
      <c r="T84" s="72" t="s">
        <v>54</v>
      </c>
      <c r="V84" s="52">
        <v>82</v>
      </c>
      <c r="W84" s="52" t="str">
        <f t="shared" si="6"/>
        <v>宜蘭縣</v>
      </c>
      <c r="X84" s="59" t="s">
        <v>21</v>
      </c>
      <c r="Y84" s="59">
        <v>2</v>
      </c>
      <c r="Z84" s="59">
        <v>5084</v>
      </c>
      <c r="AA84" s="59" t="s">
        <v>7306</v>
      </c>
      <c r="AB84" s="59" t="s">
        <v>7307</v>
      </c>
      <c r="AC84" s="55">
        <v>44998.617361111108</v>
      </c>
      <c r="AD84" s="55">
        <v>45008.583333333343</v>
      </c>
      <c r="AF84" s="52">
        <v>82</v>
      </c>
      <c r="AG84" s="52" t="str">
        <f t="shared" si="5"/>
        <v>新北市</v>
      </c>
      <c r="AH84" s="59" t="s">
        <v>20</v>
      </c>
      <c r="AI84" s="60">
        <v>2</v>
      </c>
      <c r="AJ84" s="59">
        <v>4568</v>
      </c>
      <c r="AK84" s="59" t="s">
        <v>7308</v>
      </c>
      <c r="AL84" s="59" t="s">
        <v>7309</v>
      </c>
      <c r="AM84" s="55">
        <v>44938.493750000001</v>
      </c>
      <c r="AN84" s="55">
        <v>44964.458333333343</v>
      </c>
    </row>
    <row r="85" spans="4:40" ht="15.6" customHeight="1">
      <c r="D85" s="52">
        <v>83</v>
      </c>
      <c r="E85" s="53">
        <v>4599</v>
      </c>
      <c r="F85" s="54" t="s">
        <v>7310</v>
      </c>
      <c r="G85" s="54" t="s">
        <v>6733</v>
      </c>
      <c r="H85" s="54" t="s">
        <v>6785</v>
      </c>
      <c r="I85" s="53">
        <v>2</v>
      </c>
      <c r="J85" s="55">
        <v>44454.583333333343</v>
      </c>
      <c r="K85" s="55">
        <v>44613.458333333343</v>
      </c>
      <c r="M85" s="52">
        <v>33</v>
      </c>
      <c r="N85" s="60" t="s">
        <v>7311</v>
      </c>
      <c r="O85" s="59" t="s">
        <v>7312</v>
      </c>
      <c r="P85" s="73" t="s">
        <v>6744</v>
      </c>
      <c r="Q85" s="73" t="s">
        <v>5840</v>
      </c>
      <c r="R85" s="51">
        <v>0</v>
      </c>
      <c r="S85" s="55">
        <v>45323</v>
      </c>
      <c r="T85" s="72" t="s">
        <v>54</v>
      </c>
      <c r="V85" s="52">
        <v>83</v>
      </c>
      <c r="W85" s="52" t="str">
        <f t="shared" si="6"/>
        <v>桃園市</v>
      </c>
      <c r="X85" s="59" t="s">
        <v>21</v>
      </c>
      <c r="Y85" s="59">
        <v>2</v>
      </c>
      <c r="Z85" s="59">
        <v>5072</v>
      </c>
      <c r="AA85" s="59" t="s">
        <v>7313</v>
      </c>
      <c r="AB85" s="59" t="s">
        <v>7314</v>
      </c>
      <c r="AC85" s="55">
        <v>44987.696527777778</v>
      </c>
      <c r="AD85" s="55">
        <v>45009.458333333343</v>
      </c>
      <c r="AF85" s="52">
        <v>83</v>
      </c>
      <c r="AG85" s="52" t="str">
        <f t="shared" si="5"/>
        <v>新北市</v>
      </c>
      <c r="AH85" s="59" t="s">
        <v>20</v>
      </c>
      <c r="AI85" s="60">
        <v>2</v>
      </c>
      <c r="AJ85" s="59">
        <v>4081</v>
      </c>
      <c r="AK85" s="59" t="s">
        <v>7315</v>
      </c>
      <c r="AL85" s="59" t="s">
        <v>7316</v>
      </c>
      <c r="AM85" s="55">
        <v>44961.690972222219</v>
      </c>
      <c r="AN85" s="55">
        <v>44975.458333333343</v>
      </c>
    </row>
    <row r="86" spans="4:40" ht="15.6" customHeight="1">
      <c r="D86" s="52">
        <v>84</v>
      </c>
      <c r="E86" s="53">
        <v>2154</v>
      </c>
      <c r="F86" s="54" t="s">
        <v>2029</v>
      </c>
      <c r="G86" s="54" t="s">
        <v>6733</v>
      </c>
      <c r="H86" s="54" t="s">
        <v>12</v>
      </c>
      <c r="I86" s="53">
        <v>2</v>
      </c>
      <c r="J86" s="55">
        <v>44454.583333333343</v>
      </c>
      <c r="K86" s="55">
        <v>44617.395833333343</v>
      </c>
      <c r="M86" s="52">
        <v>34</v>
      </c>
      <c r="N86" s="60" t="s">
        <v>7317</v>
      </c>
      <c r="O86" s="59" t="s">
        <v>7318</v>
      </c>
      <c r="P86" s="73" t="s">
        <v>6735</v>
      </c>
      <c r="Q86" s="73" t="s">
        <v>7319</v>
      </c>
      <c r="R86" s="51">
        <v>0</v>
      </c>
      <c r="S86" s="55">
        <v>45345.458333333343</v>
      </c>
      <c r="T86" s="72" t="s">
        <v>54</v>
      </c>
      <c r="V86" s="52">
        <v>84</v>
      </c>
      <c r="W86" s="52" t="str">
        <f t="shared" si="6"/>
        <v>高雄市</v>
      </c>
      <c r="X86" s="59" t="s">
        <v>21</v>
      </c>
      <c r="Y86" s="59">
        <v>2</v>
      </c>
      <c r="Z86" s="59">
        <v>5065</v>
      </c>
      <c r="AA86" s="59" t="s">
        <v>7320</v>
      </c>
      <c r="AB86" s="59" t="s">
        <v>7321</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7322</v>
      </c>
      <c r="AL86" s="59" t="s">
        <v>7323</v>
      </c>
      <c r="AM86" s="55">
        <v>44957.46597222222</v>
      </c>
      <c r="AN86" s="55">
        <v>44980.625</v>
      </c>
    </row>
    <row r="87" spans="4:40" ht="15.6" customHeight="1">
      <c r="D87" s="52">
        <v>85</v>
      </c>
      <c r="E87" s="53">
        <v>2422</v>
      </c>
      <c r="F87" s="54" t="s">
        <v>2093</v>
      </c>
      <c r="G87" s="54" t="s">
        <v>6733</v>
      </c>
      <c r="H87" s="54" t="s">
        <v>12</v>
      </c>
      <c r="I87" s="53">
        <v>2</v>
      </c>
      <c r="J87" s="55">
        <v>44454.583333333343</v>
      </c>
      <c r="K87" s="55">
        <v>44617.4375</v>
      </c>
      <c r="M87" s="52">
        <v>35</v>
      </c>
      <c r="N87" s="60" t="s">
        <v>7324</v>
      </c>
      <c r="O87" s="59" t="s">
        <v>7325</v>
      </c>
      <c r="P87" s="73" t="s">
        <v>6857</v>
      </c>
      <c r="Q87" s="73" t="s">
        <v>7326</v>
      </c>
      <c r="R87" s="51">
        <v>0</v>
      </c>
      <c r="S87" s="55">
        <v>45346.458333333343</v>
      </c>
      <c r="T87" s="72" t="s">
        <v>54</v>
      </c>
      <c r="V87" s="52">
        <v>85</v>
      </c>
      <c r="W87" s="52" t="str">
        <f t="shared" si="6"/>
        <v>新竹市</v>
      </c>
      <c r="X87" s="59" t="s">
        <v>21</v>
      </c>
      <c r="Y87" s="59">
        <v>2</v>
      </c>
      <c r="Z87" s="59">
        <v>5070</v>
      </c>
      <c r="AA87" s="59" t="s">
        <v>7327</v>
      </c>
      <c r="AB87" s="59" t="s">
        <v>7328</v>
      </c>
      <c r="AC87" s="55">
        <v>44991.507638888892</v>
      </c>
      <c r="AD87" s="55">
        <v>45013.458333333343</v>
      </c>
      <c r="AF87" s="52">
        <v>85</v>
      </c>
      <c r="AG87" s="52" t="str">
        <f t="shared" si="7"/>
        <v>新北市</v>
      </c>
      <c r="AH87" s="59" t="s">
        <v>20</v>
      </c>
      <c r="AI87" s="60">
        <v>2</v>
      </c>
      <c r="AJ87" s="59">
        <v>2508</v>
      </c>
      <c r="AK87" s="59" t="s">
        <v>7329</v>
      </c>
      <c r="AL87" s="59" t="s">
        <v>7330</v>
      </c>
      <c r="AM87" s="55">
        <v>44958.622916666667</v>
      </c>
      <c r="AN87" s="55">
        <v>44986.625</v>
      </c>
    </row>
    <row r="88" spans="4:40" ht="15.6" customHeight="1">
      <c r="D88" s="52">
        <v>86</v>
      </c>
      <c r="E88" s="53">
        <v>4728</v>
      </c>
      <c r="F88" s="54" t="s">
        <v>7331</v>
      </c>
      <c r="G88" s="54" t="s">
        <v>6713</v>
      </c>
      <c r="H88" s="54" t="s">
        <v>6796</v>
      </c>
      <c r="I88" s="53">
        <v>2</v>
      </c>
      <c r="J88" s="55">
        <v>44455.416666666657</v>
      </c>
      <c r="K88" s="55">
        <v>44606.416666666657</v>
      </c>
      <c r="M88" s="66">
        <v>36</v>
      </c>
      <c r="N88" s="3" t="s">
        <v>53</v>
      </c>
      <c r="O88" s="11" t="s">
        <v>456</v>
      </c>
      <c r="P88" s="297" t="s">
        <v>6733</v>
      </c>
      <c r="Q88" s="298" t="s">
        <v>10</v>
      </c>
      <c r="T88" s="72" t="s">
        <v>54</v>
      </c>
      <c r="V88" s="52">
        <v>86</v>
      </c>
      <c r="W88" s="52" t="str">
        <f t="shared" si="6"/>
        <v>高雄市</v>
      </c>
      <c r="X88" s="59" t="s">
        <v>21</v>
      </c>
      <c r="Y88" s="59">
        <v>2</v>
      </c>
      <c r="Z88" s="59">
        <v>5068</v>
      </c>
      <c r="AA88" s="59" t="s">
        <v>7332</v>
      </c>
      <c r="AB88" s="59" t="s">
        <v>7333</v>
      </c>
      <c r="AC88" s="55">
        <v>45000.723611111112</v>
      </c>
      <c r="AD88" s="55">
        <v>45014.625</v>
      </c>
      <c r="AF88" s="52">
        <v>86</v>
      </c>
      <c r="AG88" s="52" t="str">
        <f t="shared" si="7"/>
        <v>宜蘭縣</v>
      </c>
      <c r="AH88" s="59" t="s">
        <v>20</v>
      </c>
      <c r="AI88" s="60">
        <v>2</v>
      </c>
      <c r="AJ88" s="59">
        <v>5084</v>
      </c>
      <c r="AK88" s="59" t="s">
        <v>7306</v>
      </c>
      <c r="AL88" s="59" t="s">
        <v>7307</v>
      </c>
      <c r="AM88" s="55">
        <v>44998.617361111108</v>
      </c>
      <c r="AN88" s="55">
        <v>45010.625</v>
      </c>
    </row>
    <row r="89" spans="4:40" ht="15.6" customHeight="1">
      <c r="D89" s="52">
        <v>87</v>
      </c>
      <c r="E89" s="53">
        <v>2860</v>
      </c>
      <c r="F89" s="54" t="s">
        <v>7334</v>
      </c>
      <c r="G89" s="54" t="s">
        <v>6713</v>
      </c>
      <c r="H89" s="54" t="s">
        <v>6796</v>
      </c>
      <c r="I89" s="53">
        <v>2</v>
      </c>
      <c r="J89" s="55">
        <v>44455.416666666657</v>
      </c>
      <c r="K89" s="55">
        <v>44606.4375</v>
      </c>
      <c r="V89" s="52">
        <v>87</v>
      </c>
      <c r="W89" s="52" t="str">
        <f t="shared" si="6"/>
        <v>台中市</v>
      </c>
      <c r="X89" s="59" t="s">
        <v>21</v>
      </c>
      <c r="Y89" s="59">
        <v>2</v>
      </c>
      <c r="Z89" s="59">
        <v>5062</v>
      </c>
      <c r="AA89" s="59" t="s">
        <v>7335</v>
      </c>
      <c r="AB89" s="59" t="s">
        <v>7336</v>
      </c>
      <c r="AC89" s="55">
        <v>45000.40625</v>
      </c>
      <c r="AD89" s="55">
        <v>45027.625</v>
      </c>
      <c r="AF89" s="52">
        <v>87</v>
      </c>
      <c r="AG89" s="52" t="str">
        <f t="shared" si="7"/>
        <v>台北市</v>
      </c>
      <c r="AH89" s="59" t="s">
        <v>20</v>
      </c>
      <c r="AI89" s="60">
        <v>2</v>
      </c>
      <c r="AJ89" s="59">
        <v>4108</v>
      </c>
      <c r="AK89" s="59" t="s">
        <v>7337</v>
      </c>
      <c r="AL89" s="59" t="s">
        <v>7338</v>
      </c>
      <c r="AM89" s="55">
        <v>44992.647916666669</v>
      </c>
      <c r="AN89" s="55">
        <v>45022.625</v>
      </c>
    </row>
    <row r="90" spans="4:40" ht="15.6" customHeight="1">
      <c r="D90" s="52">
        <v>88</v>
      </c>
      <c r="E90" s="53" t="s">
        <v>70</v>
      </c>
      <c r="F90" s="54" t="s">
        <v>1506</v>
      </c>
      <c r="G90" s="54" t="s">
        <v>6733</v>
      </c>
      <c r="H90" s="54" t="s">
        <v>9</v>
      </c>
      <c r="I90" s="53">
        <v>2</v>
      </c>
      <c r="J90" s="55">
        <v>44455.583333333343</v>
      </c>
      <c r="K90" s="55">
        <v>44608.395833333343</v>
      </c>
      <c r="V90" s="52">
        <v>88</v>
      </c>
      <c r="W90" s="52" t="str">
        <f t="shared" si="6"/>
        <v>新北市</v>
      </c>
      <c r="X90" s="59" t="s">
        <v>21</v>
      </c>
      <c r="Y90" s="59">
        <v>2</v>
      </c>
      <c r="Z90" s="59">
        <v>5082</v>
      </c>
      <c r="AA90" s="59" t="s">
        <v>384</v>
      </c>
      <c r="AB90" s="59" t="s">
        <v>5701</v>
      </c>
      <c r="AC90" s="55">
        <v>45005.419444444437</v>
      </c>
      <c r="AD90" s="55">
        <v>45028.458333333343</v>
      </c>
      <c r="AF90" s="52">
        <v>88</v>
      </c>
      <c r="AG90" s="52" t="str">
        <f t="shared" si="7"/>
        <v>彰化縣</v>
      </c>
      <c r="AH90" s="59" t="s">
        <v>20</v>
      </c>
      <c r="AI90" s="60">
        <v>2</v>
      </c>
      <c r="AJ90" s="59" t="s">
        <v>7339</v>
      </c>
      <c r="AK90" s="59" t="s">
        <v>7340</v>
      </c>
      <c r="AL90" s="59" t="s">
        <v>7341</v>
      </c>
      <c r="AM90" s="55">
        <v>45026.407638888893</v>
      </c>
      <c r="AN90" s="55">
        <v>45042.458333333343</v>
      </c>
    </row>
    <row r="91" spans="4:40" ht="15.6" customHeight="1">
      <c r="D91" s="52">
        <v>89</v>
      </c>
      <c r="E91" s="53">
        <v>2442</v>
      </c>
      <c r="F91" s="54" t="s">
        <v>709</v>
      </c>
      <c r="G91" s="54" t="s">
        <v>6733</v>
      </c>
      <c r="H91" s="54" t="s">
        <v>6</v>
      </c>
      <c r="I91" s="53">
        <v>2</v>
      </c>
      <c r="J91" s="55">
        <v>44456.416666666657</v>
      </c>
      <c r="K91" s="55">
        <v>44610.458333333343</v>
      </c>
      <c r="V91" s="52">
        <v>89</v>
      </c>
      <c r="W91" s="52" t="str">
        <f t="shared" si="6"/>
        <v>台南市</v>
      </c>
      <c r="X91" s="59" t="s">
        <v>21</v>
      </c>
      <c r="Y91" s="59">
        <v>2</v>
      </c>
      <c r="Z91" s="59">
        <v>5088</v>
      </c>
      <c r="AA91" s="59" t="s">
        <v>7342</v>
      </c>
      <c r="AB91" s="59" t="s">
        <v>7343</v>
      </c>
      <c r="AC91" s="55">
        <v>45030.584027777782</v>
      </c>
      <c r="AD91" s="55">
        <v>45050.458333333343</v>
      </c>
      <c r="AF91" s="52">
        <v>89</v>
      </c>
      <c r="AG91" s="52" t="str">
        <f t="shared" si="7"/>
        <v>桃園市</v>
      </c>
      <c r="AH91" s="59" t="s">
        <v>20</v>
      </c>
      <c r="AI91" s="60">
        <v>2</v>
      </c>
      <c r="AJ91" s="59">
        <v>4285</v>
      </c>
      <c r="AK91" s="59" t="s">
        <v>7344</v>
      </c>
      <c r="AL91" s="59" t="s">
        <v>7345</v>
      </c>
      <c r="AM91" s="55">
        <v>45043.729166666657</v>
      </c>
      <c r="AN91" s="55">
        <v>45063.458333333343</v>
      </c>
    </row>
    <row r="92" spans="4:40" ht="15.6" customHeight="1">
      <c r="D92" s="52">
        <v>90</v>
      </c>
      <c r="E92" s="53">
        <v>4541</v>
      </c>
      <c r="F92" s="54" t="s">
        <v>841</v>
      </c>
      <c r="G92" s="54" t="s">
        <v>6733</v>
      </c>
      <c r="H92" s="54" t="s">
        <v>3</v>
      </c>
      <c r="I92" s="53">
        <v>2</v>
      </c>
      <c r="J92" s="55">
        <v>44456.583333333343</v>
      </c>
      <c r="K92" s="55">
        <v>44615.4375</v>
      </c>
      <c r="V92" s="52">
        <v>90</v>
      </c>
      <c r="W92" s="52" t="str">
        <f t="shared" si="6"/>
        <v>台北市</v>
      </c>
      <c r="X92" s="59" t="s">
        <v>21</v>
      </c>
      <c r="Y92" s="59">
        <v>2</v>
      </c>
      <c r="Z92" s="59">
        <v>5081</v>
      </c>
      <c r="AA92" s="59" t="s">
        <v>7346</v>
      </c>
      <c r="AB92" s="59" t="s">
        <v>7347</v>
      </c>
      <c r="AC92" s="55">
        <v>45028.620138888888</v>
      </c>
      <c r="AD92" s="55">
        <v>45055.458333333343</v>
      </c>
      <c r="AF92" s="52">
        <v>90</v>
      </c>
      <c r="AG92" s="52" t="str">
        <f t="shared" si="7"/>
        <v>新北市</v>
      </c>
      <c r="AH92" s="59" t="s">
        <v>20</v>
      </c>
      <c r="AI92" s="60">
        <v>2</v>
      </c>
      <c r="AJ92" s="59">
        <v>4126</v>
      </c>
      <c r="AK92" s="59" t="s">
        <v>7348</v>
      </c>
      <c r="AL92" s="59" t="s">
        <v>7349</v>
      </c>
      <c r="AM92" s="55">
        <v>45051.656944444447</v>
      </c>
      <c r="AN92" s="55">
        <v>45075.625</v>
      </c>
    </row>
    <row r="93" spans="4:40" ht="15.6" customHeight="1">
      <c r="D93" s="52">
        <v>91</v>
      </c>
      <c r="E93" s="53">
        <v>4298</v>
      </c>
      <c r="F93" s="54" t="s">
        <v>1808</v>
      </c>
      <c r="G93" s="54" t="s">
        <v>6733</v>
      </c>
      <c r="H93" s="54" t="s">
        <v>3</v>
      </c>
      <c r="I93" s="53">
        <v>2</v>
      </c>
      <c r="J93" s="55">
        <v>44456.583333333343</v>
      </c>
      <c r="K93" s="55">
        <v>44615.458333333343</v>
      </c>
      <c r="V93" s="52">
        <v>91</v>
      </c>
      <c r="W93" s="52" t="str">
        <f t="shared" si="6"/>
        <v>桃園市</v>
      </c>
      <c r="X93" s="59" t="s">
        <v>21</v>
      </c>
      <c r="Y93" s="59">
        <v>2</v>
      </c>
      <c r="Z93" s="59">
        <v>5058</v>
      </c>
      <c r="AA93" s="59" t="s">
        <v>7350</v>
      </c>
      <c r="AB93" s="59" t="s">
        <v>7351</v>
      </c>
      <c r="AC93" s="55">
        <v>45034.510416666657</v>
      </c>
      <c r="AD93" s="55">
        <v>45056.458333333343</v>
      </c>
      <c r="AF93" s="52">
        <v>91</v>
      </c>
      <c r="AG93" s="52" t="str">
        <f t="shared" si="7"/>
        <v>金門縣</v>
      </c>
      <c r="AH93" s="59" t="s">
        <v>20</v>
      </c>
      <c r="AI93" s="60">
        <v>2</v>
      </c>
      <c r="AJ93" s="59">
        <v>4439</v>
      </c>
      <c r="AK93" s="59" t="s">
        <v>7352</v>
      </c>
      <c r="AL93" s="59" t="s">
        <v>7353</v>
      </c>
      <c r="AM93" s="55">
        <v>45049.63958333333</v>
      </c>
      <c r="AN93" s="55">
        <v>45077.625</v>
      </c>
    </row>
    <row r="94" spans="4:40" ht="15.6" customHeight="1">
      <c r="D94" s="52">
        <v>92</v>
      </c>
      <c r="E94" s="53">
        <v>4748</v>
      </c>
      <c r="F94" s="54" t="s">
        <v>7354</v>
      </c>
      <c r="G94" s="54" t="s">
        <v>6733</v>
      </c>
      <c r="H94" s="54" t="s">
        <v>6746</v>
      </c>
      <c r="I94" s="53">
        <v>2</v>
      </c>
      <c r="J94" s="55">
        <v>44494.4375</v>
      </c>
      <c r="K94" s="55">
        <v>44615.569444444453</v>
      </c>
      <c r="V94" s="52">
        <v>92</v>
      </c>
      <c r="W94" s="52" t="str">
        <f t="shared" si="6"/>
        <v>新北市</v>
      </c>
      <c r="X94" s="59" t="s">
        <v>21</v>
      </c>
      <c r="Y94" s="59">
        <v>2</v>
      </c>
      <c r="Z94" s="59">
        <v>5079</v>
      </c>
      <c r="AA94" s="59" t="s">
        <v>7355</v>
      </c>
      <c r="AB94" s="59" t="s">
        <v>7356</v>
      </c>
      <c r="AC94" s="55">
        <v>45049.663194444453</v>
      </c>
      <c r="AD94" s="55">
        <v>45064.458333333343</v>
      </c>
      <c r="AF94" s="52">
        <v>92</v>
      </c>
      <c r="AG94" s="52" t="str">
        <f t="shared" si="7"/>
        <v>台北市</v>
      </c>
      <c r="AH94" s="59" t="s">
        <v>7357</v>
      </c>
      <c r="AI94" s="60">
        <v>1</v>
      </c>
      <c r="AJ94" s="59" t="s">
        <v>7107</v>
      </c>
      <c r="AK94" s="59" t="s">
        <v>7358</v>
      </c>
      <c r="AL94" s="59" t="s">
        <v>7359</v>
      </c>
      <c r="AM94" s="55">
        <v>45068.72152777778</v>
      </c>
      <c r="AN94" s="55">
        <v>45077.625</v>
      </c>
    </row>
    <row r="95" spans="4:40" ht="15.6" customHeight="1">
      <c r="D95" s="52">
        <v>93</v>
      </c>
      <c r="E95" s="53">
        <v>4714</v>
      </c>
      <c r="F95" s="54" t="s">
        <v>7360</v>
      </c>
      <c r="G95" s="54" t="s">
        <v>6733</v>
      </c>
      <c r="H95" s="54" t="s">
        <v>7106</v>
      </c>
      <c r="I95" s="53">
        <v>2</v>
      </c>
      <c r="J95" s="55">
        <v>44494.555555555547</v>
      </c>
      <c r="K95" s="55">
        <v>44609.416666666657</v>
      </c>
      <c r="V95" s="52">
        <v>93</v>
      </c>
      <c r="W95" s="52" t="str">
        <f t="shared" si="6"/>
        <v>新竹縣</v>
      </c>
      <c r="X95" s="59" t="s">
        <v>21</v>
      </c>
      <c r="Y95" s="59">
        <v>2</v>
      </c>
      <c r="Z95" s="59">
        <v>4716</v>
      </c>
      <c r="AA95" s="59" t="s">
        <v>7361</v>
      </c>
      <c r="AB95" s="59" t="s">
        <v>7362</v>
      </c>
      <c r="AC95" s="55">
        <v>45050.484027777777</v>
      </c>
      <c r="AD95" s="55">
        <v>45068.458333333343</v>
      </c>
      <c r="AF95" s="52">
        <v>93</v>
      </c>
      <c r="AG95" s="52" t="str">
        <f t="shared" si="7"/>
        <v>新北市</v>
      </c>
      <c r="AH95" s="59" t="s">
        <v>20</v>
      </c>
      <c r="AI95" s="60">
        <v>2</v>
      </c>
      <c r="AJ95" s="59">
        <v>4412</v>
      </c>
      <c r="AK95" s="59" t="s">
        <v>7363</v>
      </c>
      <c r="AL95" s="59" t="s">
        <v>7364</v>
      </c>
      <c r="AM95" s="55">
        <v>45058.404861111107</v>
      </c>
      <c r="AN95" s="55">
        <v>45079.458333333343</v>
      </c>
    </row>
    <row r="96" spans="4:40" ht="15.6" customHeight="1">
      <c r="D96" s="52">
        <v>94</v>
      </c>
      <c r="E96" s="53">
        <v>4519</v>
      </c>
      <c r="F96" s="54" t="s">
        <v>7365</v>
      </c>
      <c r="G96" s="54" t="s">
        <v>6713</v>
      </c>
      <c r="H96" s="54" t="s">
        <v>7366</v>
      </c>
      <c r="I96" s="53">
        <v>2</v>
      </c>
      <c r="J96" s="55">
        <v>44495.4375</v>
      </c>
      <c r="K96" s="55">
        <v>44608.569444444453</v>
      </c>
      <c r="V96" s="52">
        <v>94</v>
      </c>
      <c r="W96" s="52" t="str">
        <f t="shared" si="6"/>
        <v>新北市</v>
      </c>
      <c r="X96" s="59" t="s">
        <v>21</v>
      </c>
      <c r="Y96" s="59">
        <v>2</v>
      </c>
      <c r="Z96" s="59">
        <v>5080</v>
      </c>
      <c r="AA96" s="59" t="s">
        <v>897</v>
      </c>
      <c r="AB96" s="59" t="s">
        <v>5450</v>
      </c>
      <c r="AC96" s="55">
        <v>45054.635416666657</v>
      </c>
      <c r="AD96" s="55">
        <v>45068.458333333343</v>
      </c>
      <c r="AF96" s="52">
        <v>94</v>
      </c>
      <c r="AG96" s="52" t="str">
        <f t="shared" si="7"/>
        <v>台北市</v>
      </c>
      <c r="AH96" s="59" t="s">
        <v>20</v>
      </c>
      <c r="AI96" s="60">
        <v>2</v>
      </c>
      <c r="AJ96" s="59">
        <v>3080</v>
      </c>
      <c r="AK96" s="59" t="s">
        <v>7367</v>
      </c>
      <c r="AL96" s="59" t="s">
        <v>7368</v>
      </c>
      <c r="AM96" s="55">
        <v>45071.51458333333</v>
      </c>
      <c r="AN96" s="55">
        <v>45083.416666666657</v>
      </c>
    </row>
    <row r="97" spans="4:40" ht="15.6" customHeight="1">
      <c r="D97" s="52">
        <v>95</v>
      </c>
      <c r="E97" s="53">
        <v>4554</v>
      </c>
      <c r="F97" s="54" t="s">
        <v>7369</v>
      </c>
      <c r="G97" s="54" t="s">
        <v>6711</v>
      </c>
      <c r="H97" s="54" t="s">
        <v>7370</v>
      </c>
      <c r="I97" s="53">
        <v>2</v>
      </c>
      <c r="J97" s="55">
        <v>44495.583333333343</v>
      </c>
      <c r="K97" s="55">
        <v>44614.416666666657</v>
      </c>
      <c r="V97" s="52">
        <v>95</v>
      </c>
      <c r="W97" s="52" t="str">
        <f t="shared" si="6"/>
        <v>屏東縣</v>
      </c>
      <c r="X97" s="59" t="s">
        <v>21</v>
      </c>
      <c r="Y97" s="59">
        <v>2</v>
      </c>
      <c r="Z97" s="59">
        <v>4996</v>
      </c>
      <c r="AA97" s="59" t="s">
        <v>7371</v>
      </c>
      <c r="AB97" s="59" t="s">
        <v>7372</v>
      </c>
      <c r="AC97" s="55">
        <v>45042.716666666667</v>
      </c>
      <c r="AD97" s="55">
        <v>45069.583333333343</v>
      </c>
      <c r="AF97" s="52">
        <v>95</v>
      </c>
      <c r="AG97" s="52" t="str">
        <f t="shared" si="7"/>
        <v>台北市</v>
      </c>
      <c r="AH97" s="59" t="s">
        <v>20</v>
      </c>
      <c r="AI97" s="60">
        <v>2</v>
      </c>
      <c r="AJ97" s="59">
        <v>3271</v>
      </c>
      <c r="AK97" s="59" t="s">
        <v>7373</v>
      </c>
      <c r="AL97" s="59" t="s">
        <v>7374</v>
      </c>
      <c r="AM97" s="55">
        <v>45070.36041666667</v>
      </c>
      <c r="AN97" s="55">
        <v>45085.625</v>
      </c>
    </row>
    <row r="98" spans="4:40" ht="15.6" customHeight="1">
      <c r="D98" s="52">
        <v>96</v>
      </c>
      <c r="E98" s="53">
        <v>3955</v>
      </c>
      <c r="F98" s="54" t="s">
        <v>1961</v>
      </c>
      <c r="G98" s="54" t="s">
        <v>6733</v>
      </c>
      <c r="H98" s="54" t="s">
        <v>12</v>
      </c>
      <c r="I98" s="53">
        <v>2</v>
      </c>
      <c r="J98" s="55">
        <v>44495.4375</v>
      </c>
      <c r="K98" s="55">
        <v>44617.458333333343</v>
      </c>
      <c r="V98" s="52">
        <v>96</v>
      </c>
      <c r="W98" s="52" t="str">
        <f t="shared" si="6"/>
        <v>嘉義縣</v>
      </c>
      <c r="X98" s="59" t="s">
        <v>21</v>
      </c>
      <c r="Y98" s="59">
        <v>2</v>
      </c>
      <c r="Z98" s="59">
        <v>5089</v>
      </c>
      <c r="AA98" s="59" t="s">
        <v>7375</v>
      </c>
      <c r="AB98" s="59" t="s">
        <v>7376</v>
      </c>
      <c r="AC98" s="55">
        <v>45050.511805555558</v>
      </c>
      <c r="AD98" s="55">
        <v>45070.458333333343</v>
      </c>
      <c r="AF98" s="52">
        <v>96</v>
      </c>
      <c r="AG98" s="52" t="str">
        <f t="shared" si="7"/>
        <v>雲林縣</v>
      </c>
      <c r="AH98" s="59" t="s">
        <v>20</v>
      </c>
      <c r="AI98" s="60">
        <v>2</v>
      </c>
      <c r="AJ98" s="59">
        <v>3753</v>
      </c>
      <c r="AK98" s="59" t="s">
        <v>7377</v>
      </c>
      <c r="AL98" s="59" t="s">
        <v>7378</v>
      </c>
      <c r="AM98" s="55">
        <v>45079.720833333333</v>
      </c>
      <c r="AN98" s="55">
        <v>45086.458333333343</v>
      </c>
    </row>
    <row r="99" spans="4:40" ht="15.6" customHeight="1">
      <c r="D99" s="52">
        <v>97</v>
      </c>
      <c r="E99" s="53">
        <v>4683</v>
      </c>
      <c r="F99" s="54" t="s">
        <v>7379</v>
      </c>
      <c r="G99" s="54" t="s">
        <v>6713</v>
      </c>
      <c r="H99" s="54" t="s">
        <v>5330</v>
      </c>
      <c r="I99" s="53">
        <v>2</v>
      </c>
      <c r="J99" s="55">
        <v>44495.5625</v>
      </c>
      <c r="K99" s="55">
        <v>44610.416666666657</v>
      </c>
      <c r="V99" s="52">
        <v>97</v>
      </c>
      <c r="W99" s="52" t="str">
        <f t="shared" ref="W99:W130" si="8">LEFT(AB99,3)</f>
        <v>雲林縣</v>
      </c>
      <c r="X99" s="59" t="s">
        <v>21</v>
      </c>
      <c r="Y99" s="59">
        <v>2</v>
      </c>
      <c r="Z99" s="59">
        <v>5086</v>
      </c>
      <c r="AA99" s="59" t="s">
        <v>7380</v>
      </c>
      <c r="AB99" s="59" t="s">
        <v>7381</v>
      </c>
      <c r="AC99" s="55">
        <v>45050.627083333333</v>
      </c>
      <c r="AD99" s="55">
        <v>45071.416666666657</v>
      </c>
      <c r="AF99" s="52">
        <v>97</v>
      </c>
      <c r="AG99" s="52" t="str">
        <f t="shared" si="7"/>
        <v>新竹縣</v>
      </c>
      <c r="AH99" s="59" t="s">
        <v>20</v>
      </c>
      <c r="AI99" s="60">
        <v>2</v>
      </c>
      <c r="AJ99" s="59">
        <v>4988</v>
      </c>
      <c r="AK99" s="59" t="s">
        <v>7382</v>
      </c>
      <c r="AL99" s="59" t="s">
        <v>7383</v>
      </c>
      <c r="AM99" s="55">
        <v>45065.630555555559</v>
      </c>
      <c r="AN99" s="55">
        <v>45096.625</v>
      </c>
    </row>
    <row r="100" spans="4:40" ht="15.6" customHeight="1">
      <c r="D100" s="52">
        <v>98</v>
      </c>
      <c r="E100" s="53">
        <v>4643</v>
      </c>
      <c r="F100" s="54" t="s">
        <v>7384</v>
      </c>
      <c r="G100" s="54" t="s">
        <v>6713</v>
      </c>
      <c r="H100" s="54" t="s">
        <v>5331</v>
      </c>
      <c r="I100" s="53">
        <v>2</v>
      </c>
      <c r="J100" s="55">
        <v>44495.583333333343</v>
      </c>
      <c r="K100" s="55">
        <v>44615.416666666657</v>
      </c>
      <c r="V100" s="52">
        <v>98</v>
      </c>
      <c r="W100" s="52" t="str">
        <f t="shared" si="8"/>
        <v>桃園市</v>
      </c>
      <c r="X100" s="59" t="s">
        <v>21</v>
      </c>
      <c r="Y100" s="59">
        <v>2</v>
      </c>
      <c r="Z100" s="59">
        <v>4825</v>
      </c>
      <c r="AA100" s="59" t="s">
        <v>7385</v>
      </c>
      <c r="AB100" s="59" t="s">
        <v>7386</v>
      </c>
      <c r="AC100" s="55">
        <v>45051.679166666669</v>
      </c>
      <c r="AD100" s="55">
        <v>45071.416666666657</v>
      </c>
      <c r="AF100" s="52">
        <v>98</v>
      </c>
      <c r="AG100" s="52" t="str">
        <f t="shared" si="7"/>
        <v>彰化縣</v>
      </c>
      <c r="AH100" s="59" t="s">
        <v>20</v>
      </c>
      <c r="AI100" s="60">
        <v>2</v>
      </c>
      <c r="AJ100" s="59">
        <v>3617</v>
      </c>
      <c r="AK100" s="59" t="s">
        <v>7387</v>
      </c>
      <c r="AL100" s="59" t="s">
        <v>7388</v>
      </c>
      <c r="AM100" s="55">
        <v>45082.727083333331</v>
      </c>
      <c r="AN100" s="55">
        <v>45097.625</v>
      </c>
    </row>
    <row r="101" spans="4:40" ht="15.6" customHeight="1">
      <c r="D101" s="52">
        <v>99</v>
      </c>
      <c r="E101" s="53">
        <v>4679</v>
      </c>
      <c r="F101" s="54" t="s">
        <v>2008</v>
      </c>
      <c r="G101" s="54" t="s">
        <v>6733</v>
      </c>
      <c r="H101" s="54" t="s">
        <v>10</v>
      </c>
      <c r="I101" s="53">
        <v>2</v>
      </c>
      <c r="J101" s="55">
        <v>44496.458333333343</v>
      </c>
      <c r="K101" s="55">
        <v>44609.4375</v>
      </c>
      <c r="V101" s="52">
        <v>99</v>
      </c>
      <c r="W101" s="52" t="str">
        <f t="shared" si="8"/>
        <v>桃園市</v>
      </c>
      <c r="X101" s="59" t="s">
        <v>21</v>
      </c>
      <c r="Y101" s="59">
        <v>2</v>
      </c>
      <c r="Z101" s="59">
        <v>5087</v>
      </c>
      <c r="AA101" s="59" t="s">
        <v>7389</v>
      </c>
      <c r="AB101" s="59" t="s">
        <v>7390</v>
      </c>
      <c r="AC101" s="55">
        <v>45056.468055555553</v>
      </c>
      <c r="AD101" s="55">
        <v>45075.458333333343</v>
      </c>
      <c r="AF101" s="52">
        <v>99</v>
      </c>
      <c r="AG101" s="52" t="str">
        <f t="shared" si="7"/>
        <v>台中市</v>
      </c>
      <c r="AH101" s="59" t="s">
        <v>20</v>
      </c>
      <c r="AI101" s="60">
        <v>3</v>
      </c>
      <c r="AJ101" s="59">
        <v>4193</v>
      </c>
      <c r="AK101" s="59" t="s">
        <v>7391</v>
      </c>
      <c r="AL101" s="59" t="s">
        <v>7392</v>
      </c>
      <c r="AM101" s="55">
        <v>45069.564583333333</v>
      </c>
      <c r="AN101" s="55">
        <v>45098.625</v>
      </c>
    </row>
    <row r="102" spans="4:40" ht="15.6" customHeight="1">
      <c r="D102" s="52">
        <v>100</v>
      </c>
      <c r="E102" s="53">
        <v>3959</v>
      </c>
      <c r="F102" s="67" t="s">
        <v>7393</v>
      </c>
      <c r="G102" s="54" t="s">
        <v>6772</v>
      </c>
      <c r="H102" s="54" t="s">
        <v>6842</v>
      </c>
      <c r="I102" s="53">
        <v>2</v>
      </c>
      <c r="J102" s="55">
        <v>44495.4375</v>
      </c>
      <c r="K102" s="55">
        <v>44610.4375</v>
      </c>
      <c r="V102" s="52">
        <v>100</v>
      </c>
      <c r="W102" s="52" t="str">
        <f t="shared" si="8"/>
        <v>台中市</v>
      </c>
      <c r="X102" s="59" t="s">
        <v>21</v>
      </c>
      <c r="Y102" s="59">
        <v>2</v>
      </c>
      <c r="Z102" s="59">
        <v>5025</v>
      </c>
      <c r="AA102" s="59" t="s">
        <v>7394</v>
      </c>
      <c r="AB102" s="59" t="s">
        <v>7395</v>
      </c>
      <c r="AC102" s="55">
        <v>45063.588194444441</v>
      </c>
      <c r="AD102" s="55">
        <v>45082.625</v>
      </c>
      <c r="AF102" s="52">
        <v>100</v>
      </c>
      <c r="AG102" s="52" t="str">
        <f t="shared" si="7"/>
        <v>新北市</v>
      </c>
      <c r="AH102" s="59" t="s">
        <v>20</v>
      </c>
      <c r="AI102" s="60">
        <v>3</v>
      </c>
      <c r="AJ102" s="59">
        <v>4256</v>
      </c>
      <c r="AK102" s="59" t="s">
        <v>7396</v>
      </c>
      <c r="AL102" s="59" t="s">
        <v>5775</v>
      </c>
      <c r="AM102" s="55">
        <v>45082.694444444453</v>
      </c>
      <c r="AN102" s="55">
        <v>45111.625</v>
      </c>
    </row>
    <row r="103" spans="4:40" ht="15.6" customHeight="1">
      <c r="D103" s="52">
        <v>101</v>
      </c>
      <c r="E103" s="53">
        <v>4630</v>
      </c>
      <c r="F103" s="67" t="s">
        <v>7397</v>
      </c>
      <c r="G103" s="54" t="s">
        <v>6772</v>
      </c>
      <c r="H103" s="54" t="s">
        <v>7398</v>
      </c>
      <c r="I103" s="53">
        <v>2</v>
      </c>
      <c r="J103" s="55">
        <v>44495.604166666657</v>
      </c>
      <c r="K103" s="55">
        <v>44607.604166666657</v>
      </c>
      <c r="V103" s="52">
        <v>101</v>
      </c>
      <c r="W103" s="52" t="str">
        <f t="shared" si="8"/>
        <v>台北市</v>
      </c>
      <c r="X103" s="59" t="s">
        <v>21</v>
      </c>
      <c r="Y103" s="59">
        <v>2</v>
      </c>
      <c r="Z103" s="59">
        <v>4772</v>
      </c>
      <c r="AA103" s="59" t="s">
        <v>7399</v>
      </c>
      <c r="AB103" s="59" t="s">
        <v>7400</v>
      </c>
      <c r="AC103" s="55">
        <v>45070.36041666667</v>
      </c>
      <c r="AD103" s="55">
        <v>45085.458333333343</v>
      </c>
      <c r="AF103" s="52">
        <v>101</v>
      </c>
      <c r="AG103" s="52" t="str">
        <f t="shared" si="7"/>
        <v>台北市</v>
      </c>
      <c r="AH103" s="59" t="s">
        <v>20</v>
      </c>
      <c r="AI103" s="60">
        <v>2</v>
      </c>
      <c r="AJ103" s="59">
        <v>4936</v>
      </c>
      <c r="AK103" s="59" t="s">
        <v>7401</v>
      </c>
      <c r="AL103" s="59" t="s">
        <v>7402</v>
      </c>
      <c r="AM103" s="55">
        <v>45121.411111111112</v>
      </c>
      <c r="AN103" s="55">
        <v>45139.458333333343</v>
      </c>
    </row>
    <row r="104" spans="4:40" ht="15.6" customHeight="1">
      <c r="D104" s="52">
        <v>102</v>
      </c>
      <c r="E104" s="53">
        <v>4688</v>
      </c>
      <c r="F104" s="67" t="s">
        <v>7403</v>
      </c>
      <c r="G104" s="54" t="s">
        <v>6762</v>
      </c>
      <c r="H104" s="54" t="s">
        <v>6764</v>
      </c>
      <c r="I104" s="53">
        <v>2</v>
      </c>
      <c r="J104" s="55">
        <v>44496.416666666657</v>
      </c>
      <c r="K104" s="55">
        <v>44608.604166666657</v>
      </c>
      <c r="V104" s="52">
        <v>102</v>
      </c>
      <c r="W104" s="52" t="str">
        <f t="shared" si="8"/>
        <v>新北市</v>
      </c>
      <c r="X104" s="59" t="s">
        <v>21</v>
      </c>
      <c r="Y104" s="59">
        <v>2</v>
      </c>
      <c r="Z104" s="59">
        <v>5101</v>
      </c>
      <c r="AA104" s="59" t="s">
        <v>1692</v>
      </c>
      <c r="AB104" s="59" t="s">
        <v>5648</v>
      </c>
      <c r="AC104" s="55">
        <v>45075.423611111109</v>
      </c>
      <c r="AD104" s="55">
        <v>45090.458333333343</v>
      </c>
      <c r="AF104" s="52">
        <v>102</v>
      </c>
      <c r="AG104" s="52" t="str">
        <f t="shared" si="7"/>
        <v>台北市</v>
      </c>
      <c r="AH104" s="59" t="s">
        <v>20</v>
      </c>
      <c r="AI104" s="60">
        <v>2</v>
      </c>
      <c r="AJ104" s="59">
        <v>4092</v>
      </c>
      <c r="AK104" s="59" t="s">
        <v>7404</v>
      </c>
      <c r="AL104" s="59" t="s">
        <v>7405</v>
      </c>
      <c r="AM104" s="55">
        <v>45124.374305555553</v>
      </c>
      <c r="AN104" s="55">
        <v>45139.458333333343</v>
      </c>
    </row>
    <row r="105" spans="4:40" ht="15.6" customHeight="1">
      <c r="D105" s="52">
        <v>103</v>
      </c>
      <c r="E105" s="53">
        <v>4615</v>
      </c>
      <c r="F105" s="54" t="s">
        <v>7406</v>
      </c>
      <c r="G105" s="54" t="s">
        <v>6762</v>
      </c>
      <c r="H105" s="54" t="s">
        <v>7407</v>
      </c>
      <c r="I105" s="53">
        <v>2</v>
      </c>
      <c r="J105" s="55">
        <v>44496.583333333343</v>
      </c>
      <c r="K105" s="55">
        <v>44580.604166666657</v>
      </c>
      <c r="V105" s="52">
        <v>103</v>
      </c>
      <c r="W105" s="52" t="str">
        <f t="shared" si="8"/>
        <v>屏東縣</v>
      </c>
      <c r="X105" s="59" t="s">
        <v>21</v>
      </c>
      <c r="Y105" s="59">
        <v>2</v>
      </c>
      <c r="Z105" s="59">
        <v>5096</v>
      </c>
      <c r="AA105" s="59" t="s">
        <v>7408</v>
      </c>
      <c r="AB105" s="59" t="s">
        <v>7409</v>
      </c>
      <c r="AC105" s="55">
        <v>45064.602777777778</v>
      </c>
      <c r="AD105" s="55">
        <v>45090.625</v>
      </c>
      <c r="AF105" s="52">
        <v>103</v>
      </c>
      <c r="AG105" s="52" t="str">
        <f t="shared" si="7"/>
        <v>新北市</v>
      </c>
      <c r="AH105" s="59" t="s">
        <v>20</v>
      </c>
      <c r="AI105" s="60">
        <v>2</v>
      </c>
      <c r="AJ105" s="59">
        <v>3890</v>
      </c>
      <c r="AK105" s="59" t="s">
        <v>204</v>
      </c>
      <c r="AL105" s="59" t="s">
        <v>5461</v>
      </c>
      <c r="AM105" s="55">
        <v>45140.57916666667</v>
      </c>
      <c r="AN105" s="55">
        <v>45140.729166666657</v>
      </c>
    </row>
    <row r="106" spans="4:40" ht="15.6" customHeight="1">
      <c r="D106" s="52">
        <v>104</v>
      </c>
      <c r="E106" s="53">
        <v>4578</v>
      </c>
      <c r="F106" s="54" t="s">
        <v>7410</v>
      </c>
      <c r="G106" s="54" t="s">
        <v>6772</v>
      </c>
      <c r="H106" s="54" t="s">
        <v>7128</v>
      </c>
      <c r="I106" s="53">
        <v>2</v>
      </c>
      <c r="J106" s="55">
        <v>44497.5625</v>
      </c>
      <c r="K106" s="55">
        <v>44613.458333333343</v>
      </c>
      <c r="V106" s="52">
        <v>104</v>
      </c>
      <c r="W106" s="52" t="str">
        <f t="shared" si="8"/>
        <v>新竹縣</v>
      </c>
      <c r="X106" s="59" t="s">
        <v>21</v>
      </c>
      <c r="Y106" s="59">
        <v>2</v>
      </c>
      <c r="Z106" s="59">
        <v>5019</v>
      </c>
      <c r="AA106" s="59" t="s">
        <v>7411</v>
      </c>
      <c r="AB106" s="59" t="s">
        <v>7412</v>
      </c>
      <c r="AC106" s="55">
        <v>45071.695833333331</v>
      </c>
      <c r="AD106" s="55">
        <v>45092.458333333343</v>
      </c>
      <c r="AF106" s="52">
        <v>104</v>
      </c>
      <c r="AG106" s="52" t="str">
        <f t="shared" si="7"/>
        <v>新竹縣</v>
      </c>
      <c r="AH106" s="59" t="s">
        <v>20</v>
      </c>
      <c r="AI106" s="60">
        <v>2</v>
      </c>
      <c r="AJ106" s="59">
        <v>3015</v>
      </c>
      <c r="AK106" s="59" t="s">
        <v>7413</v>
      </c>
      <c r="AL106" s="59" t="s">
        <v>7414</v>
      </c>
      <c r="AM106" s="55">
        <v>45148.579861111109</v>
      </c>
      <c r="AN106" s="55">
        <v>45162.625</v>
      </c>
    </row>
    <row r="107" spans="4:40" ht="15.6" customHeight="1">
      <c r="D107" s="52">
        <v>105</v>
      </c>
      <c r="E107" s="53">
        <v>4590</v>
      </c>
      <c r="F107" s="54" t="s">
        <v>7415</v>
      </c>
      <c r="G107" s="54" t="s">
        <v>6735</v>
      </c>
      <c r="H107" s="54" t="s">
        <v>7416</v>
      </c>
      <c r="I107" s="53">
        <v>2</v>
      </c>
      <c r="J107" s="55">
        <v>44494.583333333343</v>
      </c>
      <c r="K107" s="55">
        <v>44579.583333333343</v>
      </c>
      <c r="V107" s="52">
        <v>105</v>
      </c>
      <c r="W107" s="52" t="str">
        <f t="shared" si="8"/>
        <v>台中市</v>
      </c>
      <c r="X107" s="59" t="s">
        <v>21</v>
      </c>
      <c r="Y107" s="59">
        <v>2</v>
      </c>
      <c r="Z107" s="59">
        <v>5021</v>
      </c>
      <c r="AA107" s="59" t="s">
        <v>7417</v>
      </c>
      <c r="AB107" s="59" t="s">
        <v>7418</v>
      </c>
      <c r="AC107" s="55">
        <v>45075.592361111107</v>
      </c>
      <c r="AD107" s="55">
        <v>45092.458333333343</v>
      </c>
      <c r="AF107" s="52">
        <v>105</v>
      </c>
      <c r="AG107" s="52" t="str">
        <f t="shared" si="7"/>
        <v>新竹市</v>
      </c>
      <c r="AH107" s="59" t="s">
        <v>20</v>
      </c>
      <c r="AI107" s="60">
        <v>2</v>
      </c>
      <c r="AJ107" s="59" t="s">
        <v>7419</v>
      </c>
      <c r="AK107" s="59" t="s">
        <v>7420</v>
      </c>
      <c r="AL107" s="59" t="s">
        <v>7421</v>
      </c>
      <c r="AM107" s="55">
        <v>45149.405555555553</v>
      </c>
      <c r="AN107" s="55">
        <v>45166.625</v>
      </c>
    </row>
    <row r="108" spans="4:40" ht="15.6" customHeight="1">
      <c r="D108" s="52">
        <v>106</v>
      </c>
      <c r="E108" s="53">
        <v>4842</v>
      </c>
      <c r="F108" s="54" t="s">
        <v>7422</v>
      </c>
      <c r="G108" s="54" t="s">
        <v>6735</v>
      </c>
      <c r="H108" s="54" t="s">
        <v>6736</v>
      </c>
      <c r="I108" s="53">
        <v>2</v>
      </c>
      <c r="J108" s="55">
        <v>44494.583333333343</v>
      </c>
      <c r="K108" s="55">
        <v>44606.4375</v>
      </c>
      <c r="V108" s="52">
        <v>106</v>
      </c>
      <c r="W108" s="52" t="str">
        <f t="shared" si="8"/>
        <v>台中市</v>
      </c>
      <c r="X108" s="59" t="s">
        <v>21</v>
      </c>
      <c r="Y108" s="59">
        <v>2</v>
      </c>
      <c r="Z108" s="59">
        <v>5047</v>
      </c>
      <c r="AA108" s="59" t="s">
        <v>7423</v>
      </c>
      <c r="AB108" s="59" t="s">
        <v>7424</v>
      </c>
      <c r="AC108" s="55">
        <v>45064.65</v>
      </c>
      <c r="AD108" s="55">
        <v>45092.625</v>
      </c>
      <c r="AF108" s="52">
        <v>106</v>
      </c>
      <c r="AG108" s="52" t="str">
        <f t="shared" si="7"/>
        <v>新北市</v>
      </c>
      <c r="AH108" s="59" t="s">
        <v>20</v>
      </c>
      <c r="AI108" s="60">
        <v>2</v>
      </c>
      <c r="AJ108" s="59">
        <v>4799</v>
      </c>
      <c r="AK108" s="59" t="s">
        <v>7425</v>
      </c>
      <c r="AL108" s="59" t="s">
        <v>7426</v>
      </c>
      <c r="AM108" s="55">
        <v>45153.765972222223</v>
      </c>
      <c r="AN108" s="55">
        <v>45167.625</v>
      </c>
    </row>
    <row r="109" spans="4:40" ht="15.6" customHeight="1">
      <c r="D109" s="52">
        <v>107</v>
      </c>
      <c r="E109" s="53">
        <v>4741</v>
      </c>
      <c r="F109" s="54" t="s">
        <v>7427</v>
      </c>
      <c r="G109" s="54" t="s">
        <v>6735</v>
      </c>
      <c r="H109" s="54" t="s">
        <v>7161</v>
      </c>
      <c r="I109" s="53">
        <v>2</v>
      </c>
      <c r="J109" s="55">
        <v>44494.583333333343</v>
      </c>
      <c r="K109" s="55">
        <v>44607.4375</v>
      </c>
      <c r="V109" s="52">
        <v>107</v>
      </c>
      <c r="W109" s="52" t="str">
        <f t="shared" si="8"/>
        <v>嘉義縣</v>
      </c>
      <c r="X109" s="59" t="s">
        <v>21</v>
      </c>
      <c r="Y109" s="59">
        <v>2</v>
      </c>
      <c r="Z109" s="59">
        <v>5102</v>
      </c>
      <c r="AA109" s="59" t="s">
        <v>7428</v>
      </c>
      <c r="AB109" s="59" t="s">
        <v>7429</v>
      </c>
      <c r="AC109" s="55">
        <v>45076.717361111107</v>
      </c>
      <c r="AD109" s="55">
        <v>45097.458333333343</v>
      </c>
      <c r="AF109" s="52">
        <v>107</v>
      </c>
      <c r="AG109" s="52" t="str">
        <f t="shared" si="7"/>
        <v>新北市</v>
      </c>
      <c r="AH109" s="59" t="s">
        <v>20</v>
      </c>
      <c r="AI109" s="60">
        <v>2</v>
      </c>
      <c r="AJ109" s="59">
        <v>5052</v>
      </c>
      <c r="AK109" s="59" t="s">
        <v>7202</v>
      </c>
      <c r="AL109" s="59" t="s">
        <v>7203</v>
      </c>
      <c r="AM109" s="55">
        <v>45153.754861111112</v>
      </c>
      <c r="AN109" s="55">
        <v>45168.625</v>
      </c>
    </row>
    <row r="110" spans="4:40" ht="15.6" customHeight="1">
      <c r="D110" s="52">
        <v>108</v>
      </c>
      <c r="E110" s="53">
        <v>4632</v>
      </c>
      <c r="F110" s="54" t="s">
        <v>7430</v>
      </c>
      <c r="G110" s="54" t="s">
        <v>6803</v>
      </c>
      <c r="H110" s="54" t="s">
        <v>6899</v>
      </c>
      <c r="I110" s="53">
        <v>2</v>
      </c>
      <c r="J110" s="55">
        <v>44495.583333333343</v>
      </c>
      <c r="K110" s="55">
        <v>44579.583333333343</v>
      </c>
      <c r="V110" s="52">
        <v>108</v>
      </c>
      <c r="W110" s="52" t="str">
        <f t="shared" si="8"/>
        <v>雲林縣</v>
      </c>
      <c r="X110" s="59" t="s">
        <v>21</v>
      </c>
      <c r="Y110" s="59">
        <v>2</v>
      </c>
      <c r="Z110" s="59">
        <v>5097</v>
      </c>
      <c r="AA110" s="59" t="s">
        <v>7431</v>
      </c>
      <c r="AB110" s="59" t="s">
        <v>7432</v>
      </c>
      <c r="AC110" s="55">
        <v>45076.756249999999</v>
      </c>
      <c r="AD110" s="55">
        <v>45097.625</v>
      </c>
      <c r="AF110" s="52">
        <v>108</v>
      </c>
      <c r="AG110" s="52" t="str">
        <f t="shared" si="7"/>
        <v>彰化縣</v>
      </c>
      <c r="AH110" s="59" t="s">
        <v>20</v>
      </c>
      <c r="AI110" s="60">
        <v>2</v>
      </c>
      <c r="AJ110" s="59">
        <v>3138</v>
      </c>
      <c r="AK110" s="59" t="s">
        <v>7433</v>
      </c>
      <c r="AL110" s="59" t="s">
        <v>7434</v>
      </c>
      <c r="AM110" s="55">
        <v>45170.659722222219</v>
      </c>
      <c r="AN110" s="55">
        <v>45181.458333333343</v>
      </c>
    </row>
    <row r="111" spans="4:40" ht="15.6" customHeight="1">
      <c r="D111" s="52">
        <v>109</v>
      </c>
      <c r="E111" s="53">
        <v>4611</v>
      </c>
      <c r="F111" s="54" t="s">
        <v>7435</v>
      </c>
      <c r="G111" s="54" t="s">
        <v>6803</v>
      </c>
      <c r="H111" s="54" t="s">
        <v>7436</v>
      </c>
      <c r="I111" s="53">
        <v>2</v>
      </c>
      <c r="J111" s="55">
        <v>44495.583333333343</v>
      </c>
      <c r="K111" s="55">
        <v>44608.458333333343</v>
      </c>
      <c r="V111" s="52">
        <v>109</v>
      </c>
      <c r="W111" s="52" t="str">
        <f t="shared" si="8"/>
        <v>桃園市</v>
      </c>
      <c r="X111" s="59" t="s">
        <v>21</v>
      </c>
      <c r="Y111" s="59">
        <v>2</v>
      </c>
      <c r="Z111" s="59">
        <v>5017</v>
      </c>
      <c r="AA111" s="59" t="s">
        <v>7437</v>
      </c>
      <c r="AB111" s="59" t="s">
        <v>7438</v>
      </c>
      <c r="AC111" s="55">
        <v>45085.479166666657</v>
      </c>
      <c r="AD111" s="55">
        <v>45105.458333333343</v>
      </c>
      <c r="AF111" s="52">
        <v>109</v>
      </c>
      <c r="AG111" s="52" t="str">
        <f t="shared" si="7"/>
        <v>新竹市</v>
      </c>
      <c r="AH111" s="59" t="s">
        <v>20</v>
      </c>
      <c r="AI111" s="60">
        <v>2</v>
      </c>
      <c r="AJ111" s="59">
        <v>4142</v>
      </c>
      <c r="AK111" s="59" t="s">
        <v>7439</v>
      </c>
      <c r="AL111" s="59" t="s">
        <v>7440</v>
      </c>
      <c r="AM111" s="55">
        <v>45167.736111111109</v>
      </c>
      <c r="AN111" s="55">
        <v>45182.625</v>
      </c>
    </row>
    <row r="112" spans="4:40" ht="15.6" customHeight="1">
      <c r="D112" s="52">
        <v>110</v>
      </c>
      <c r="E112" s="53">
        <v>2503</v>
      </c>
      <c r="F112" s="54" t="s">
        <v>7441</v>
      </c>
      <c r="G112" s="54" t="s">
        <v>6813</v>
      </c>
      <c r="H112" s="54" t="s">
        <v>7442</v>
      </c>
      <c r="I112" s="53">
        <v>2</v>
      </c>
      <c r="J112" s="55">
        <v>44495.583333333343</v>
      </c>
      <c r="K112" s="55">
        <v>44614.458333333343</v>
      </c>
      <c r="V112" s="52">
        <v>110</v>
      </c>
      <c r="W112" s="52" t="str">
        <f t="shared" si="8"/>
        <v>新北市</v>
      </c>
      <c r="X112" s="59" t="s">
        <v>21</v>
      </c>
      <c r="Y112" s="59">
        <v>2</v>
      </c>
      <c r="Z112" s="59">
        <v>4906</v>
      </c>
      <c r="AA112" s="59" t="s">
        <v>825</v>
      </c>
      <c r="AB112" s="59" t="s">
        <v>7443</v>
      </c>
      <c r="AC112" s="55">
        <v>45086.472222222219</v>
      </c>
      <c r="AD112" s="55">
        <v>45106.458333333343</v>
      </c>
      <c r="AF112" s="52">
        <v>110</v>
      </c>
      <c r="AG112" s="52" t="str">
        <f t="shared" si="7"/>
        <v>嘉義市</v>
      </c>
      <c r="AH112" s="59" t="s">
        <v>20</v>
      </c>
      <c r="AI112" s="60">
        <v>2</v>
      </c>
      <c r="AJ112" s="59">
        <v>4185</v>
      </c>
      <c r="AK112" s="59" t="s">
        <v>7444</v>
      </c>
      <c r="AL112" s="59" t="s">
        <v>7445</v>
      </c>
      <c r="AM112" s="55">
        <v>45163.550694444442</v>
      </c>
      <c r="AN112" s="55">
        <v>45183.458333333343</v>
      </c>
    </row>
    <row r="113" spans="4:40" ht="15.6" customHeight="1">
      <c r="D113" s="52">
        <v>111</v>
      </c>
      <c r="E113" s="53">
        <v>4515</v>
      </c>
      <c r="F113" s="54" t="s">
        <v>7446</v>
      </c>
      <c r="G113" s="54" t="s">
        <v>6813</v>
      </c>
      <c r="H113" s="54" t="s">
        <v>7442</v>
      </c>
      <c r="I113" s="53">
        <v>2</v>
      </c>
      <c r="J113" s="55">
        <v>44495.583333333343</v>
      </c>
      <c r="K113" s="55">
        <v>44614.458333333343</v>
      </c>
      <c r="V113" s="52">
        <v>111</v>
      </c>
      <c r="W113" s="52" t="str">
        <f t="shared" si="8"/>
        <v>屏東縣</v>
      </c>
      <c r="X113" s="59" t="s">
        <v>21</v>
      </c>
      <c r="Y113" s="59">
        <v>2</v>
      </c>
      <c r="Z113" s="59">
        <v>5109</v>
      </c>
      <c r="AA113" s="59" t="s">
        <v>7447</v>
      </c>
      <c r="AB113" s="59" t="s">
        <v>7448</v>
      </c>
      <c r="AC113" s="55">
        <v>45086.695138888892</v>
      </c>
      <c r="AD113" s="55">
        <v>45118.625</v>
      </c>
      <c r="AF113" s="52">
        <v>111</v>
      </c>
      <c r="AG113" s="52" t="str">
        <f t="shared" si="7"/>
        <v>新北市</v>
      </c>
      <c r="AH113" s="59" t="s">
        <v>20</v>
      </c>
      <c r="AI113" s="60">
        <v>2</v>
      </c>
      <c r="AJ113" s="59" t="s">
        <v>7449</v>
      </c>
      <c r="AK113" s="59" t="s">
        <v>7450</v>
      </c>
      <c r="AL113" s="59" t="s">
        <v>7451</v>
      </c>
      <c r="AM113" s="55">
        <v>45174.727083333331</v>
      </c>
      <c r="AN113" s="55">
        <v>45187.625</v>
      </c>
    </row>
    <row r="114" spans="4:40" ht="15.6" customHeight="1">
      <c r="D114" s="52">
        <v>112</v>
      </c>
      <c r="E114" s="53">
        <v>4520</v>
      </c>
      <c r="F114" s="54" t="s">
        <v>7452</v>
      </c>
      <c r="G114" s="54" t="s">
        <v>6792</v>
      </c>
      <c r="H114" s="54" t="s">
        <v>7453</v>
      </c>
      <c r="I114" s="53">
        <v>2</v>
      </c>
      <c r="J114" s="55">
        <v>44496.583333333343</v>
      </c>
      <c r="K114" s="55">
        <v>44614.458333333343</v>
      </c>
      <c r="V114" s="52">
        <v>112</v>
      </c>
      <c r="W114" s="52" t="str">
        <f t="shared" si="8"/>
        <v>雲林縣</v>
      </c>
      <c r="X114" s="59" t="s">
        <v>21</v>
      </c>
      <c r="Y114" s="59">
        <v>2</v>
      </c>
      <c r="Z114" s="59">
        <v>5108</v>
      </c>
      <c r="AA114" s="59" t="s">
        <v>7454</v>
      </c>
      <c r="AB114" s="59" t="s">
        <v>7455</v>
      </c>
      <c r="AC114" s="55">
        <v>45096.397916666669</v>
      </c>
      <c r="AD114" s="55">
        <v>45118.625</v>
      </c>
      <c r="AF114" s="52">
        <v>112</v>
      </c>
      <c r="AG114" s="52" t="str">
        <f t="shared" si="7"/>
        <v>台北市</v>
      </c>
      <c r="AH114" s="59" t="s">
        <v>20</v>
      </c>
      <c r="AI114" s="60">
        <v>2</v>
      </c>
      <c r="AJ114" s="59">
        <v>2051</v>
      </c>
      <c r="AK114" s="59" t="s">
        <v>7456</v>
      </c>
      <c r="AL114" s="59" t="s">
        <v>7457</v>
      </c>
      <c r="AM114" s="55">
        <v>45167.455555555563</v>
      </c>
      <c r="AN114" s="55">
        <v>45188.458333333343</v>
      </c>
    </row>
    <row r="115" spans="4:40" ht="15.6" customHeight="1">
      <c r="D115" s="52">
        <v>113</v>
      </c>
      <c r="E115" s="53">
        <v>4810</v>
      </c>
      <c r="F115" s="54" t="s">
        <v>7458</v>
      </c>
      <c r="G115" s="54" t="s">
        <v>6792</v>
      </c>
      <c r="H115" s="54" t="s">
        <v>7453</v>
      </c>
      <c r="I115" s="53">
        <v>2</v>
      </c>
      <c r="J115" s="55">
        <v>44496.583333333343</v>
      </c>
      <c r="K115" s="55">
        <v>44614.458333333343</v>
      </c>
      <c r="V115" s="52">
        <v>113</v>
      </c>
      <c r="W115" s="52" t="str">
        <f t="shared" si="8"/>
        <v>高雄市</v>
      </c>
      <c r="X115" s="59" t="s">
        <v>21</v>
      </c>
      <c r="Y115" s="59">
        <v>2</v>
      </c>
      <c r="Z115" s="59">
        <v>5111</v>
      </c>
      <c r="AA115" s="59" t="s">
        <v>7459</v>
      </c>
      <c r="AB115" s="59" t="s">
        <v>7460</v>
      </c>
      <c r="AC115" s="55">
        <v>45106.734722222223</v>
      </c>
      <c r="AD115" s="55">
        <v>45131.458333333343</v>
      </c>
      <c r="AF115" s="52">
        <v>113</v>
      </c>
      <c r="AG115" s="52" t="str">
        <f t="shared" si="7"/>
        <v>彰化縣</v>
      </c>
      <c r="AH115" s="59" t="s">
        <v>20</v>
      </c>
      <c r="AI115" s="60">
        <v>2</v>
      </c>
      <c r="AJ115" s="59">
        <v>5045</v>
      </c>
      <c r="AK115" s="59" t="s">
        <v>7226</v>
      </c>
      <c r="AL115" s="59" t="s">
        <v>7461</v>
      </c>
      <c r="AM115" s="55">
        <v>45170.694444444453</v>
      </c>
      <c r="AN115" s="55">
        <v>45188.458333333343</v>
      </c>
    </row>
    <row r="116" spans="4:40" ht="15.6" customHeight="1">
      <c r="D116" s="52">
        <v>114</v>
      </c>
      <c r="E116" s="53">
        <v>2839</v>
      </c>
      <c r="F116" s="54" t="s">
        <v>7462</v>
      </c>
      <c r="G116" s="54" t="s">
        <v>6792</v>
      </c>
      <c r="H116" s="54" t="s">
        <v>7463</v>
      </c>
      <c r="I116" s="53">
        <v>2</v>
      </c>
      <c r="J116" s="55">
        <v>44497.583333333343</v>
      </c>
      <c r="K116" s="55">
        <v>44615.458333333343</v>
      </c>
      <c r="V116" s="52">
        <v>114</v>
      </c>
      <c r="W116" s="52" t="str">
        <f t="shared" si="8"/>
        <v>桃園市</v>
      </c>
      <c r="X116" s="59" t="s">
        <v>21</v>
      </c>
      <c r="Y116" s="59">
        <v>2</v>
      </c>
      <c r="Z116" s="59">
        <v>5103</v>
      </c>
      <c r="AA116" s="59" t="s">
        <v>7464</v>
      </c>
      <c r="AB116" s="59" t="s">
        <v>7465</v>
      </c>
      <c r="AC116" s="55">
        <v>45107.621527777781</v>
      </c>
      <c r="AD116" s="55">
        <v>45132.458333333343</v>
      </c>
      <c r="AF116" s="52">
        <v>114</v>
      </c>
      <c r="AG116" s="52" t="str">
        <f t="shared" si="7"/>
        <v>新竹縣</v>
      </c>
      <c r="AH116" s="59" t="s">
        <v>20</v>
      </c>
      <c r="AI116" s="60">
        <v>2</v>
      </c>
      <c r="AJ116" s="59">
        <v>4688</v>
      </c>
      <c r="AK116" s="59" t="s">
        <v>7403</v>
      </c>
      <c r="AL116" s="59" t="s">
        <v>7466</v>
      </c>
      <c r="AM116" s="55">
        <v>45161.719444444447</v>
      </c>
      <c r="AN116" s="55">
        <v>45189.625</v>
      </c>
    </row>
    <row r="117" spans="4:40" ht="15.6" customHeight="1">
      <c r="D117" s="52">
        <v>115</v>
      </c>
      <c r="E117" s="53">
        <v>4605</v>
      </c>
      <c r="F117" s="54" t="s">
        <v>7467</v>
      </c>
      <c r="G117" s="54" t="s">
        <v>6792</v>
      </c>
      <c r="H117" s="54" t="s">
        <v>7463</v>
      </c>
      <c r="I117" s="53">
        <v>2</v>
      </c>
      <c r="J117" s="55">
        <v>44497.583333333343</v>
      </c>
      <c r="K117" s="55">
        <v>44615.458333333343</v>
      </c>
      <c r="V117" s="52">
        <v>115</v>
      </c>
      <c r="W117" s="52" t="str">
        <f t="shared" si="8"/>
        <v>新北市</v>
      </c>
      <c r="X117" s="59" t="s">
        <v>21</v>
      </c>
      <c r="Y117" s="59">
        <v>2</v>
      </c>
      <c r="Z117" s="59">
        <v>5107</v>
      </c>
      <c r="AA117" s="59" t="s">
        <v>7468</v>
      </c>
      <c r="AB117" s="59" t="s">
        <v>7469</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7470</v>
      </c>
      <c r="AL117" s="59" t="s">
        <v>7471</v>
      </c>
      <c r="AM117" s="55">
        <v>45175.602083333331</v>
      </c>
      <c r="AN117" s="55">
        <v>45189.625</v>
      </c>
    </row>
    <row r="118" spans="4:40" ht="15.6" customHeight="1">
      <c r="D118" s="52">
        <v>116</v>
      </c>
      <c r="E118" s="53">
        <v>4581</v>
      </c>
      <c r="F118" s="54" t="s">
        <v>7472</v>
      </c>
      <c r="G118" s="54" t="s">
        <v>6792</v>
      </c>
      <c r="H118" s="54" t="s">
        <v>6892</v>
      </c>
      <c r="I118" s="53">
        <v>2</v>
      </c>
      <c r="J118" s="55">
        <v>44497.583333333343</v>
      </c>
      <c r="K118" s="55">
        <v>44615.458333333343</v>
      </c>
      <c r="V118" s="52">
        <v>116</v>
      </c>
      <c r="W118" s="52" t="str">
        <f t="shared" si="8"/>
        <v>宜蘭縣</v>
      </c>
      <c r="X118" s="59" t="s">
        <v>21</v>
      </c>
      <c r="Y118" s="59">
        <v>2</v>
      </c>
      <c r="Z118" s="59">
        <v>5094</v>
      </c>
      <c r="AA118" s="59" t="s">
        <v>7473</v>
      </c>
      <c r="AB118" s="59" t="s">
        <v>7474</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7475</v>
      </c>
      <c r="AL118" s="59" t="s">
        <v>7476</v>
      </c>
      <c r="AM118" s="55">
        <v>45177.768055555563</v>
      </c>
      <c r="AN118" s="55">
        <v>45195.458333333343</v>
      </c>
    </row>
    <row r="119" spans="4:40" ht="15.6" customHeight="1">
      <c r="D119" s="52">
        <v>117</v>
      </c>
      <c r="E119" s="53">
        <v>2512</v>
      </c>
      <c r="F119" s="54" t="s">
        <v>7477</v>
      </c>
      <c r="G119" s="54" t="s">
        <v>6839</v>
      </c>
      <c r="H119" s="54" t="s">
        <v>6994</v>
      </c>
      <c r="I119" s="53">
        <v>2</v>
      </c>
      <c r="J119" s="55">
        <v>44494.4375</v>
      </c>
      <c r="K119" s="55">
        <v>44615.604166666657</v>
      </c>
      <c r="V119" s="52">
        <v>117</v>
      </c>
      <c r="W119" s="52" t="str">
        <f t="shared" si="8"/>
        <v>台中市</v>
      </c>
      <c r="X119" s="59" t="s">
        <v>21</v>
      </c>
      <c r="Y119" s="59">
        <v>2</v>
      </c>
      <c r="Z119" s="59">
        <v>5092</v>
      </c>
      <c r="AA119" s="59" t="s">
        <v>7478</v>
      </c>
      <c r="AB119" s="59" t="s">
        <v>7479</v>
      </c>
      <c r="AC119" s="55">
        <v>45114.765972222223</v>
      </c>
      <c r="AD119" s="55">
        <v>45132.625</v>
      </c>
      <c r="AF119" s="52">
        <v>117</v>
      </c>
      <c r="AG119" s="52" t="str">
        <f t="shared" si="9"/>
        <v>新北市</v>
      </c>
      <c r="AH119" s="59" t="s">
        <v>20</v>
      </c>
      <c r="AI119" s="60">
        <v>2</v>
      </c>
      <c r="AJ119" s="59" t="s">
        <v>7480</v>
      </c>
      <c r="AK119" s="59" t="s">
        <v>7481</v>
      </c>
      <c r="AL119" s="59" t="s">
        <v>7482</v>
      </c>
      <c r="AM119" s="55">
        <v>45189.428472222222</v>
      </c>
      <c r="AN119" s="55">
        <v>45197.625</v>
      </c>
    </row>
    <row r="120" spans="4:40" ht="15.6" customHeight="1">
      <c r="D120" s="52">
        <v>118</v>
      </c>
      <c r="E120" s="53">
        <v>4545</v>
      </c>
      <c r="F120" s="54" t="s">
        <v>6991</v>
      </c>
      <c r="G120" s="54" t="s">
        <v>6839</v>
      </c>
      <c r="H120" s="54" t="s">
        <v>7483</v>
      </c>
      <c r="I120" s="53">
        <v>2</v>
      </c>
      <c r="J120" s="55">
        <v>44494.583333333343</v>
      </c>
      <c r="K120" s="55">
        <v>44582.583333333343</v>
      </c>
      <c r="V120" s="52">
        <v>118</v>
      </c>
      <c r="W120" s="52" t="str">
        <f t="shared" si="8"/>
        <v>桃園市</v>
      </c>
      <c r="X120" s="59" t="s">
        <v>21</v>
      </c>
      <c r="Y120" s="59">
        <v>2</v>
      </c>
      <c r="Z120" s="59">
        <v>4946</v>
      </c>
      <c r="AA120" s="59" t="s">
        <v>7484</v>
      </c>
      <c r="AB120" s="59" t="s">
        <v>7485</v>
      </c>
      <c r="AC120" s="55">
        <v>45114.734027777777</v>
      </c>
      <c r="AD120" s="55">
        <v>45134.458333333343</v>
      </c>
      <c r="AF120" s="52">
        <v>118</v>
      </c>
      <c r="AG120" s="52" t="str">
        <f t="shared" si="9"/>
        <v>雲林縣</v>
      </c>
      <c r="AH120" s="59" t="s">
        <v>20</v>
      </c>
      <c r="AI120" s="60">
        <v>3</v>
      </c>
      <c r="AJ120" s="59">
        <v>4119</v>
      </c>
      <c r="AK120" s="59" t="s">
        <v>7486</v>
      </c>
      <c r="AL120" s="59" t="s">
        <v>7487</v>
      </c>
      <c r="AM120" s="55">
        <v>45191.361805555563</v>
      </c>
      <c r="AN120" s="55">
        <v>45197.708333333343</v>
      </c>
    </row>
    <row r="121" spans="4:40" ht="15.6" customHeight="1">
      <c r="D121" s="52">
        <v>119</v>
      </c>
      <c r="E121" s="53" t="s">
        <v>7488</v>
      </c>
      <c r="F121" s="54" t="s">
        <v>7489</v>
      </c>
      <c r="G121" s="54" t="s">
        <v>6774</v>
      </c>
      <c r="H121" s="54" t="s">
        <v>7045</v>
      </c>
      <c r="I121" s="53">
        <v>2</v>
      </c>
      <c r="J121" s="55">
        <v>44495.4375</v>
      </c>
      <c r="K121" s="55">
        <v>44606.4375</v>
      </c>
      <c r="V121" s="52">
        <v>119</v>
      </c>
      <c r="W121" s="52" t="str">
        <f t="shared" si="8"/>
        <v>台北市</v>
      </c>
      <c r="X121" s="59" t="s">
        <v>21</v>
      </c>
      <c r="Y121" s="59">
        <v>2</v>
      </c>
      <c r="Z121" s="59">
        <v>5130</v>
      </c>
      <c r="AA121" s="59" t="s">
        <v>7401</v>
      </c>
      <c r="AB121" s="59" t="s">
        <v>7402</v>
      </c>
      <c r="AC121" s="55">
        <v>45121.411111111112</v>
      </c>
      <c r="AD121" s="55">
        <v>45139.458333333343</v>
      </c>
      <c r="AF121" s="52">
        <v>119</v>
      </c>
      <c r="AG121" s="52" t="str">
        <f t="shared" si="9"/>
        <v>新北市</v>
      </c>
      <c r="AH121" s="59" t="s">
        <v>20</v>
      </c>
      <c r="AI121" s="60">
        <v>2</v>
      </c>
      <c r="AJ121" s="59">
        <v>2492</v>
      </c>
      <c r="AK121" s="59" t="s">
        <v>7490</v>
      </c>
      <c r="AL121" s="59" t="s">
        <v>7491</v>
      </c>
      <c r="AM121" s="55">
        <v>45215.684027777781</v>
      </c>
      <c r="AN121" s="55">
        <v>45229.625</v>
      </c>
    </row>
    <row r="122" spans="4:40" ht="15.6" customHeight="1">
      <c r="D122" s="52">
        <v>120</v>
      </c>
      <c r="E122" s="53" t="s">
        <v>7492</v>
      </c>
      <c r="F122" s="54" t="s">
        <v>7493</v>
      </c>
      <c r="G122" s="54" t="s">
        <v>6774</v>
      </c>
      <c r="H122" s="54" t="s">
        <v>6962</v>
      </c>
      <c r="I122" s="53">
        <v>2</v>
      </c>
      <c r="J122" s="55">
        <v>44495.4375</v>
      </c>
      <c r="K122" s="55">
        <v>44609.4375</v>
      </c>
      <c r="V122" s="52">
        <v>120</v>
      </c>
      <c r="W122" s="52" t="str">
        <f t="shared" si="8"/>
        <v>台南市</v>
      </c>
      <c r="X122" s="59" t="s">
        <v>21</v>
      </c>
      <c r="Y122" s="59">
        <v>2</v>
      </c>
      <c r="Z122" s="59">
        <v>5115</v>
      </c>
      <c r="AA122" s="59" t="s">
        <v>7494</v>
      </c>
      <c r="AB122" s="59" t="s">
        <v>7495</v>
      </c>
      <c r="AC122" s="55">
        <v>45117.808333333327</v>
      </c>
      <c r="AD122" s="55">
        <v>45139.625</v>
      </c>
      <c r="AF122" s="52">
        <v>120</v>
      </c>
      <c r="AG122" s="52" t="str">
        <f t="shared" si="9"/>
        <v>嘉義縣</v>
      </c>
      <c r="AH122" s="59" t="s">
        <v>20</v>
      </c>
      <c r="AI122" s="60">
        <v>2</v>
      </c>
      <c r="AJ122" s="59">
        <v>3542</v>
      </c>
      <c r="AK122" s="59" t="s">
        <v>7496</v>
      </c>
      <c r="AL122" s="59" t="s">
        <v>7497</v>
      </c>
      <c r="AM122" s="55">
        <v>45224.522916666669</v>
      </c>
      <c r="AN122" s="55">
        <v>45230.458333333343</v>
      </c>
    </row>
    <row r="123" spans="4:40" ht="15.6" customHeight="1">
      <c r="D123" s="52">
        <v>121</v>
      </c>
      <c r="E123" s="53">
        <v>3110</v>
      </c>
      <c r="F123" s="54" t="s">
        <v>7498</v>
      </c>
      <c r="G123" s="54" t="s">
        <v>6830</v>
      </c>
      <c r="H123" s="54" t="s">
        <v>7499</v>
      </c>
      <c r="I123" s="53">
        <v>2</v>
      </c>
      <c r="J123" s="55">
        <v>44496.479166666657</v>
      </c>
      <c r="K123" s="55">
        <v>44582.4375</v>
      </c>
      <c r="V123" s="52">
        <v>121</v>
      </c>
      <c r="W123" s="52" t="str">
        <f t="shared" si="8"/>
        <v>台南市</v>
      </c>
      <c r="X123" s="59" t="s">
        <v>21</v>
      </c>
      <c r="Y123" s="59">
        <v>2</v>
      </c>
      <c r="Z123" s="59">
        <v>5121</v>
      </c>
      <c r="AA123" s="59" t="s">
        <v>7500</v>
      </c>
      <c r="AB123" s="59" t="s">
        <v>7501</v>
      </c>
      <c r="AC123" s="55">
        <v>45117.734722222223</v>
      </c>
      <c r="AD123" s="55">
        <v>45145.625</v>
      </c>
      <c r="AF123" s="52">
        <v>117</v>
      </c>
      <c r="AG123" s="52" t="str">
        <f t="shared" si="9"/>
        <v>屏東縣</v>
      </c>
      <c r="AH123" s="59" t="s">
        <v>20</v>
      </c>
      <c r="AI123" s="60">
        <v>2</v>
      </c>
      <c r="AJ123" s="59">
        <v>4832</v>
      </c>
      <c r="AK123" s="59" t="s">
        <v>7502</v>
      </c>
      <c r="AL123" s="59" t="s">
        <v>7503</v>
      </c>
      <c r="AM123" s="55">
        <v>45240.588194444441</v>
      </c>
      <c r="AN123" s="55">
        <v>45251.458333333343</v>
      </c>
    </row>
    <row r="124" spans="4:40" ht="15.6" customHeight="1">
      <c r="D124" s="52">
        <v>122</v>
      </c>
      <c r="E124" s="53">
        <v>4743</v>
      </c>
      <c r="F124" s="54" t="s">
        <v>7504</v>
      </c>
      <c r="G124" s="54" t="s">
        <v>6830</v>
      </c>
      <c r="H124" s="54" t="s">
        <v>7038</v>
      </c>
      <c r="I124" s="53">
        <v>2</v>
      </c>
      <c r="J124" s="55">
        <v>44496.479166666657</v>
      </c>
      <c r="K124" s="55">
        <v>44615.479166666657</v>
      </c>
      <c r="V124" s="52">
        <v>122</v>
      </c>
      <c r="W124" s="52" t="str">
        <f t="shared" si="8"/>
        <v>新北市</v>
      </c>
      <c r="X124" s="59" t="s">
        <v>21</v>
      </c>
      <c r="Y124" s="59">
        <v>2</v>
      </c>
      <c r="Z124" s="59">
        <v>5091</v>
      </c>
      <c r="AA124" s="59" t="s">
        <v>7505</v>
      </c>
      <c r="AB124" s="59" t="s">
        <v>7506</v>
      </c>
      <c r="AC124" s="55">
        <v>45131.411805555559</v>
      </c>
      <c r="AD124" s="55">
        <v>45147.458333333343</v>
      </c>
      <c r="AF124" s="52">
        <v>118</v>
      </c>
      <c r="AG124" s="52" t="str">
        <f t="shared" si="9"/>
        <v>新北市</v>
      </c>
      <c r="AH124" s="59" t="s">
        <v>20</v>
      </c>
      <c r="AI124" s="60">
        <v>3</v>
      </c>
      <c r="AJ124" s="59">
        <v>3896</v>
      </c>
      <c r="AK124" s="59" t="s">
        <v>7507</v>
      </c>
      <c r="AL124" s="59" t="s">
        <v>7508</v>
      </c>
      <c r="AM124" s="55">
        <v>45232.491666666669</v>
      </c>
      <c r="AN124" s="55">
        <v>45253.458333333343</v>
      </c>
    </row>
    <row r="125" spans="4:40" ht="15.6" customHeight="1">
      <c r="D125" s="52">
        <v>123</v>
      </c>
      <c r="E125" s="53">
        <v>4732</v>
      </c>
      <c r="F125" s="54" t="s">
        <v>7509</v>
      </c>
      <c r="G125" s="54" t="s">
        <v>6820</v>
      </c>
      <c r="H125" s="54" t="s">
        <v>6832</v>
      </c>
      <c r="I125" s="53">
        <v>2</v>
      </c>
      <c r="J125" s="55">
        <v>44496.604166666657</v>
      </c>
      <c r="K125" s="55">
        <v>44606.604166666657</v>
      </c>
      <c r="V125" s="52">
        <v>123</v>
      </c>
      <c r="W125" s="52" t="str">
        <f t="shared" si="8"/>
        <v>桃園市</v>
      </c>
      <c r="X125" s="59" t="s">
        <v>21</v>
      </c>
      <c r="Y125" s="59">
        <v>2</v>
      </c>
      <c r="Z125" s="59">
        <v>5110</v>
      </c>
      <c r="AA125" s="59" t="s">
        <v>7510</v>
      </c>
      <c r="AB125" s="59" t="s">
        <v>7511</v>
      </c>
      <c r="AC125" s="55">
        <v>45126.428472222222</v>
      </c>
      <c r="AD125" s="55">
        <v>45148.458333333343</v>
      </c>
    </row>
    <row r="126" spans="4:40" ht="15.6" customHeight="1">
      <c r="D126" s="52">
        <v>124</v>
      </c>
      <c r="E126" s="53">
        <v>4654</v>
      </c>
      <c r="F126" s="54" t="s">
        <v>7512</v>
      </c>
      <c r="G126" s="54" t="s">
        <v>6857</v>
      </c>
      <c r="H126" s="54" t="s">
        <v>7513</v>
      </c>
      <c r="I126" s="53">
        <v>2</v>
      </c>
      <c r="J126" s="55">
        <v>44497.458333333343</v>
      </c>
      <c r="K126" s="55">
        <v>44607.458333333343</v>
      </c>
      <c r="V126" s="52">
        <v>124</v>
      </c>
      <c r="W126" s="52" t="str">
        <f t="shared" si="8"/>
        <v>高雄市</v>
      </c>
      <c r="X126" s="59" t="s">
        <v>21</v>
      </c>
      <c r="Y126" s="59">
        <v>2</v>
      </c>
      <c r="Z126" s="59">
        <v>4811</v>
      </c>
      <c r="AA126" s="59" t="s">
        <v>7514</v>
      </c>
      <c r="AB126" s="59" t="s">
        <v>7515</v>
      </c>
      <c r="AC126" s="55">
        <v>45126.37777777778</v>
      </c>
      <c r="AD126" s="55">
        <v>45154.625</v>
      </c>
    </row>
    <row r="127" spans="4:40" ht="15.6" customHeight="1">
      <c r="D127" s="52">
        <v>125</v>
      </c>
      <c r="E127" s="53">
        <v>4753</v>
      </c>
      <c r="F127" s="54" t="s">
        <v>7516</v>
      </c>
      <c r="G127" s="54" t="s">
        <v>6857</v>
      </c>
      <c r="H127" s="54" t="s">
        <v>7517</v>
      </c>
      <c r="I127" s="53">
        <v>2</v>
      </c>
      <c r="J127" s="55">
        <v>44497.458333333343</v>
      </c>
      <c r="K127" s="55">
        <v>44607.458333333343</v>
      </c>
      <c r="V127" s="52">
        <v>125</v>
      </c>
      <c r="W127" s="52" t="str">
        <f t="shared" si="8"/>
        <v>宜蘭縣</v>
      </c>
      <c r="X127" s="59" t="s">
        <v>21</v>
      </c>
      <c r="Y127" s="59">
        <v>2</v>
      </c>
      <c r="Z127" s="59">
        <v>5125</v>
      </c>
      <c r="AA127" s="59" t="s">
        <v>7518</v>
      </c>
      <c r="AB127" s="59" t="s">
        <v>7519</v>
      </c>
      <c r="AC127" s="55">
        <v>45134.496527777781</v>
      </c>
      <c r="AD127" s="55">
        <v>45155.458333333343</v>
      </c>
    </row>
    <row r="128" spans="4:40" ht="15.6" customHeight="1">
      <c r="D128" s="52">
        <v>126</v>
      </c>
      <c r="E128" s="53">
        <v>4659</v>
      </c>
      <c r="F128" s="54" t="s">
        <v>7520</v>
      </c>
      <c r="G128" s="54" t="s">
        <v>6857</v>
      </c>
      <c r="H128" s="54" t="s">
        <v>7517</v>
      </c>
      <c r="I128" s="53">
        <v>2</v>
      </c>
      <c r="J128" s="55">
        <v>44497.583333333343</v>
      </c>
      <c r="K128" s="55">
        <v>44578.451388888891</v>
      </c>
      <c r="V128" s="52">
        <v>126</v>
      </c>
      <c r="W128" s="52" t="str">
        <f t="shared" si="8"/>
        <v>彰化縣</v>
      </c>
      <c r="X128" s="59" t="s">
        <v>21</v>
      </c>
      <c r="Y128" s="59">
        <v>2</v>
      </c>
      <c r="Z128" s="59">
        <v>4978</v>
      </c>
      <c r="AA128" s="59" t="s">
        <v>7521</v>
      </c>
      <c r="AB128" s="59" t="s">
        <v>7522</v>
      </c>
      <c r="AC128" s="55">
        <v>45133.29791666667</v>
      </c>
      <c r="AD128" s="55">
        <v>45159.625</v>
      </c>
    </row>
    <row r="129" spans="4:30" ht="15.6" customHeight="1">
      <c r="D129" s="52">
        <v>127</v>
      </c>
      <c r="E129" s="53">
        <v>4895</v>
      </c>
      <c r="F129" s="54" t="s">
        <v>7523</v>
      </c>
      <c r="G129" s="54" t="s">
        <v>6857</v>
      </c>
      <c r="H129" s="54" t="s">
        <v>7524</v>
      </c>
      <c r="I129" s="53">
        <v>2</v>
      </c>
      <c r="J129" s="55">
        <v>44497.583333333343</v>
      </c>
      <c r="K129" s="55">
        <v>44608.479166666657</v>
      </c>
      <c r="V129" s="52">
        <v>127</v>
      </c>
      <c r="W129" s="52" t="str">
        <f t="shared" si="8"/>
        <v>桃園市</v>
      </c>
      <c r="X129" s="59" t="s">
        <v>21</v>
      </c>
      <c r="Y129" s="59">
        <v>2</v>
      </c>
      <c r="Z129" s="59">
        <v>5129</v>
      </c>
      <c r="AA129" s="59" t="s">
        <v>7525</v>
      </c>
      <c r="AB129" s="59" t="s">
        <v>7526</v>
      </c>
      <c r="AC129" s="55">
        <v>45145.69027777778</v>
      </c>
      <c r="AD129" s="55">
        <v>45161.458333333343</v>
      </c>
    </row>
    <row r="130" spans="4:30" ht="15.6" customHeight="1">
      <c r="D130" s="52">
        <v>128</v>
      </c>
      <c r="E130" s="53" t="s">
        <v>76</v>
      </c>
      <c r="F130" s="54" t="s">
        <v>7527</v>
      </c>
      <c r="G130" s="54" t="s">
        <v>6733</v>
      </c>
      <c r="H130" s="54" t="s">
        <v>12</v>
      </c>
      <c r="I130" s="53">
        <v>2</v>
      </c>
      <c r="J130" s="72">
        <v>44622</v>
      </c>
      <c r="V130" s="52">
        <v>128</v>
      </c>
      <c r="W130" s="52" t="str">
        <f t="shared" si="8"/>
        <v>新北市</v>
      </c>
      <c r="X130" s="59" t="s">
        <v>21</v>
      </c>
      <c r="Y130" s="59">
        <v>2</v>
      </c>
      <c r="Z130" s="59">
        <v>5145</v>
      </c>
      <c r="AA130" s="59" t="s">
        <v>7528</v>
      </c>
      <c r="AB130" s="59" t="s">
        <v>7529</v>
      </c>
      <c r="AC130" s="55">
        <v>45153.63958333333</v>
      </c>
      <c r="AD130" s="55">
        <v>45166.458333333343</v>
      </c>
    </row>
    <row r="131" spans="4:30" ht="15.6" customHeight="1">
      <c r="D131" s="52">
        <v>129</v>
      </c>
      <c r="E131" s="53">
        <v>4015</v>
      </c>
      <c r="F131" s="54" t="s">
        <v>7530</v>
      </c>
      <c r="G131" s="54" t="s">
        <v>6744</v>
      </c>
      <c r="H131" s="54" t="s">
        <v>7531</v>
      </c>
      <c r="I131" s="53">
        <v>2</v>
      </c>
      <c r="J131" s="72">
        <v>44623</v>
      </c>
      <c r="V131" s="52">
        <v>129</v>
      </c>
      <c r="W131" s="52" t="str">
        <f t="shared" ref="W131:W158" si="10">LEFT(AB131,3)</f>
        <v>高雄市</v>
      </c>
      <c r="X131" s="59" t="s">
        <v>21</v>
      </c>
      <c r="Y131" s="59">
        <v>2</v>
      </c>
      <c r="Z131" s="59">
        <v>5126</v>
      </c>
      <c r="AA131" s="59" t="s">
        <v>7532</v>
      </c>
      <c r="AB131" s="59" t="s">
        <v>7533</v>
      </c>
      <c r="AC131" s="55">
        <v>45140.59652777778</v>
      </c>
      <c r="AD131" s="55">
        <v>45166.625</v>
      </c>
    </row>
    <row r="132" spans="4:30" ht="15.6" customHeight="1">
      <c r="D132" s="52">
        <v>130</v>
      </c>
      <c r="E132" s="53">
        <v>2079</v>
      </c>
      <c r="F132" s="54" t="s">
        <v>7534</v>
      </c>
      <c r="G132" s="54" t="s">
        <v>6803</v>
      </c>
      <c r="H132" s="54" t="s">
        <v>7535</v>
      </c>
      <c r="I132" s="53">
        <v>2</v>
      </c>
      <c r="J132" s="72">
        <v>44623</v>
      </c>
      <c r="V132" s="52">
        <v>130</v>
      </c>
      <c r="W132" s="52" t="str">
        <f t="shared" si="10"/>
        <v>桃園市</v>
      </c>
      <c r="X132" s="59" t="s">
        <v>21</v>
      </c>
      <c r="Y132" s="59">
        <v>2</v>
      </c>
      <c r="Z132" s="59">
        <v>5144</v>
      </c>
      <c r="AA132" s="59" t="s">
        <v>7536</v>
      </c>
      <c r="AB132" s="59" t="s">
        <v>7537</v>
      </c>
      <c r="AC132" s="55">
        <v>45152.699305555558</v>
      </c>
      <c r="AD132" s="55">
        <v>45167.458333333343</v>
      </c>
    </row>
    <row r="133" spans="4:30" ht="15.6" customHeight="1">
      <c r="D133" s="52">
        <v>131</v>
      </c>
      <c r="E133" s="53">
        <v>2006</v>
      </c>
      <c r="F133" s="54" t="s">
        <v>7538</v>
      </c>
      <c r="G133" s="54" t="s">
        <v>6713</v>
      </c>
      <c r="H133" s="54" t="s">
        <v>6714</v>
      </c>
      <c r="I133" s="53">
        <v>2</v>
      </c>
      <c r="J133" s="72">
        <v>44627</v>
      </c>
      <c r="V133" s="52">
        <v>131</v>
      </c>
      <c r="W133" s="52" t="str">
        <f t="shared" si="10"/>
        <v>台中市</v>
      </c>
      <c r="X133" s="59" t="s">
        <v>21</v>
      </c>
      <c r="Y133" s="59">
        <v>2</v>
      </c>
      <c r="Z133" s="59">
        <v>5066</v>
      </c>
      <c r="AA133" s="59" t="s">
        <v>7539</v>
      </c>
      <c r="AB133" s="59" t="s">
        <v>7540</v>
      </c>
      <c r="AC133" s="55">
        <v>45142.398611111108</v>
      </c>
      <c r="AD133" s="55">
        <v>45167.625</v>
      </c>
    </row>
    <row r="134" spans="4:30" ht="15.6" customHeight="1">
      <c r="D134" s="52">
        <v>132</v>
      </c>
      <c r="E134" s="53">
        <v>2020</v>
      </c>
      <c r="F134" s="54" t="s">
        <v>7541</v>
      </c>
      <c r="G134" s="54" t="s">
        <v>6713</v>
      </c>
      <c r="H134" s="54" t="s">
        <v>6714</v>
      </c>
      <c r="I134" s="53">
        <v>2</v>
      </c>
      <c r="J134" s="72">
        <v>44627</v>
      </c>
      <c r="V134" s="52">
        <v>132</v>
      </c>
      <c r="W134" s="52" t="str">
        <f t="shared" si="10"/>
        <v>台中市</v>
      </c>
      <c r="X134" s="59" t="s">
        <v>21</v>
      </c>
      <c r="Y134" s="59">
        <v>2</v>
      </c>
      <c r="Z134" s="59">
        <v>5123</v>
      </c>
      <c r="AA134" s="59" t="s">
        <v>7542</v>
      </c>
      <c r="AB134" s="59" t="s">
        <v>7543</v>
      </c>
      <c r="AC134" s="55">
        <v>45142.39166666667</v>
      </c>
      <c r="AD134" s="55">
        <v>45174.625</v>
      </c>
    </row>
    <row r="135" spans="4:30" ht="15.6" customHeight="1">
      <c r="D135" s="52">
        <v>133</v>
      </c>
      <c r="E135" s="53" t="s">
        <v>7544</v>
      </c>
      <c r="F135" s="54" t="s">
        <v>7545</v>
      </c>
      <c r="G135" s="54" t="s">
        <v>6754</v>
      </c>
      <c r="H135" s="54" t="s">
        <v>6850</v>
      </c>
      <c r="I135" s="53">
        <v>2</v>
      </c>
      <c r="J135" s="72">
        <v>44627</v>
      </c>
      <c r="V135" s="52">
        <v>133</v>
      </c>
      <c r="W135" s="52" t="str">
        <f t="shared" si="10"/>
        <v>新竹市</v>
      </c>
      <c r="X135" s="59" t="s">
        <v>21</v>
      </c>
      <c r="Y135" s="59">
        <v>2</v>
      </c>
      <c r="Z135" s="59">
        <v>4854</v>
      </c>
      <c r="AA135" s="59" t="s">
        <v>7546</v>
      </c>
      <c r="AB135" s="59" t="s">
        <v>7547</v>
      </c>
      <c r="AC135" s="55">
        <v>45162.643750000003</v>
      </c>
      <c r="AD135" s="55">
        <v>45181.458333333343</v>
      </c>
    </row>
    <row r="136" spans="4:30" ht="15.6" customHeight="1">
      <c r="D136" s="52">
        <v>134</v>
      </c>
      <c r="E136" s="53" t="s">
        <v>7548</v>
      </c>
      <c r="F136" s="54" t="s">
        <v>7549</v>
      </c>
      <c r="G136" s="54" t="s">
        <v>6754</v>
      </c>
      <c r="H136" s="54" t="s">
        <v>6850</v>
      </c>
      <c r="I136" s="53">
        <v>2</v>
      </c>
      <c r="J136" s="72">
        <v>44627</v>
      </c>
      <c r="V136" s="52">
        <v>134</v>
      </c>
      <c r="W136" s="52" t="str">
        <f t="shared" si="10"/>
        <v>台中市</v>
      </c>
      <c r="X136" s="59" t="s">
        <v>21</v>
      </c>
      <c r="Y136" s="59">
        <v>2</v>
      </c>
      <c r="Z136" s="59">
        <v>4963</v>
      </c>
      <c r="AA136" s="59" t="s">
        <v>7550</v>
      </c>
      <c r="AB136" s="59" t="s">
        <v>7551</v>
      </c>
      <c r="AC136" s="55">
        <v>45173.42291666667</v>
      </c>
      <c r="AD136" s="55">
        <v>45188.625</v>
      </c>
    </row>
    <row r="137" spans="4:30" ht="15.6" customHeight="1">
      <c r="D137" s="52">
        <v>135</v>
      </c>
      <c r="E137" s="53">
        <v>4485</v>
      </c>
      <c r="F137" s="54" t="s">
        <v>7552</v>
      </c>
      <c r="G137" s="54" t="s">
        <v>6754</v>
      </c>
      <c r="H137" s="54" t="s">
        <v>6850</v>
      </c>
      <c r="I137" s="53">
        <v>2</v>
      </c>
      <c r="J137" s="72">
        <v>44627</v>
      </c>
      <c r="V137" s="52">
        <v>135</v>
      </c>
      <c r="W137" s="52" t="str">
        <f t="shared" si="10"/>
        <v>台北市</v>
      </c>
      <c r="X137" s="59" t="s">
        <v>21</v>
      </c>
      <c r="Y137" s="59">
        <v>2</v>
      </c>
      <c r="Z137" s="59">
        <v>5147</v>
      </c>
      <c r="AA137" s="59" t="s">
        <v>7553</v>
      </c>
      <c r="AB137" s="59" t="s">
        <v>7554</v>
      </c>
      <c r="AC137" s="55">
        <v>45182.361805555563</v>
      </c>
      <c r="AD137" s="55">
        <v>45189.458333333343</v>
      </c>
    </row>
    <row r="138" spans="4:30" ht="15.6" customHeight="1">
      <c r="D138" s="52">
        <v>136</v>
      </c>
      <c r="E138" s="53">
        <v>4420</v>
      </c>
      <c r="F138" s="54" t="s">
        <v>7555</v>
      </c>
      <c r="G138" s="54" t="s">
        <v>6754</v>
      </c>
      <c r="H138" s="54" t="s">
        <v>6850</v>
      </c>
      <c r="I138" s="53">
        <v>2</v>
      </c>
      <c r="J138" s="72">
        <v>44627</v>
      </c>
      <c r="V138" s="52">
        <v>136</v>
      </c>
      <c r="W138" s="52" t="str">
        <f t="shared" si="10"/>
        <v>宜蘭縣</v>
      </c>
      <c r="X138" s="59" t="s">
        <v>21</v>
      </c>
      <c r="Y138" s="59">
        <v>2</v>
      </c>
      <c r="Z138" s="59">
        <v>5133</v>
      </c>
      <c r="AA138" s="59" t="s">
        <v>7556</v>
      </c>
      <c r="AB138" s="59" t="s">
        <v>7557</v>
      </c>
      <c r="AC138" s="55">
        <v>45174.765277777777</v>
      </c>
      <c r="AD138" s="55">
        <v>45194.458333333343</v>
      </c>
    </row>
    <row r="139" spans="4:30" ht="15.6" customHeight="1">
      <c r="D139" s="52">
        <v>137</v>
      </c>
      <c r="E139" s="53">
        <v>4627</v>
      </c>
      <c r="F139" s="54" t="s">
        <v>7558</v>
      </c>
      <c r="G139" s="54" t="s">
        <v>6735</v>
      </c>
      <c r="H139" s="54" t="s">
        <v>7161</v>
      </c>
      <c r="I139" s="53">
        <v>2</v>
      </c>
      <c r="J139" s="72">
        <v>44627</v>
      </c>
      <c r="V139" s="52">
        <v>137</v>
      </c>
      <c r="W139" s="52" t="str">
        <f t="shared" si="10"/>
        <v>台南市</v>
      </c>
      <c r="X139" s="59" t="s">
        <v>21</v>
      </c>
      <c r="Y139" s="59">
        <v>2</v>
      </c>
      <c r="Z139" s="59">
        <v>5027</v>
      </c>
      <c r="AA139" s="59" t="s">
        <v>7559</v>
      </c>
      <c r="AB139" s="59" t="s">
        <v>7560</v>
      </c>
      <c r="AC139" s="55">
        <v>45169.690972222219</v>
      </c>
      <c r="AD139" s="55">
        <v>45194.625</v>
      </c>
    </row>
    <row r="140" spans="4:30" ht="15.6" customHeight="1">
      <c r="D140" s="52">
        <v>138</v>
      </c>
      <c r="E140" s="53">
        <v>2731</v>
      </c>
      <c r="F140" s="54" t="s">
        <v>7561</v>
      </c>
      <c r="G140" s="54" t="s">
        <v>6735</v>
      </c>
      <c r="H140" s="54" t="s">
        <v>7161</v>
      </c>
      <c r="I140" s="53">
        <v>2</v>
      </c>
      <c r="J140" s="72">
        <v>44627</v>
      </c>
      <c r="V140" s="52">
        <v>138</v>
      </c>
      <c r="W140" s="52" t="str">
        <f t="shared" si="10"/>
        <v>彰化縣</v>
      </c>
      <c r="X140" s="59" t="s">
        <v>21</v>
      </c>
      <c r="Y140" s="59">
        <v>2</v>
      </c>
      <c r="Z140" s="59">
        <v>5136</v>
      </c>
      <c r="AA140" s="59" t="s">
        <v>7562</v>
      </c>
      <c r="AB140" s="59" t="s">
        <v>7563</v>
      </c>
      <c r="AC140" s="55">
        <v>45174.6</v>
      </c>
      <c r="AD140" s="55">
        <v>45194.625</v>
      </c>
    </row>
    <row r="141" spans="4:30" ht="15.6" customHeight="1">
      <c r="D141" s="52">
        <v>139</v>
      </c>
      <c r="E141" s="53">
        <v>4382</v>
      </c>
      <c r="F141" s="54" t="s">
        <v>7564</v>
      </c>
      <c r="G141" s="54" t="s">
        <v>6735</v>
      </c>
      <c r="H141" s="54" t="s">
        <v>7161</v>
      </c>
      <c r="I141" s="53">
        <v>2</v>
      </c>
      <c r="J141" s="72">
        <v>44627</v>
      </c>
      <c r="V141" s="52">
        <v>139</v>
      </c>
      <c r="W141" s="52" t="str">
        <f t="shared" si="10"/>
        <v>高雄市</v>
      </c>
      <c r="X141" s="59" t="s">
        <v>21</v>
      </c>
      <c r="Y141" s="59">
        <v>2</v>
      </c>
      <c r="Z141" s="59">
        <v>5149</v>
      </c>
      <c r="AA141" s="59" t="s">
        <v>7565</v>
      </c>
      <c r="AB141" s="59" t="s">
        <v>7566</v>
      </c>
      <c r="AC141" s="55">
        <v>45184.74722222222</v>
      </c>
      <c r="AD141" s="55">
        <v>45196.625</v>
      </c>
    </row>
    <row r="142" spans="4:30" ht="15.6" customHeight="1">
      <c r="D142" s="52">
        <v>140</v>
      </c>
      <c r="E142" s="53">
        <v>4450</v>
      </c>
      <c r="F142" s="54" t="s">
        <v>7567</v>
      </c>
      <c r="G142" s="54" t="s">
        <v>6735</v>
      </c>
      <c r="H142" s="54" t="s">
        <v>7161</v>
      </c>
      <c r="I142" s="53">
        <v>2</v>
      </c>
      <c r="J142" s="72">
        <v>44627</v>
      </c>
      <c r="V142" s="52">
        <v>140</v>
      </c>
      <c r="W142" s="52" t="str">
        <f t="shared" si="10"/>
        <v>台中市</v>
      </c>
      <c r="X142" s="59" t="s">
        <v>21</v>
      </c>
      <c r="Y142" s="59">
        <v>2</v>
      </c>
      <c r="Z142" s="59">
        <v>5112</v>
      </c>
      <c r="AA142" s="59" t="s">
        <v>7568</v>
      </c>
      <c r="AB142" s="59" t="s">
        <v>7569</v>
      </c>
      <c r="AC142" s="55">
        <v>45188.446527777778</v>
      </c>
      <c r="AD142" s="55">
        <v>45202.625</v>
      </c>
    </row>
    <row r="143" spans="4:30" ht="15.6" customHeight="1">
      <c r="D143" s="52">
        <v>141</v>
      </c>
      <c r="E143" s="53" t="s">
        <v>7570</v>
      </c>
      <c r="F143" s="54" t="s">
        <v>7571</v>
      </c>
      <c r="G143" s="54" t="s">
        <v>6774</v>
      </c>
      <c r="H143" s="54" t="s">
        <v>7572</v>
      </c>
      <c r="I143" s="53">
        <v>2</v>
      </c>
      <c r="J143" s="72">
        <v>44627</v>
      </c>
      <c r="V143" s="52">
        <v>141</v>
      </c>
      <c r="W143" s="52" t="str">
        <f t="shared" si="10"/>
        <v>新竹市</v>
      </c>
      <c r="X143" s="59" t="s">
        <v>21</v>
      </c>
      <c r="Y143" s="59">
        <v>2</v>
      </c>
      <c r="Z143" s="59">
        <v>5141</v>
      </c>
      <c r="AA143" s="59" t="s">
        <v>7573</v>
      </c>
      <c r="AB143" s="59" t="s">
        <v>7574</v>
      </c>
      <c r="AC143" s="55">
        <v>45189.499305555553</v>
      </c>
      <c r="AD143" s="55">
        <v>45211.458333333343</v>
      </c>
    </row>
    <row r="144" spans="4:30" ht="15.6" customHeight="1">
      <c r="D144" s="52">
        <v>142</v>
      </c>
      <c r="E144" s="53">
        <v>2054</v>
      </c>
      <c r="F144" s="54" t="s">
        <v>7575</v>
      </c>
      <c r="G144" s="54" t="s">
        <v>6774</v>
      </c>
      <c r="H144" s="54" t="s">
        <v>7572</v>
      </c>
      <c r="I144" s="53">
        <v>2</v>
      </c>
      <c r="J144" s="72">
        <v>44627</v>
      </c>
      <c r="V144" s="52">
        <v>142</v>
      </c>
      <c r="W144" s="52" t="str">
        <f t="shared" si="10"/>
        <v>台中市</v>
      </c>
      <c r="X144" s="59" t="s">
        <v>21</v>
      </c>
      <c r="Y144" s="59">
        <v>2</v>
      </c>
      <c r="Z144" s="59">
        <v>5153</v>
      </c>
      <c r="AA144" s="59" t="s">
        <v>7576</v>
      </c>
      <c r="AB144" s="59" t="s">
        <v>7577</v>
      </c>
      <c r="AC144" s="55">
        <v>45191.287499999999</v>
      </c>
      <c r="AD144" s="55">
        <v>45211.625</v>
      </c>
    </row>
    <row r="145" spans="4:30" ht="15.6" customHeight="1">
      <c r="D145" s="52">
        <v>143</v>
      </c>
      <c r="E145" s="53">
        <v>4324</v>
      </c>
      <c r="F145" s="54" t="s">
        <v>7578</v>
      </c>
      <c r="G145" s="54" t="s">
        <v>6774</v>
      </c>
      <c r="H145" s="54" t="s">
        <v>7572</v>
      </c>
      <c r="I145" s="53">
        <v>3</v>
      </c>
      <c r="J145" s="72">
        <v>44627</v>
      </c>
      <c r="V145" s="52">
        <v>143</v>
      </c>
      <c r="W145" s="52" t="str">
        <f t="shared" si="10"/>
        <v>屏東縣</v>
      </c>
      <c r="X145" s="59" t="s">
        <v>21</v>
      </c>
      <c r="Y145" s="59">
        <v>2</v>
      </c>
      <c r="Z145" s="59">
        <v>5116</v>
      </c>
      <c r="AA145" s="59" t="s">
        <v>7579</v>
      </c>
      <c r="AB145" s="59" t="s">
        <v>7580</v>
      </c>
      <c r="AC145" s="55">
        <v>45191.281944444447</v>
      </c>
      <c r="AD145" s="55">
        <v>45215.625</v>
      </c>
    </row>
    <row r="146" spans="4:30" ht="15.6" customHeight="1">
      <c r="D146" s="52">
        <v>144</v>
      </c>
      <c r="E146" s="53">
        <v>4239</v>
      </c>
      <c r="F146" s="54" t="s">
        <v>7581</v>
      </c>
      <c r="G146" s="54" t="s">
        <v>6762</v>
      </c>
      <c r="H146" s="54" t="s">
        <v>7582</v>
      </c>
      <c r="I146" s="53">
        <v>2</v>
      </c>
      <c r="J146" s="72">
        <v>44627</v>
      </c>
      <c r="V146" s="52">
        <v>144</v>
      </c>
      <c r="W146" s="52" t="str">
        <f t="shared" si="10"/>
        <v>高雄市</v>
      </c>
      <c r="X146" s="59" t="s">
        <v>21</v>
      </c>
      <c r="Y146" s="59">
        <v>2</v>
      </c>
      <c r="Z146" s="59">
        <v>5139</v>
      </c>
      <c r="AA146" s="59" t="s">
        <v>7583</v>
      </c>
      <c r="AB146" s="59" t="s">
        <v>7584</v>
      </c>
      <c r="AC146" s="55">
        <v>45194.745833333327</v>
      </c>
      <c r="AD146" s="55">
        <v>45217.625</v>
      </c>
    </row>
    <row r="147" spans="4:30" ht="15.6" customHeight="1">
      <c r="D147" s="52">
        <v>145</v>
      </c>
      <c r="E147" s="53">
        <v>2190</v>
      </c>
      <c r="F147" s="54" t="s">
        <v>7585</v>
      </c>
      <c r="G147" s="54" t="s">
        <v>6713</v>
      </c>
      <c r="H147" s="54" t="s">
        <v>6714</v>
      </c>
      <c r="I147" s="53">
        <v>2</v>
      </c>
      <c r="J147" s="72">
        <v>44628</v>
      </c>
      <c r="V147" s="52">
        <v>145</v>
      </c>
      <c r="W147" s="52" t="str">
        <f t="shared" si="10"/>
        <v>台中市</v>
      </c>
      <c r="X147" s="59" t="s">
        <v>21</v>
      </c>
      <c r="Y147" s="59">
        <v>2</v>
      </c>
      <c r="Z147" s="59">
        <v>5105</v>
      </c>
      <c r="AA147" s="59" t="s">
        <v>7586</v>
      </c>
      <c r="AB147" s="59" t="s">
        <v>7587</v>
      </c>
      <c r="AC147" s="55">
        <v>45196.587500000001</v>
      </c>
      <c r="AD147" s="55">
        <v>45218.583333333343</v>
      </c>
    </row>
    <row r="148" spans="4:30" ht="15.6" customHeight="1">
      <c r="D148" s="52">
        <v>146</v>
      </c>
      <c r="E148" s="53">
        <v>2233</v>
      </c>
      <c r="F148" s="54" t="s">
        <v>7588</v>
      </c>
      <c r="G148" s="54" t="s">
        <v>6713</v>
      </c>
      <c r="H148" s="54" t="s">
        <v>6714</v>
      </c>
      <c r="I148" s="53">
        <v>2</v>
      </c>
      <c r="J148" s="72">
        <v>44628</v>
      </c>
      <c r="V148" s="52">
        <v>146</v>
      </c>
      <c r="W148" s="52" t="str">
        <f t="shared" si="10"/>
        <v>宜蘭縣</v>
      </c>
      <c r="X148" s="59" t="s">
        <v>21</v>
      </c>
      <c r="Y148" s="59">
        <v>2</v>
      </c>
      <c r="Z148" s="59">
        <v>5104</v>
      </c>
      <c r="AA148" s="59" t="s">
        <v>7589</v>
      </c>
      <c r="AB148" s="59" t="s">
        <v>7590</v>
      </c>
      <c r="AC148" s="55">
        <v>45210.421527777777</v>
      </c>
      <c r="AD148" s="55">
        <v>45223.458333333343</v>
      </c>
    </row>
    <row r="149" spans="4:30" ht="15.6" customHeight="1">
      <c r="D149" s="52">
        <v>147</v>
      </c>
      <c r="E149" s="53">
        <v>3707</v>
      </c>
      <c r="F149" s="54" t="s">
        <v>7591</v>
      </c>
      <c r="G149" s="54" t="s">
        <v>6713</v>
      </c>
      <c r="H149" s="54" t="s">
        <v>5331</v>
      </c>
      <c r="I149" s="53">
        <v>2</v>
      </c>
      <c r="J149" s="72">
        <v>44628</v>
      </c>
      <c r="V149" s="52">
        <v>147</v>
      </c>
      <c r="W149" s="52" t="str">
        <f t="shared" si="10"/>
        <v>屏東縣</v>
      </c>
      <c r="X149" s="59" t="s">
        <v>21</v>
      </c>
      <c r="Y149" s="59">
        <v>2</v>
      </c>
      <c r="Z149" s="59">
        <v>4944</v>
      </c>
      <c r="AA149" s="59" t="s">
        <v>7592</v>
      </c>
      <c r="AB149" s="59" t="s">
        <v>7593</v>
      </c>
      <c r="AC149" s="55">
        <v>45195.751388888893</v>
      </c>
      <c r="AD149" s="55">
        <v>45224.625</v>
      </c>
    </row>
    <row r="150" spans="4:30" ht="15.6" customHeight="1">
      <c r="D150" s="52">
        <v>148</v>
      </c>
      <c r="E150" s="53">
        <v>4124</v>
      </c>
      <c r="F150" s="54" t="s">
        <v>7594</v>
      </c>
      <c r="G150" s="54" t="s">
        <v>6713</v>
      </c>
      <c r="H150" s="54" t="s">
        <v>5331</v>
      </c>
      <c r="I150" s="53">
        <v>2</v>
      </c>
      <c r="J150" s="72">
        <v>44628</v>
      </c>
      <c r="V150" s="52">
        <v>148</v>
      </c>
      <c r="W150" s="52" t="str">
        <f t="shared" si="10"/>
        <v>新竹市</v>
      </c>
      <c r="X150" s="59" t="s">
        <v>21</v>
      </c>
      <c r="Y150" s="59">
        <v>2</v>
      </c>
      <c r="Z150" s="59">
        <v>5154</v>
      </c>
      <c r="AA150" s="59" t="s">
        <v>7595</v>
      </c>
      <c r="AB150" s="59" t="s">
        <v>7596</v>
      </c>
      <c r="AC150" s="55">
        <v>45194.677777777782</v>
      </c>
      <c r="AD150" s="55">
        <v>45225.458333333343</v>
      </c>
    </row>
    <row r="151" spans="4:30" ht="15.6" customHeight="1">
      <c r="D151" s="52">
        <v>149</v>
      </c>
      <c r="E151" s="53">
        <v>3221</v>
      </c>
      <c r="F151" s="54" t="s">
        <v>7597</v>
      </c>
      <c r="G151" s="54" t="s">
        <v>6754</v>
      </c>
      <c r="H151" s="54" t="s">
        <v>6850</v>
      </c>
      <c r="I151" s="53">
        <v>2</v>
      </c>
      <c r="J151" s="72">
        <v>44628</v>
      </c>
      <c r="V151" s="52">
        <v>149</v>
      </c>
      <c r="W151" s="52" t="str">
        <f t="shared" si="10"/>
        <v>桃園市</v>
      </c>
      <c r="X151" s="59" t="s">
        <v>21</v>
      </c>
      <c r="Y151" s="59">
        <v>2</v>
      </c>
      <c r="Z151" s="59">
        <v>5156</v>
      </c>
      <c r="AA151" s="59" t="s">
        <v>7598</v>
      </c>
      <c r="AB151" s="59" t="s">
        <v>7599</v>
      </c>
      <c r="AC151" s="55">
        <v>45203.722916666673</v>
      </c>
      <c r="AD151" s="55">
        <v>45225.458333333343</v>
      </c>
    </row>
    <row r="152" spans="4:30" ht="15.6" customHeight="1">
      <c r="D152" s="52">
        <v>150</v>
      </c>
      <c r="E152" s="53">
        <v>4142</v>
      </c>
      <c r="F152" s="54" t="s">
        <v>7439</v>
      </c>
      <c r="G152" s="54" t="s">
        <v>6754</v>
      </c>
      <c r="H152" s="54" t="s">
        <v>6850</v>
      </c>
      <c r="I152" s="53">
        <v>2</v>
      </c>
      <c r="J152" s="72">
        <v>44628</v>
      </c>
      <c r="V152" s="52">
        <v>150</v>
      </c>
      <c r="W152" s="52" t="str">
        <f t="shared" si="10"/>
        <v>屏東縣</v>
      </c>
      <c r="X152" s="59" t="s">
        <v>21</v>
      </c>
      <c r="Y152" s="59">
        <v>2</v>
      </c>
      <c r="Z152" s="59">
        <v>4918</v>
      </c>
      <c r="AA152" s="59" t="s">
        <v>7600</v>
      </c>
      <c r="AB152" s="59" t="s">
        <v>7601</v>
      </c>
      <c r="AC152" s="55">
        <v>45191.372916666667</v>
      </c>
      <c r="AD152" s="55">
        <v>45225.625</v>
      </c>
    </row>
    <row r="153" spans="4:30" ht="15.6" customHeight="1">
      <c r="D153" s="52">
        <v>151</v>
      </c>
      <c r="E153" s="53">
        <v>4065</v>
      </c>
      <c r="F153" s="54" t="s">
        <v>7602</v>
      </c>
      <c r="G153" s="54" t="s">
        <v>6754</v>
      </c>
      <c r="H153" s="54" t="s">
        <v>6850</v>
      </c>
      <c r="I153" s="53">
        <v>2</v>
      </c>
      <c r="J153" s="72">
        <v>44628</v>
      </c>
      <c r="V153" s="52">
        <v>150</v>
      </c>
      <c r="W153" s="52" t="str">
        <f t="shared" si="10"/>
        <v>桃園市</v>
      </c>
      <c r="X153" s="59" t="s">
        <v>21</v>
      </c>
      <c r="Y153" s="59">
        <v>2</v>
      </c>
      <c r="Z153" s="59">
        <v>5117</v>
      </c>
      <c r="AA153" s="59" t="s">
        <v>7603</v>
      </c>
      <c r="AB153" s="59" t="s">
        <v>7604</v>
      </c>
      <c r="AC153" s="55">
        <v>45223.634027777778</v>
      </c>
      <c r="AD153" s="55">
        <v>45246.458333333343</v>
      </c>
    </row>
    <row r="154" spans="4:30" ht="15.6" customHeight="1">
      <c r="D154" s="52">
        <v>152</v>
      </c>
      <c r="E154" s="53">
        <v>4292</v>
      </c>
      <c r="F154" s="54" t="s">
        <v>7605</v>
      </c>
      <c r="G154" s="54" t="s">
        <v>6754</v>
      </c>
      <c r="H154" s="54" t="s">
        <v>6850</v>
      </c>
      <c r="I154" s="53">
        <v>2</v>
      </c>
      <c r="J154" s="72">
        <v>44628</v>
      </c>
      <c r="V154" s="52">
        <v>150</v>
      </c>
      <c r="W154" s="52" t="str">
        <f t="shared" si="10"/>
        <v>高雄市</v>
      </c>
      <c r="X154" s="59" t="s">
        <v>21</v>
      </c>
      <c r="Y154" s="59">
        <v>2</v>
      </c>
      <c r="Z154" s="59">
        <v>5127</v>
      </c>
      <c r="AA154" s="59" t="s">
        <v>7606</v>
      </c>
      <c r="AB154" s="59" t="s">
        <v>7607</v>
      </c>
      <c r="AC154" s="55">
        <v>45217.614583333343</v>
      </c>
      <c r="AD154" s="55">
        <v>45246.625</v>
      </c>
    </row>
    <row r="155" spans="4:30" ht="15.6" customHeight="1">
      <c r="D155" s="52">
        <v>153</v>
      </c>
      <c r="E155" s="53">
        <v>4399</v>
      </c>
      <c r="F155" s="54" t="s">
        <v>7608</v>
      </c>
      <c r="G155" s="54" t="s">
        <v>6735</v>
      </c>
      <c r="H155" s="54" t="s">
        <v>6875</v>
      </c>
      <c r="I155" s="53">
        <v>2</v>
      </c>
      <c r="J155" s="72">
        <v>44628</v>
      </c>
      <c r="V155" s="52">
        <v>150</v>
      </c>
      <c r="W155" s="52" t="str">
        <f t="shared" si="10"/>
        <v>屏東縣</v>
      </c>
      <c r="X155" s="59" t="s">
        <v>21</v>
      </c>
      <c r="Y155" s="59">
        <v>2</v>
      </c>
      <c r="Z155" s="59">
        <v>5142</v>
      </c>
      <c r="AA155" s="59" t="s">
        <v>7609</v>
      </c>
      <c r="AB155" s="59" t="s">
        <v>7610</v>
      </c>
      <c r="AC155" s="55">
        <v>45229.393055555563</v>
      </c>
      <c r="AD155" s="55">
        <v>45251.625</v>
      </c>
    </row>
    <row r="156" spans="4:30" ht="15.6" customHeight="1">
      <c r="D156" s="52">
        <v>154</v>
      </c>
      <c r="E156" s="53" t="s">
        <v>7611</v>
      </c>
      <c r="F156" s="54" t="s">
        <v>7612</v>
      </c>
      <c r="G156" s="54" t="s">
        <v>6735</v>
      </c>
      <c r="H156" s="54" t="s">
        <v>6875</v>
      </c>
      <c r="I156" s="53">
        <v>2</v>
      </c>
      <c r="J156" s="72">
        <v>44628</v>
      </c>
      <c r="V156" s="52">
        <v>150</v>
      </c>
      <c r="W156" s="52" t="str">
        <f t="shared" si="10"/>
        <v>桃園市</v>
      </c>
      <c r="X156" s="59" t="s">
        <v>21</v>
      </c>
      <c r="Y156" s="59">
        <v>2</v>
      </c>
      <c r="Z156" s="59">
        <v>5162</v>
      </c>
      <c r="AA156" s="59" t="s">
        <v>7613</v>
      </c>
      <c r="AB156" s="59" t="s">
        <v>7614</v>
      </c>
      <c r="AC156" s="55">
        <v>45236.387499999997</v>
      </c>
      <c r="AD156" s="55">
        <v>45253.458333333343</v>
      </c>
    </row>
    <row r="157" spans="4:30" ht="15.6" customHeight="1">
      <c r="D157" s="52">
        <v>155</v>
      </c>
      <c r="E157" s="53" t="s">
        <v>7615</v>
      </c>
      <c r="F157" s="54" t="s">
        <v>7616</v>
      </c>
      <c r="G157" s="54" t="s">
        <v>6735</v>
      </c>
      <c r="H157" s="54" t="s">
        <v>6875</v>
      </c>
      <c r="I157" s="53">
        <v>2</v>
      </c>
      <c r="J157" s="72">
        <v>44628</v>
      </c>
      <c r="V157" s="52">
        <v>150</v>
      </c>
      <c r="W157" s="52" t="str">
        <f t="shared" si="10"/>
        <v>高雄市</v>
      </c>
      <c r="X157" s="59" t="s">
        <v>21</v>
      </c>
      <c r="Y157" s="59">
        <v>2</v>
      </c>
      <c r="Z157" s="59">
        <v>5157</v>
      </c>
      <c r="AA157" s="59" t="s">
        <v>7617</v>
      </c>
      <c r="AB157" s="59" t="s">
        <v>7618</v>
      </c>
      <c r="AC157" s="55">
        <v>45231.688194444447</v>
      </c>
      <c r="AD157" s="55">
        <v>45257.625</v>
      </c>
    </row>
    <row r="158" spans="4:30" ht="15.6" customHeight="1">
      <c r="D158" s="52">
        <v>156</v>
      </c>
      <c r="E158" s="53">
        <v>2068</v>
      </c>
      <c r="F158" s="54" t="s">
        <v>7619</v>
      </c>
      <c r="G158" s="54" t="s">
        <v>6735</v>
      </c>
      <c r="H158" s="54" t="s">
        <v>7161</v>
      </c>
      <c r="I158" s="53">
        <v>2</v>
      </c>
      <c r="J158" s="72">
        <v>44628</v>
      </c>
      <c r="V158" s="52">
        <v>150</v>
      </c>
      <c r="W158" s="52" t="str">
        <f t="shared" si="10"/>
        <v>台中市</v>
      </c>
      <c r="X158" s="59" t="s">
        <v>21</v>
      </c>
      <c r="Y158" s="59">
        <v>2</v>
      </c>
      <c r="Z158" s="59">
        <v>5148</v>
      </c>
      <c r="AA158" s="59" t="s">
        <v>7620</v>
      </c>
      <c r="AB158" s="59" t="s">
        <v>7621</v>
      </c>
      <c r="AC158" s="55">
        <v>45236.442361111112</v>
      </c>
      <c r="AD158" s="55">
        <v>45258.625</v>
      </c>
    </row>
    <row r="159" spans="4:30" ht="15.6" customHeight="1">
      <c r="D159" s="52">
        <v>157</v>
      </c>
      <c r="E159" s="53">
        <v>2136</v>
      </c>
      <c r="F159" s="54" t="s">
        <v>7622</v>
      </c>
      <c r="G159" s="54" t="s">
        <v>6774</v>
      </c>
      <c r="H159" s="54" t="s">
        <v>7572</v>
      </c>
      <c r="I159" s="53">
        <v>2</v>
      </c>
      <c r="J159" s="72">
        <v>44628</v>
      </c>
    </row>
    <row r="160" spans="4:30" ht="15.6" customHeight="1">
      <c r="D160" s="52">
        <v>158</v>
      </c>
      <c r="E160" s="53">
        <v>3435</v>
      </c>
      <c r="F160" s="54" t="s">
        <v>7623</v>
      </c>
      <c r="G160" s="54" t="s">
        <v>6774</v>
      </c>
      <c r="H160" s="54" t="s">
        <v>7572</v>
      </c>
      <c r="I160" s="53">
        <v>2</v>
      </c>
      <c r="J160" s="72">
        <v>44628</v>
      </c>
    </row>
    <row r="161" spans="4:10" ht="15.6" customHeight="1">
      <c r="D161" s="52">
        <v>159</v>
      </c>
      <c r="E161" s="53">
        <v>4022</v>
      </c>
      <c r="F161" s="54" t="s">
        <v>7624</v>
      </c>
      <c r="G161" s="54" t="s">
        <v>6774</v>
      </c>
      <c r="H161" s="54" t="s">
        <v>7572</v>
      </c>
      <c r="I161" s="53">
        <v>2</v>
      </c>
      <c r="J161" s="72">
        <v>44628</v>
      </c>
    </row>
    <row r="162" spans="4:10" ht="15.6" customHeight="1">
      <c r="D162" s="52">
        <v>160</v>
      </c>
      <c r="E162" s="53">
        <v>3976</v>
      </c>
      <c r="F162" s="54" t="s">
        <v>7625</v>
      </c>
      <c r="G162" s="54" t="s">
        <v>6774</v>
      </c>
      <c r="H162" s="54" t="s">
        <v>7572</v>
      </c>
      <c r="I162" s="53">
        <v>2</v>
      </c>
      <c r="J162" s="72">
        <v>44628</v>
      </c>
    </row>
    <row r="163" spans="4:10" ht="15.6" customHeight="1">
      <c r="D163" s="52">
        <v>161</v>
      </c>
      <c r="E163" s="53">
        <v>2228</v>
      </c>
      <c r="F163" s="54" t="s">
        <v>7158</v>
      </c>
      <c r="G163" s="54" t="s">
        <v>6713</v>
      </c>
      <c r="H163" s="54" t="s">
        <v>6714</v>
      </c>
      <c r="I163" s="53">
        <v>2</v>
      </c>
      <c r="J163" s="72">
        <v>44629</v>
      </c>
    </row>
    <row r="164" spans="4:10" ht="15.6" customHeight="1">
      <c r="D164" s="52">
        <v>162</v>
      </c>
      <c r="E164" s="53" t="s">
        <v>7626</v>
      </c>
      <c r="F164" s="54" t="s">
        <v>7627</v>
      </c>
      <c r="G164" s="54" t="s">
        <v>6713</v>
      </c>
      <c r="H164" s="54" t="s">
        <v>6714</v>
      </c>
      <c r="I164" s="53">
        <v>2</v>
      </c>
      <c r="J164" s="72">
        <v>44629</v>
      </c>
    </row>
    <row r="165" spans="4:10" ht="15.6" customHeight="1">
      <c r="D165" s="52">
        <v>163</v>
      </c>
      <c r="E165" s="53">
        <v>3206</v>
      </c>
      <c r="F165" s="54" t="s">
        <v>7628</v>
      </c>
      <c r="G165" s="54" t="s">
        <v>6713</v>
      </c>
      <c r="H165" s="54" t="s">
        <v>6714</v>
      </c>
      <c r="I165" s="53">
        <v>2</v>
      </c>
      <c r="J165" s="72">
        <v>44629</v>
      </c>
    </row>
    <row r="166" spans="4:10" ht="15.6" customHeight="1">
      <c r="D166" s="52">
        <v>164</v>
      </c>
      <c r="E166" s="53">
        <v>3969</v>
      </c>
      <c r="F166" s="54" t="s">
        <v>7629</v>
      </c>
      <c r="G166" s="54" t="s">
        <v>6713</v>
      </c>
      <c r="H166" s="54" t="s">
        <v>5331</v>
      </c>
      <c r="I166" s="53">
        <v>2</v>
      </c>
      <c r="J166" s="72">
        <v>44629</v>
      </c>
    </row>
    <row r="167" spans="4:10" ht="15.6" customHeight="1">
      <c r="D167" s="52">
        <v>165</v>
      </c>
      <c r="E167" s="53">
        <v>4498</v>
      </c>
      <c r="F167" s="54" t="s">
        <v>7630</v>
      </c>
      <c r="G167" s="54" t="s">
        <v>6713</v>
      </c>
      <c r="H167" s="54" t="s">
        <v>5331</v>
      </c>
      <c r="I167" s="53">
        <v>2</v>
      </c>
      <c r="J167" s="72">
        <v>44629</v>
      </c>
    </row>
    <row r="168" spans="4:10" ht="15.6" customHeight="1">
      <c r="D168" s="52">
        <v>166</v>
      </c>
      <c r="E168" s="53">
        <v>4956</v>
      </c>
      <c r="F168" s="54" t="s">
        <v>7631</v>
      </c>
      <c r="G168" s="54" t="s">
        <v>6713</v>
      </c>
      <c r="H168" s="54" t="s">
        <v>5331</v>
      </c>
      <c r="I168" s="53">
        <v>2</v>
      </c>
      <c r="J168" s="72">
        <v>44629</v>
      </c>
    </row>
    <row r="169" spans="4:10" ht="15.6" customHeight="1">
      <c r="D169" s="52">
        <v>167</v>
      </c>
      <c r="E169" s="53">
        <v>4313</v>
      </c>
      <c r="F169" s="54" t="s">
        <v>7632</v>
      </c>
      <c r="G169" s="54" t="s">
        <v>6713</v>
      </c>
      <c r="H169" s="54" t="s">
        <v>5331</v>
      </c>
      <c r="I169" s="53">
        <v>2</v>
      </c>
      <c r="J169" s="72">
        <v>44629</v>
      </c>
    </row>
    <row r="170" spans="4:10" ht="15.6" customHeight="1">
      <c r="D170" s="52">
        <v>168</v>
      </c>
      <c r="E170" s="53">
        <v>2261</v>
      </c>
      <c r="F170" s="54" t="s">
        <v>7633</v>
      </c>
      <c r="G170" s="54" t="s">
        <v>6754</v>
      </c>
      <c r="H170" s="54" t="s">
        <v>6850</v>
      </c>
      <c r="I170" s="53">
        <v>2</v>
      </c>
      <c r="J170" s="72">
        <v>44629</v>
      </c>
    </row>
    <row r="171" spans="4:10" ht="15.6" customHeight="1">
      <c r="D171" s="52">
        <v>169</v>
      </c>
      <c r="E171" s="53">
        <v>2972</v>
      </c>
      <c r="F171" s="54" t="s">
        <v>7634</v>
      </c>
      <c r="G171" s="54" t="s">
        <v>6754</v>
      </c>
      <c r="H171" s="54" t="s">
        <v>6850</v>
      </c>
      <c r="I171" s="53">
        <v>2</v>
      </c>
      <c r="J171" s="72">
        <v>44629</v>
      </c>
    </row>
    <row r="172" spans="4:10" ht="15.6" customHeight="1">
      <c r="D172" s="52">
        <v>170</v>
      </c>
      <c r="E172" s="53">
        <v>3218</v>
      </c>
      <c r="F172" s="54" t="s">
        <v>7635</v>
      </c>
      <c r="G172" s="54" t="s">
        <v>6754</v>
      </c>
      <c r="H172" s="54" t="s">
        <v>6850</v>
      </c>
      <c r="I172" s="53">
        <v>2</v>
      </c>
      <c r="J172" s="72">
        <v>44629</v>
      </c>
    </row>
    <row r="173" spans="4:10" ht="15.6" customHeight="1">
      <c r="D173" s="52">
        <v>171</v>
      </c>
      <c r="E173" s="53">
        <v>2787</v>
      </c>
      <c r="F173" s="54" t="s">
        <v>7636</v>
      </c>
      <c r="G173" s="54" t="s">
        <v>6754</v>
      </c>
      <c r="H173" s="54" t="s">
        <v>6850</v>
      </c>
      <c r="I173" s="53">
        <v>2</v>
      </c>
      <c r="J173" s="72">
        <v>44629</v>
      </c>
    </row>
    <row r="174" spans="4:10" ht="15.6" customHeight="1">
      <c r="D174" s="52">
        <v>172</v>
      </c>
      <c r="E174" s="53">
        <v>2637</v>
      </c>
      <c r="F174" s="54" t="s">
        <v>7637</v>
      </c>
      <c r="G174" s="54" t="s">
        <v>6735</v>
      </c>
      <c r="H174" s="54" t="s">
        <v>6875</v>
      </c>
      <c r="I174" s="53">
        <v>2</v>
      </c>
      <c r="J174" s="72">
        <v>44629</v>
      </c>
    </row>
    <row r="175" spans="4:10" ht="15.6" customHeight="1">
      <c r="D175" s="52">
        <v>173</v>
      </c>
      <c r="E175" s="53">
        <v>2767</v>
      </c>
      <c r="F175" s="54" t="s">
        <v>7638</v>
      </c>
      <c r="G175" s="54" t="s">
        <v>6735</v>
      </c>
      <c r="H175" s="54" t="s">
        <v>6875</v>
      </c>
      <c r="I175" s="53">
        <v>2</v>
      </c>
      <c r="J175" s="72">
        <v>44629</v>
      </c>
    </row>
    <row r="176" spans="4:10" ht="15.6" customHeight="1">
      <c r="D176" s="52">
        <v>174</v>
      </c>
      <c r="E176" s="53">
        <v>3702</v>
      </c>
      <c r="F176" s="54" t="s">
        <v>7639</v>
      </c>
      <c r="G176" s="54" t="s">
        <v>6735</v>
      </c>
      <c r="H176" s="54" t="s">
        <v>6875</v>
      </c>
      <c r="I176" s="53">
        <v>2</v>
      </c>
      <c r="J176" s="72">
        <v>44629</v>
      </c>
    </row>
    <row r="177" spans="4:10" ht="15.6" customHeight="1">
      <c r="D177" s="52">
        <v>175</v>
      </c>
      <c r="E177" s="53">
        <v>4247</v>
      </c>
      <c r="F177" s="54" t="s">
        <v>7640</v>
      </c>
      <c r="G177" s="54" t="s">
        <v>6735</v>
      </c>
      <c r="H177" s="54" t="s">
        <v>6875</v>
      </c>
      <c r="I177" s="53">
        <v>2</v>
      </c>
      <c r="J177" s="72">
        <v>44629</v>
      </c>
    </row>
    <row r="178" spans="4:10" ht="15.6" customHeight="1">
      <c r="D178" s="52">
        <v>176</v>
      </c>
      <c r="E178" s="53">
        <v>4792</v>
      </c>
      <c r="F178" s="54" t="s">
        <v>7641</v>
      </c>
      <c r="G178" s="54" t="s">
        <v>6774</v>
      </c>
      <c r="H178" s="54" t="s">
        <v>7642</v>
      </c>
      <c r="I178" s="53">
        <v>2</v>
      </c>
      <c r="J178" s="72">
        <v>44629</v>
      </c>
    </row>
    <row r="179" spans="4:10" ht="15.6" customHeight="1">
      <c r="D179" s="52">
        <v>177</v>
      </c>
      <c r="E179" s="53" t="s">
        <v>7643</v>
      </c>
      <c r="F179" s="54" t="s">
        <v>7644</v>
      </c>
      <c r="G179" s="54" t="s">
        <v>6774</v>
      </c>
      <c r="H179" s="54" t="s">
        <v>7642</v>
      </c>
      <c r="I179" s="53">
        <v>2</v>
      </c>
      <c r="J179" s="72">
        <v>44629</v>
      </c>
    </row>
    <row r="180" spans="4:10" ht="15.6" customHeight="1">
      <c r="D180" s="52">
        <v>178</v>
      </c>
      <c r="E180" s="53">
        <v>2955</v>
      </c>
      <c r="F180" s="54" t="s">
        <v>7645</v>
      </c>
      <c r="G180" s="54" t="s">
        <v>6803</v>
      </c>
      <c r="H180" s="54" t="s">
        <v>7646</v>
      </c>
      <c r="I180" s="53">
        <v>2</v>
      </c>
      <c r="J180" s="72">
        <v>44629</v>
      </c>
    </row>
    <row r="181" spans="4:10" ht="15.6" customHeight="1">
      <c r="D181" s="52">
        <v>179</v>
      </c>
      <c r="E181" s="53">
        <v>3735</v>
      </c>
      <c r="F181" s="54" t="s">
        <v>7647</v>
      </c>
      <c r="G181" s="54" t="s">
        <v>6713</v>
      </c>
      <c r="H181" s="54" t="s">
        <v>6714</v>
      </c>
      <c r="I181" s="53">
        <v>2</v>
      </c>
      <c r="J181" s="72">
        <v>44630</v>
      </c>
    </row>
    <row r="182" spans="4:10" ht="15.6" customHeight="1">
      <c r="D182" s="52">
        <v>180</v>
      </c>
      <c r="E182" s="53">
        <v>3836</v>
      </c>
      <c r="F182" s="54" t="s">
        <v>7175</v>
      </c>
      <c r="G182" s="54" t="s">
        <v>6713</v>
      </c>
      <c r="H182" s="54" t="s">
        <v>6714</v>
      </c>
      <c r="I182" s="53">
        <v>2</v>
      </c>
      <c r="J182" s="72">
        <v>44630</v>
      </c>
    </row>
    <row r="183" spans="4:10" ht="15.6" customHeight="1">
      <c r="D183" s="52">
        <v>181</v>
      </c>
      <c r="E183" s="53">
        <v>4160</v>
      </c>
      <c r="F183" s="54" t="s">
        <v>7648</v>
      </c>
      <c r="G183" s="54" t="s">
        <v>6713</v>
      </c>
      <c r="H183" s="54" t="s">
        <v>6714</v>
      </c>
      <c r="I183" s="53">
        <v>2</v>
      </c>
      <c r="J183" s="72">
        <v>44630</v>
      </c>
    </row>
    <row r="184" spans="4:10" ht="15.6" customHeight="1">
      <c r="D184" s="52">
        <v>182</v>
      </c>
      <c r="E184" s="53">
        <v>3118</v>
      </c>
      <c r="F184" s="54" t="s">
        <v>7649</v>
      </c>
      <c r="G184" s="54" t="s">
        <v>6713</v>
      </c>
      <c r="H184" s="54" t="s">
        <v>5331</v>
      </c>
      <c r="I184" s="53">
        <v>2</v>
      </c>
      <c r="J184" s="72">
        <v>44630</v>
      </c>
    </row>
    <row r="185" spans="4:10" ht="15.6" customHeight="1">
      <c r="D185" s="52">
        <v>183</v>
      </c>
      <c r="E185" s="53">
        <v>2528</v>
      </c>
      <c r="F185" s="54" t="s">
        <v>7650</v>
      </c>
      <c r="G185" s="54" t="s">
        <v>6713</v>
      </c>
      <c r="H185" s="54" t="s">
        <v>5331</v>
      </c>
      <c r="I185" s="53">
        <v>2</v>
      </c>
      <c r="J185" s="72">
        <v>44630</v>
      </c>
    </row>
    <row r="186" spans="4:10" ht="15.6" customHeight="1">
      <c r="D186" s="52">
        <v>184</v>
      </c>
      <c r="E186" s="53">
        <v>2673</v>
      </c>
      <c r="F186" s="54" t="s">
        <v>7651</v>
      </c>
      <c r="G186" s="54" t="s">
        <v>6713</v>
      </c>
      <c r="H186" s="54" t="s">
        <v>5331</v>
      </c>
      <c r="I186" s="53">
        <v>2</v>
      </c>
      <c r="J186" s="72">
        <v>44630</v>
      </c>
    </row>
    <row r="187" spans="4:10" ht="15.6" customHeight="1">
      <c r="D187" s="52">
        <v>185</v>
      </c>
      <c r="E187" s="53">
        <v>4824</v>
      </c>
      <c r="F187" s="54" t="s">
        <v>7652</v>
      </c>
      <c r="G187" s="54" t="s">
        <v>6754</v>
      </c>
      <c r="H187" s="54" t="s">
        <v>7653</v>
      </c>
      <c r="I187" s="53">
        <v>2</v>
      </c>
      <c r="J187" s="72">
        <v>44630</v>
      </c>
    </row>
    <row r="188" spans="4:10" ht="15.6" customHeight="1">
      <c r="D188" s="52">
        <v>186</v>
      </c>
      <c r="E188" s="53" t="s">
        <v>7654</v>
      </c>
      <c r="F188" s="54" t="s">
        <v>7655</v>
      </c>
      <c r="G188" s="54" t="s">
        <v>6754</v>
      </c>
      <c r="H188" s="54" t="s">
        <v>7653</v>
      </c>
      <c r="I188" s="53">
        <v>2</v>
      </c>
      <c r="J188" s="72">
        <v>44630</v>
      </c>
    </row>
    <row r="189" spans="4:10" ht="15.6" customHeight="1">
      <c r="D189" s="52">
        <v>187</v>
      </c>
      <c r="E189" s="53">
        <v>2025</v>
      </c>
      <c r="F189" s="54" t="s">
        <v>7656</v>
      </c>
      <c r="G189" s="54" t="s">
        <v>6754</v>
      </c>
      <c r="H189" s="54" t="s">
        <v>6850</v>
      </c>
      <c r="I189" s="53">
        <v>2</v>
      </c>
      <c r="J189" s="72">
        <v>44630</v>
      </c>
    </row>
    <row r="190" spans="4:10" ht="15.6" customHeight="1">
      <c r="D190" s="52">
        <v>188</v>
      </c>
      <c r="E190" s="53">
        <v>2242</v>
      </c>
      <c r="F190" s="54" t="s">
        <v>7657</v>
      </c>
      <c r="G190" s="54" t="s">
        <v>6754</v>
      </c>
      <c r="H190" s="54" t="s">
        <v>6850</v>
      </c>
      <c r="I190" s="53">
        <v>2</v>
      </c>
      <c r="J190" s="72">
        <v>44630</v>
      </c>
    </row>
    <row r="191" spans="4:10" ht="15.6" customHeight="1">
      <c r="D191" s="52">
        <v>189</v>
      </c>
      <c r="E191" s="53">
        <v>2064</v>
      </c>
      <c r="F191" s="54" t="s">
        <v>7658</v>
      </c>
      <c r="G191" s="54" t="s">
        <v>6735</v>
      </c>
      <c r="H191" s="54" t="s">
        <v>6875</v>
      </c>
      <c r="I191" s="53">
        <v>3</v>
      </c>
      <c r="J191" s="72">
        <v>44630</v>
      </c>
    </row>
    <row r="192" spans="4:10" ht="15.6" customHeight="1">
      <c r="D192" s="52">
        <v>190</v>
      </c>
      <c r="E192" s="53">
        <v>2594</v>
      </c>
      <c r="F192" s="54" t="s">
        <v>7659</v>
      </c>
      <c r="G192" s="54" t="s">
        <v>6735</v>
      </c>
      <c r="H192" s="54" t="s">
        <v>6875</v>
      </c>
      <c r="I192" s="53">
        <v>2</v>
      </c>
      <c r="J192" s="72">
        <v>44630</v>
      </c>
    </row>
    <row r="193" spans="4:10" ht="15.6" customHeight="1">
      <c r="D193" s="52">
        <v>191</v>
      </c>
      <c r="E193" s="53">
        <v>3277</v>
      </c>
      <c r="F193" s="54" t="s">
        <v>7660</v>
      </c>
      <c r="G193" s="54" t="s">
        <v>6774</v>
      </c>
      <c r="H193" s="54" t="s">
        <v>6859</v>
      </c>
      <c r="I193" s="53">
        <v>2</v>
      </c>
      <c r="J193" s="72">
        <v>44630</v>
      </c>
    </row>
    <row r="194" spans="4:10" ht="15.6" customHeight="1">
      <c r="D194" s="52">
        <v>192</v>
      </c>
      <c r="E194" s="53">
        <v>3495</v>
      </c>
      <c r="F194" s="54" t="s">
        <v>7661</v>
      </c>
      <c r="G194" s="54" t="s">
        <v>6774</v>
      </c>
      <c r="H194" s="54" t="s">
        <v>6859</v>
      </c>
      <c r="I194" s="53">
        <v>2</v>
      </c>
      <c r="J194" s="72">
        <v>44630</v>
      </c>
    </row>
    <row r="195" spans="4:10" ht="15.6" customHeight="1">
      <c r="D195" s="52">
        <v>193</v>
      </c>
      <c r="E195" s="53" t="s">
        <v>7662</v>
      </c>
      <c r="F195" s="54" t="s">
        <v>7663</v>
      </c>
      <c r="G195" s="54" t="s">
        <v>6713</v>
      </c>
      <c r="H195" s="54" t="s">
        <v>6714</v>
      </c>
      <c r="I195" s="53">
        <v>2</v>
      </c>
      <c r="J195" s="72">
        <v>44631</v>
      </c>
    </row>
    <row r="196" spans="4:10" ht="15.6" customHeight="1">
      <c r="D196" s="52">
        <v>194</v>
      </c>
      <c r="E196" s="53">
        <v>4592</v>
      </c>
      <c r="F196" s="54" t="s">
        <v>7664</v>
      </c>
      <c r="G196" s="54" t="s">
        <v>6713</v>
      </c>
      <c r="H196" s="54" t="s">
        <v>6714</v>
      </c>
      <c r="I196" s="53">
        <v>2</v>
      </c>
      <c r="J196" s="72">
        <v>44631</v>
      </c>
    </row>
    <row r="197" spans="4:10" ht="15.6" customHeight="1">
      <c r="D197" s="52">
        <v>195</v>
      </c>
      <c r="E197" s="53">
        <v>4951</v>
      </c>
      <c r="F197" s="54" t="s">
        <v>7470</v>
      </c>
      <c r="G197" s="54" t="s">
        <v>6713</v>
      </c>
      <c r="H197" s="54" t="s">
        <v>6714</v>
      </c>
      <c r="I197" s="53">
        <v>2</v>
      </c>
      <c r="J197" s="72">
        <v>44631</v>
      </c>
    </row>
    <row r="198" spans="4:10" ht="15.6" customHeight="1">
      <c r="D198" s="52">
        <v>196</v>
      </c>
      <c r="E198" s="53">
        <v>3607</v>
      </c>
      <c r="F198" s="54" t="s">
        <v>7665</v>
      </c>
      <c r="G198" s="54" t="s">
        <v>6713</v>
      </c>
      <c r="H198" s="54" t="s">
        <v>5331</v>
      </c>
      <c r="I198" s="53">
        <v>2</v>
      </c>
      <c r="J198" s="72">
        <v>44631</v>
      </c>
    </row>
    <row r="199" spans="4:10" ht="15.6" customHeight="1">
      <c r="D199" s="52">
        <v>197</v>
      </c>
      <c r="E199" s="53" t="s">
        <v>7666</v>
      </c>
      <c r="F199" s="54" t="s">
        <v>7667</v>
      </c>
      <c r="G199" s="54" t="s">
        <v>6713</v>
      </c>
      <c r="H199" s="54" t="s">
        <v>5331</v>
      </c>
      <c r="I199" s="53">
        <v>2</v>
      </c>
      <c r="J199" s="72">
        <v>44631</v>
      </c>
    </row>
    <row r="200" spans="4:10" ht="15.6" customHeight="1">
      <c r="D200" s="52">
        <v>198</v>
      </c>
      <c r="E200" s="53">
        <v>3034</v>
      </c>
      <c r="F200" s="54" t="s">
        <v>7668</v>
      </c>
      <c r="G200" s="54" t="s">
        <v>6713</v>
      </c>
      <c r="H200" s="54" t="s">
        <v>5331</v>
      </c>
      <c r="I200" s="53">
        <v>2</v>
      </c>
      <c r="J200" s="72">
        <v>44631</v>
      </c>
    </row>
    <row r="201" spans="4:10" ht="15.6" customHeight="1">
      <c r="D201" s="52">
        <v>199</v>
      </c>
      <c r="E201" s="53">
        <v>3931</v>
      </c>
      <c r="F201" s="54" t="s">
        <v>7669</v>
      </c>
      <c r="G201" s="54" t="s">
        <v>6754</v>
      </c>
      <c r="H201" s="54" t="s">
        <v>7653</v>
      </c>
      <c r="I201" s="53">
        <v>2</v>
      </c>
      <c r="J201" s="72">
        <v>44631</v>
      </c>
    </row>
    <row r="202" spans="4:10" ht="15.6" customHeight="1">
      <c r="D202" s="52">
        <v>200</v>
      </c>
      <c r="E202" s="53">
        <v>4059</v>
      </c>
      <c r="F202" s="54" t="s">
        <v>7670</v>
      </c>
      <c r="G202" s="54" t="s">
        <v>6754</v>
      </c>
      <c r="H202" s="54" t="s">
        <v>7653</v>
      </c>
      <c r="I202" s="53">
        <v>2</v>
      </c>
      <c r="J202" s="72">
        <v>44631</v>
      </c>
    </row>
    <row r="203" spans="4:10" ht="15.6" customHeight="1">
      <c r="D203" s="52">
        <v>201</v>
      </c>
      <c r="E203" s="53">
        <v>4361</v>
      </c>
      <c r="F203" s="54" t="s">
        <v>7671</v>
      </c>
      <c r="G203" s="54" t="s">
        <v>6754</v>
      </c>
      <c r="H203" s="54" t="s">
        <v>7653</v>
      </c>
      <c r="I203" s="53">
        <v>2</v>
      </c>
      <c r="J203" s="72">
        <v>44631</v>
      </c>
    </row>
    <row r="204" spans="4:10" ht="15.6" customHeight="1">
      <c r="D204" s="52">
        <v>202</v>
      </c>
      <c r="E204" s="53">
        <v>4367</v>
      </c>
      <c r="F204" s="54" t="s">
        <v>7672</v>
      </c>
      <c r="G204" s="54" t="s">
        <v>6754</v>
      </c>
      <c r="H204" s="54" t="s">
        <v>7653</v>
      </c>
      <c r="I204" s="53">
        <v>2</v>
      </c>
      <c r="J204" s="72">
        <v>44631</v>
      </c>
    </row>
    <row r="205" spans="4:10" ht="15.6" customHeight="1">
      <c r="D205" s="52">
        <v>203</v>
      </c>
      <c r="E205" s="53">
        <v>4067</v>
      </c>
      <c r="F205" s="54" t="s">
        <v>7673</v>
      </c>
      <c r="G205" s="54" t="s">
        <v>6774</v>
      </c>
      <c r="H205" s="54" t="s">
        <v>6859</v>
      </c>
      <c r="I205" s="53">
        <v>2</v>
      </c>
      <c r="J205" s="72">
        <v>44631</v>
      </c>
    </row>
    <row r="206" spans="4:10" ht="15.6" customHeight="1">
      <c r="D206" s="52">
        <v>204</v>
      </c>
      <c r="E206" s="53" t="s">
        <v>7674</v>
      </c>
      <c r="F206" s="54" t="s">
        <v>7675</v>
      </c>
      <c r="G206" s="54" t="s">
        <v>6774</v>
      </c>
      <c r="H206" s="54" t="s">
        <v>6775</v>
      </c>
      <c r="I206" s="53">
        <v>2</v>
      </c>
      <c r="J206" s="72">
        <v>44631</v>
      </c>
    </row>
    <row r="207" spans="4:10" ht="15.6" customHeight="1">
      <c r="D207" s="52">
        <v>205</v>
      </c>
      <c r="E207" s="53">
        <v>4433</v>
      </c>
      <c r="F207" s="54" t="s">
        <v>7676</v>
      </c>
      <c r="G207" s="54" t="s">
        <v>6774</v>
      </c>
      <c r="H207" s="54" t="s">
        <v>6775</v>
      </c>
      <c r="I207" s="53">
        <v>2</v>
      </c>
      <c r="J207" s="72">
        <v>44631</v>
      </c>
    </row>
    <row r="208" spans="4:10" ht="15.6" customHeight="1">
      <c r="D208" s="52">
        <v>206</v>
      </c>
      <c r="E208" s="53">
        <v>4763</v>
      </c>
      <c r="F208" s="54" t="s">
        <v>7677</v>
      </c>
      <c r="G208" s="54" t="s">
        <v>6774</v>
      </c>
      <c r="H208" s="54" t="s">
        <v>6775</v>
      </c>
      <c r="I208" s="53">
        <v>2</v>
      </c>
      <c r="J208" s="72">
        <v>44631</v>
      </c>
    </row>
    <row r="209" spans="4:10" ht="15.6" customHeight="1">
      <c r="D209" s="52">
        <v>207</v>
      </c>
      <c r="E209" s="53">
        <v>4053</v>
      </c>
      <c r="F209" s="54" t="s">
        <v>7116</v>
      </c>
      <c r="G209" s="54" t="s">
        <v>6713</v>
      </c>
      <c r="H209" s="54" t="s">
        <v>6714</v>
      </c>
      <c r="I209" s="53">
        <v>2</v>
      </c>
      <c r="J209" s="72">
        <v>44634</v>
      </c>
    </row>
    <row r="210" spans="4:10" ht="15.6" customHeight="1">
      <c r="D210" s="52">
        <v>208</v>
      </c>
      <c r="E210" s="53">
        <v>4097</v>
      </c>
      <c r="F210" s="54" t="s">
        <v>7678</v>
      </c>
      <c r="G210" s="54" t="s">
        <v>6713</v>
      </c>
      <c r="H210" s="54" t="s">
        <v>6714</v>
      </c>
      <c r="I210" s="53">
        <v>2</v>
      </c>
      <c r="J210" s="72">
        <v>44634</v>
      </c>
    </row>
    <row r="211" spans="4:10" ht="15.6" customHeight="1">
      <c r="D211" s="52">
        <v>209</v>
      </c>
      <c r="E211" s="53">
        <v>4158</v>
      </c>
      <c r="F211" s="54" t="s">
        <v>7679</v>
      </c>
      <c r="G211" s="54" t="s">
        <v>6713</v>
      </c>
      <c r="H211" s="54" t="s">
        <v>6714</v>
      </c>
      <c r="I211" s="53">
        <v>2</v>
      </c>
      <c r="J211" s="72">
        <v>44634</v>
      </c>
    </row>
    <row r="212" spans="4:10" ht="15.6" customHeight="1">
      <c r="D212" s="52">
        <v>210</v>
      </c>
      <c r="E212" s="53">
        <v>4931</v>
      </c>
      <c r="F212" s="54" t="s">
        <v>7680</v>
      </c>
      <c r="G212" s="54" t="s">
        <v>6713</v>
      </c>
      <c r="H212" s="54" t="s">
        <v>6796</v>
      </c>
      <c r="I212" s="53">
        <v>2</v>
      </c>
      <c r="J212" s="72">
        <v>44634</v>
      </c>
    </row>
    <row r="213" spans="4:10" ht="15.6" customHeight="1">
      <c r="D213" s="52">
        <v>211</v>
      </c>
      <c r="E213" s="53">
        <v>4752</v>
      </c>
      <c r="F213" s="54" t="s">
        <v>7681</v>
      </c>
      <c r="G213" s="54" t="s">
        <v>6713</v>
      </c>
      <c r="H213" s="54" t="s">
        <v>6796</v>
      </c>
      <c r="I213" s="53">
        <v>2</v>
      </c>
      <c r="J213" s="72">
        <v>44634</v>
      </c>
    </row>
    <row r="214" spans="4:10" ht="15.6" customHeight="1">
      <c r="D214" s="52">
        <v>212</v>
      </c>
      <c r="E214" s="53">
        <v>3078</v>
      </c>
      <c r="F214" s="54" t="s">
        <v>7682</v>
      </c>
      <c r="G214" s="54" t="s">
        <v>6754</v>
      </c>
      <c r="H214" s="54" t="s">
        <v>6832</v>
      </c>
      <c r="I214" s="53">
        <v>2</v>
      </c>
      <c r="J214" s="72">
        <v>44634</v>
      </c>
    </row>
    <row r="215" spans="4:10" ht="15.6" customHeight="1">
      <c r="D215" s="52">
        <v>213</v>
      </c>
      <c r="E215" s="53">
        <v>3240</v>
      </c>
      <c r="F215" s="54" t="s">
        <v>7683</v>
      </c>
      <c r="G215" s="54" t="s">
        <v>6754</v>
      </c>
      <c r="H215" s="54" t="s">
        <v>6832</v>
      </c>
      <c r="I215" s="53">
        <v>2</v>
      </c>
      <c r="J215" s="72">
        <v>44634</v>
      </c>
    </row>
    <row r="216" spans="4:10" ht="15.6" customHeight="1">
      <c r="D216" s="52">
        <v>214</v>
      </c>
      <c r="E216" s="53">
        <v>3436</v>
      </c>
      <c r="F216" s="54" t="s">
        <v>7684</v>
      </c>
      <c r="G216" s="54" t="s">
        <v>6754</v>
      </c>
      <c r="H216" s="54" t="s">
        <v>6832</v>
      </c>
      <c r="I216" s="53">
        <v>2</v>
      </c>
      <c r="J216" s="72">
        <v>44634</v>
      </c>
    </row>
    <row r="217" spans="4:10" ht="15.6" customHeight="1">
      <c r="D217" s="52">
        <v>215</v>
      </c>
      <c r="E217" s="53">
        <v>3927</v>
      </c>
      <c r="F217" s="54" t="s">
        <v>7685</v>
      </c>
      <c r="G217" s="54" t="s">
        <v>6735</v>
      </c>
      <c r="H217" s="54" t="s">
        <v>7686</v>
      </c>
      <c r="I217" s="53">
        <v>2</v>
      </c>
      <c r="J217" s="72">
        <v>44634</v>
      </c>
    </row>
    <row r="218" spans="4:10" ht="15.6" customHeight="1">
      <c r="D218" s="52">
        <v>216</v>
      </c>
      <c r="E218" s="53">
        <v>4517</v>
      </c>
      <c r="F218" s="54" t="s">
        <v>7687</v>
      </c>
      <c r="G218" s="54" t="s">
        <v>6735</v>
      </c>
      <c r="H218" s="54" t="s">
        <v>7688</v>
      </c>
      <c r="I218" s="53">
        <v>2</v>
      </c>
      <c r="J218" s="72">
        <v>44634</v>
      </c>
    </row>
    <row r="219" spans="4:10" ht="15.6" customHeight="1">
      <c r="D219" s="52">
        <v>217</v>
      </c>
      <c r="E219" s="53">
        <v>3912</v>
      </c>
      <c r="F219" s="54" t="s">
        <v>7689</v>
      </c>
      <c r="G219" s="54" t="s">
        <v>6735</v>
      </c>
      <c r="H219" s="54" t="s">
        <v>7686</v>
      </c>
      <c r="I219" s="53">
        <v>2</v>
      </c>
      <c r="J219" s="72">
        <v>44634</v>
      </c>
    </row>
    <row r="220" spans="4:10" ht="15.6" customHeight="1">
      <c r="D220" s="52">
        <v>218</v>
      </c>
      <c r="E220" s="53">
        <v>4742</v>
      </c>
      <c r="F220" s="54" t="s">
        <v>7690</v>
      </c>
      <c r="G220" s="54" t="s">
        <v>6735</v>
      </c>
      <c r="H220" s="54" t="s">
        <v>7686</v>
      </c>
      <c r="I220" s="53">
        <v>2</v>
      </c>
      <c r="J220" s="72">
        <v>44634</v>
      </c>
    </row>
    <row r="221" spans="4:10" ht="15.6" customHeight="1">
      <c r="D221" s="52">
        <v>219</v>
      </c>
      <c r="E221" s="53">
        <v>4151</v>
      </c>
      <c r="F221" s="54" t="s">
        <v>7691</v>
      </c>
      <c r="G221" s="54" t="s">
        <v>6774</v>
      </c>
      <c r="H221" s="54" t="s">
        <v>6775</v>
      </c>
      <c r="I221" s="53">
        <v>2</v>
      </c>
      <c r="J221" s="72">
        <v>44634</v>
      </c>
    </row>
    <row r="222" spans="4:10" ht="15.6" customHeight="1">
      <c r="D222" s="52">
        <v>220</v>
      </c>
      <c r="E222" s="53">
        <v>4235</v>
      </c>
      <c r="F222" s="54" t="s">
        <v>7692</v>
      </c>
      <c r="G222" s="54" t="s">
        <v>6774</v>
      </c>
      <c r="H222" s="54" t="s">
        <v>6775</v>
      </c>
      <c r="I222" s="53">
        <v>2</v>
      </c>
      <c r="J222" s="72">
        <v>44634</v>
      </c>
    </row>
    <row r="223" spans="4:10" ht="15.6" customHeight="1">
      <c r="D223" s="52">
        <v>221</v>
      </c>
      <c r="E223" s="53">
        <v>4314</v>
      </c>
      <c r="F223" s="54" t="s">
        <v>7693</v>
      </c>
      <c r="G223" s="54" t="s">
        <v>6774</v>
      </c>
      <c r="H223" s="54" t="s">
        <v>6775</v>
      </c>
      <c r="I223" s="53">
        <v>2</v>
      </c>
      <c r="J223" s="72">
        <v>44634</v>
      </c>
    </row>
    <row r="224" spans="4:10" ht="15.6" customHeight="1">
      <c r="D224" s="52">
        <v>222</v>
      </c>
      <c r="E224" s="53">
        <v>4161</v>
      </c>
      <c r="F224" s="54" t="s">
        <v>7694</v>
      </c>
      <c r="G224" s="54" t="s">
        <v>6713</v>
      </c>
      <c r="H224" s="54" t="s">
        <v>6714</v>
      </c>
      <c r="I224" s="53">
        <v>2</v>
      </c>
      <c r="J224" s="72">
        <v>44635</v>
      </c>
    </row>
    <row r="225" spans="4:10" ht="15.6" customHeight="1">
      <c r="D225" s="52">
        <v>223</v>
      </c>
      <c r="E225" s="53">
        <v>4211</v>
      </c>
      <c r="F225" s="54" t="s">
        <v>7695</v>
      </c>
      <c r="G225" s="54" t="s">
        <v>6713</v>
      </c>
      <c r="H225" s="54" t="s">
        <v>6714</v>
      </c>
      <c r="I225" s="53">
        <v>2</v>
      </c>
      <c r="J225" s="72">
        <v>44635</v>
      </c>
    </row>
    <row r="226" spans="4:10" ht="15.6" customHeight="1">
      <c r="D226" s="52">
        <v>224</v>
      </c>
      <c r="E226" s="53">
        <v>4754</v>
      </c>
      <c r="F226" s="54" t="s">
        <v>7696</v>
      </c>
      <c r="G226" s="54" t="s">
        <v>6713</v>
      </c>
      <c r="H226" s="54" t="s">
        <v>6714</v>
      </c>
      <c r="I226" s="53">
        <v>2</v>
      </c>
      <c r="J226" s="72">
        <v>44635</v>
      </c>
    </row>
    <row r="227" spans="4:10" ht="15.6" customHeight="1">
      <c r="D227" s="52">
        <v>225</v>
      </c>
      <c r="E227" s="53">
        <v>4551</v>
      </c>
      <c r="F227" s="54" t="s">
        <v>7697</v>
      </c>
      <c r="G227" s="54" t="s">
        <v>6713</v>
      </c>
      <c r="H227" s="54" t="s">
        <v>6796</v>
      </c>
      <c r="I227" s="53">
        <v>2</v>
      </c>
      <c r="J227" s="72">
        <v>44635</v>
      </c>
    </row>
    <row r="228" spans="4:10" ht="15.6" customHeight="1">
      <c r="D228" s="52">
        <v>226</v>
      </c>
      <c r="E228" s="53" t="s">
        <v>7698</v>
      </c>
      <c r="F228" s="54" t="s">
        <v>7699</v>
      </c>
      <c r="G228" s="54" t="s">
        <v>6713</v>
      </c>
      <c r="H228" s="54" t="s">
        <v>6796</v>
      </c>
      <c r="I228" s="53">
        <v>2</v>
      </c>
      <c r="J228" s="72">
        <v>44635</v>
      </c>
    </row>
    <row r="229" spans="4:10" ht="15.6" customHeight="1">
      <c r="D229" s="52">
        <v>227</v>
      </c>
      <c r="E229" s="53">
        <v>2051</v>
      </c>
      <c r="F229" s="54" t="s">
        <v>7456</v>
      </c>
      <c r="G229" s="54" t="s">
        <v>6713</v>
      </c>
      <c r="H229" s="54" t="s">
        <v>6796</v>
      </c>
      <c r="I229" s="53">
        <v>2</v>
      </c>
      <c r="J229" s="72">
        <v>44635</v>
      </c>
    </row>
    <row r="230" spans="4:10" ht="15.6" customHeight="1">
      <c r="D230" s="52">
        <v>228</v>
      </c>
      <c r="E230" s="53">
        <v>2952</v>
      </c>
      <c r="F230" s="54" t="s">
        <v>7700</v>
      </c>
      <c r="G230" s="54" t="s">
        <v>6754</v>
      </c>
      <c r="H230" s="54" t="s">
        <v>6832</v>
      </c>
      <c r="I230" s="53">
        <v>2</v>
      </c>
      <c r="J230" s="72">
        <v>44635</v>
      </c>
    </row>
    <row r="231" spans="4:10" ht="15.6" customHeight="1">
      <c r="D231" s="52">
        <v>229</v>
      </c>
      <c r="E231" s="53">
        <v>4645</v>
      </c>
      <c r="F231" s="54" t="s">
        <v>7701</v>
      </c>
      <c r="G231" s="54" t="s">
        <v>6754</v>
      </c>
      <c r="H231" s="54" t="s">
        <v>6832</v>
      </c>
      <c r="I231" s="53">
        <v>2</v>
      </c>
      <c r="J231" s="72">
        <v>44635</v>
      </c>
    </row>
    <row r="232" spans="4:10" ht="15.6" customHeight="1">
      <c r="D232" s="52">
        <v>230</v>
      </c>
      <c r="E232" s="53" t="s">
        <v>7041</v>
      </c>
      <c r="F232" s="54" t="s">
        <v>7042</v>
      </c>
      <c r="G232" s="54" t="s">
        <v>6754</v>
      </c>
      <c r="H232" s="54" t="s">
        <v>6832</v>
      </c>
      <c r="I232" s="53">
        <v>2</v>
      </c>
      <c r="J232" s="72">
        <v>44635</v>
      </c>
    </row>
    <row r="233" spans="4:10" ht="15.6" customHeight="1">
      <c r="D233" s="52">
        <v>231</v>
      </c>
      <c r="E233" s="53">
        <v>2656</v>
      </c>
      <c r="F233" s="54" t="s">
        <v>7702</v>
      </c>
      <c r="G233" s="54" t="s">
        <v>6735</v>
      </c>
      <c r="H233" s="54" t="s">
        <v>7686</v>
      </c>
      <c r="I233" s="53">
        <v>2</v>
      </c>
      <c r="J233" s="72">
        <v>44635</v>
      </c>
    </row>
    <row r="234" spans="4:10" ht="15.6" customHeight="1">
      <c r="D234" s="52">
        <v>232</v>
      </c>
      <c r="E234" s="53">
        <v>2734</v>
      </c>
      <c r="F234" s="54" t="s">
        <v>7703</v>
      </c>
      <c r="G234" s="54" t="s">
        <v>6735</v>
      </c>
      <c r="H234" s="54" t="s">
        <v>7686</v>
      </c>
      <c r="I234" s="53">
        <v>2</v>
      </c>
      <c r="J234" s="72">
        <v>44635</v>
      </c>
    </row>
    <row r="235" spans="4:10" ht="15.6" customHeight="1">
      <c r="D235" s="52">
        <v>233</v>
      </c>
      <c r="E235" s="53">
        <v>2863</v>
      </c>
      <c r="F235" s="54" t="s">
        <v>7704</v>
      </c>
      <c r="G235" s="54" t="s">
        <v>6735</v>
      </c>
      <c r="H235" s="54" t="s">
        <v>7686</v>
      </c>
      <c r="I235" s="53">
        <v>2</v>
      </c>
      <c r="J235" s="72">
        <v>44635</v>
      </c>
    </row>
    <row r="236" spans="4:10" ht="15.6" customHeight="1">
      <c r="D236" s="52">
        <v>234</v>
      </c>
      <c r="E236" s="53">
        <v>3377</v>
      </c>
      <c r="F236" s="54" t="s">
        <v>7705</v>
      </c>
      <c r="G236" s="54" t="s">
        <v>6735</v>
      </c>
      <c r="H236" s="54" t="s">
        <v>7686</v>
      </c>
      <c r="I236" s="53">
        <v>2</v>
      </c>
      <c r="J236" s="72">
        <v>44635</v>
      </c>
    </row>
    <row r="237" spans="4:10" ht="15.6" customHeight="1">
      <c r="D237" s="52">
        <v>235</v>
      </c>
      <c r="E237" s="53">
        <v>2641</v>
      </c>
      <c r="F237" s="54" t="s">
        <v>7706</v>
      </c>
      <c r="G237" s="54" t="s">
        <v>6774</v>
      </c>
      <c r="H237" s="54" t="s">
        <v>6775</v>
      </c>
      <c r="I237" s="53">
        <v>2</v>
      </c>
      <c r="J237" s="72">
        <v>44635</v>
      </c>
    </row>
    <row r="238" spans="4:10" ht="15.6" customHeight="1">
      <c r="D238" s="52">
        <v>236</v>
      </c>
      <c r="E238" s="53">
        <v>4085</v>
      </c>
      <c r="F238" s="54" t="s">
        <v>7707</v>
      </c>
      <c r="G238" s="54" t="s">
        <v>6774</v>
      </c>
      <c r="H238" s="54" t="s">
        <v>6775</v>
      </c>
      <c r="I238" s="53">
        <v>2</v>
      </c>
      <c r="J238" s="72">
        <v>44635</v>
      </c>
    </row>
    <row r="239" spans="4:10" ht="15.6" customHeight="1">
      <c r="D239" s="52">
        <v>237</v>
      </c>
      <c r="E239" s="53">
        <v>4847</v>
      </c>
      <c r="F239" s="54" t="s">
        <v>7708</v>
      </c>
      <c r="G239" s="54" t="s">
        <v>6774</v>
      </c>
      <c r="H239" s="54" t="s">
        <v>7054</v>
      </c>
      <c r="I239" s="53">
        <v>2</v>
      </c>
      <c r="J239" s="72">
        <v>44635</v>
      </c>
    </row>
    <row r="240" spans="4:10" ht="15.6" customHeight="1">
      <c r="D240" s="52">
        <v>238</v>
      </c>
      <c r="E240" s="53">
        <v>4935</v>
      </c>
      <c r="F240" s="54" t="s">
        <v>7709</v>
      </c>
      <c r="G240" s="54" t="s">
        <v>6713</v>
      </c>
      <c r="H240" s="54" t="s">
        <v>6714</v>
      </c>
      <c r="I240" s="53">
        <v>2</v>
      </c>
      <c r="J240" s="72">
        <v>44636</v>
      </c>
    </row>
    <row r="241" spans="4:10" ht="15.6" customHeight="1">
      <c r="D241" s="52">
        <v>239</v>
      </c>
      <c r="E241" s="53">
        <v>4893</v>
      </c>
      <c r="F241" s="54" t="s">
        <v>7147</v>
      </c>
      <c r="G241" s="54" t="s">
        <v>6713</v>
      </c>
      <c r="H241" s="54" t="s">
        <v>6714</v>
      </c>
      <c r="I241" s="53">
        <v>2</v>
      </c>
      <c r="J241" s="72">
        <v>44636</v>
      </c>
    </row>
    <row r="242" spans="4:10" ht="15.6" customHeight="1">
      <c r="D242" s="52">
        <v>240</v>
      </c>
      <c r="E242" s="53" t="s">
        <v>7710</v>
      </c>
      <c r="F242" s="54" t="s">
        <v>7711</v>
      </c>
      <c r="G242" s="54" t="s">
        <v>6733</v>
      </c>
      <c r="H242" s="54" t="s">
        <v>6746</v>
      </c>
      <c r="I242" s="53">
        <v>2</v>
      </c>
      <c r="J242" s="72">
        <v>44636</v>
      </c>
    </row>
    <row r="243" spans="4:10" ht="15.6" customHeight="1">
      <c r="D243" s="52">
        <v>241</v>
      </c>
      <c r="E243" s="53">
        <v>4957</v>
      </c>
      <c r="F243" s="54" t="s">
        <v>7712</v>
      </c>
      <c r="G243" s="54" t="s">
        <v>6713</v>
      </c>
      <c r="H243" s="54" t="s">
        <v>6796</v>
      </c>
      <c r="I243" s="53">
        <v>2</v>
      </c>
      <c r="J243" s="72">
        <v>44636</v>
      </c>
    </row>
    <row r="244" spans="4:10" ht="15.6" customHeight="1">
      <c r="D244" s="52">
        <v>242</v>
      </c>
      <c r="E244" s="53" t="s">
        <v>7713</v>
      </c>
      <c r="F244" s="54" t="s">
        <v>7714</v>
      </c>
      <c r="G244" s="54" t="s">
        <v>6713</v>
      </c>
      <c r="H244" s="54" t="s">
        <v>6796</v>
      </c>
      <c r="I244" s="53">
        <v>2</v>
      </c>
      <c r="J244" s="72">
        <v>44636</v>
      </c>
    </row>
    <row r="245" spans="4:10" ht="15.6" customHeight="1">
      <c r="D245" s="52">
        <v>243</v>
      </c>
      <c r="E245" s="53" t="s">
        <v>6980</v>
      </c>
      <c r="F245" s="54" t="s">
        <v>6981</v>
      </c>
      <c r="G245" s="54" t="s">
        <v>6713</v>
      </c>
      <c r="H245" s="54" t="s">
        <v>6796</v>
      </c>
      <c r="I245" s="53">
        <v>2</v>
      </c>
      <c r="J245" s="72">
        <v>44636</v>
      </c>
    </row>
    <row r="246" spans="4:10" ht="15.6" customHeight="1">
      <c r="D246" s="52">
        <v>244</v>
      </c>
      <c r="E246" s="53">
        <v>3449</v>
      </c>
      <c r="F246" s="54" t="s">
        <v>7715</v>
      </c>
      <c r="G246" s="54" t="s">
        <v>6713</v>
      </c>
      <c r="H246" s="54" t="s">
        <v>6796</v>
      </c>
      <c r="I246" s="53">
        <v>2</v>
      </c>
      <c r="J246" s="72">
        <v>44636</v>
      </c>
    </row>
    <row r="247" spans="4:10" ht="15.6" customHeight="1">
      <c r="D247" s="52">
        <v>245</v>
      </c>
      <c r="E247" s="53" t="s">
        <v>7716</v>
      </c>
      <c r="F247" s="54" t="s">
        <v>7717</v>
      </c>
      <c r="G247" s="54" t="s">
        <v>6754</v>
      </c>
      <c r="H247" s="54" t="s">
        <v>6832</v>
      </c>
      <c r="I247" s="53">
        <v>2</v>
      </c>
      <c r="J247" s="72">
        <v>44636</v>
      </c>
    </row>
    <row r="248" spans="4:10" ht="15.6" customHeight="1">
      <c r="D248" s="52">
        <v>246</v>
      </c>
      <c r="E248" s="53" t="s">
        <v>7718</v>
      </c>
      <c r="F248" s="54" t="s">
        <v>7719</v>
      </c>
      <c r="G248" s="54" t="s">
        <v>6754</v>
      </c>
      <c r="H248" s="54" t="s">
        <v>6832</v>
      </c>
      <c r="I248" s="53">
        <v>2</v>
      </c>
      <c r="J248" s="72">
        <v>44636</v>
      </c>
    </row>
    <row r="249" spans="4:10" ht="15.6" customHeight="1">
      <c r="D249" s="52">
        <v>247</v>
      </c>
      <c r="E249" s="53">
        <v>2539</v>
      </c>
      <c r="F249" s="54" t="s">
        <v>7720</v>
      </c>
      <c r="G249" s="54" t="s">
        <v>6735</v>
      </c>
      <c r="H249" s="54" t="s">
        <v>6994</v>
      </c>
      <c r="I249" s="53">
        <v>2</v>
      </c>
      <c r="J249" s="72">
        <v>44636</v>
      </c>
    </row>
    <row r="250" spans="4:10" ht="15.6" customHeight="1">
      <c r="D250" s="52">
        <v>248</v>
      </c>
      <c r="E250" s="53">
        <v>2595</v>
      </c>
      <c r="F250" s="54" t="s">
        <v>7721</v>
      </c>
      <c r="G250" s="54" t="s">
        <v>6735</v>
      </c>
      <c r="H250" s="54" t="s">
        <v>7686</v>
      </c>
      <c r="I250" s="53">
        <v>2</v>
      </c>
      <c r="J250" s="72">
        <v>44636</v>
      </c>
    </row>
    <row r="251" spans="4:10" ht="15.6" customHeight="1">
      <c r="D251" s="52">
        <v>249</v>
      </c>
      <c r="E251" s="53">
        <v>2998</v>
      </c>
      <c r="F251" s="54" t="s">
        <v>7302</v>
      </c>
      <c r="G251" s="54" t="s">
        <v>6735</v>
      </c>
      <c r="H251" s="54" t="s">
        <v>6994</v>
      </c>
      <c r="I251" s="53">
        <v>2</v>
      </c>
      <c r="J251" s="72">
        <v>44636</v>
      </c>
    </row>
    <row r="252" spans="4:10" ht="15.6" customHeight="1">
      <c r="D252" s="52">
        <v>250</v>
      </c>
      <c r="E252" s="53">
        <v>2832</v>
      </c>
      <c r="F252" s="54" t="s">
        <v>7722</v>
      </c>
      <c r="G252" s="54" t="s">
        <v>6735</v>
      </c>
      <c r="H252" s="54" t="s">
        <v>6994</v>
      </c>
      <c r="I252" s="53">
        <v>2</v>
      </c>
      <c r="J252" s="72">
        <v>44636</v>
      </c>
    </row>
    <row r="253" spans="4:10" ht="15.6" customHeight="1">
      <c r="D253" s="52">
        <v>251</v>
      </c>
      <c r="E253" s="53" t="s">
        <v>7723</v>
      </c>
      <c r="F253" s="54" t="s">
        <v>7724</v>
      </c>
      <c r="G253" s="54" t="s">
        <v>6774</v>
      </c>
      <c r="H253" s="54" t="s">
        <v>6962</v>
      </c>
      <c r="I253" s="53">
        <v>2</v>
      </c>
      <c r="J253" s="72">
        <v>44636</v>
      </c>
    </row>
    <row r="254" spans="4:10" ht="15.6" customHeight="1">
      <c r="D254" s="52">
        <v>252</v>
      </c>
      <c r="E254" s="53" t="s">
        <v>7725</v>
      </c>
      <c r="F254" s="54" t="s">
        <v>7726</v>
      </c>
      <c r="G254" s="54" t="s">
        <v>6774</v>
      </c>
      <c r="H254" s="54" t="s">
        <v>6962</v>
      </c>
      <c r="I254" s="53">
        <v>2</v>
      </c>
      <c r="J254" s="72">
        <v>44636</v>
      </c>
    </row>
    <row r="255" spans="4:10" ht="15.6" customHeight="1">
      <c r="D255" s="52">
        <v>253</v>
      </c>
      <c r="E255" s="53">
        <v>2047</v>
      </c>
      <c r="F255" s="54" t="s">
        <v>7727</v>
      </c>
      <c r="G255" s="54" t="s">
        <v>6774</v>
      </c>
      <c r="H255" s="54" t="s">
        <v>6962</v>
      </c>
      <c r="I255" s="53">
        <v>2</v>
      </c>
      <c r="J255" s="72">
        <v>44636</v>
      </c>
    </row>
    <row r="256" spans="4:10" ht="15.6" customHeight="1">
      <c r="D256" s="52">
        <v>254</v>
      </c>
      <c r="E256" s="53" t="s">
        <v>7728</v>
      </c>
      <c r="F256" s="54" t="s">
        <v>7729</v>
      </c>
      <c r="G256" s="54" t="s">
        <v>6733</v>
      </c>
      <c r="H256" s="54" t="s">
        <v>6746</v>
      </c>
      <c r="I256" s="53">
        <v>2</v>
      </c>
      <c r="J256" s="72">
        <v>44637</v>
      </c>
    </row>
    <row r="257" spans="4:10" ht="15.6" customHeight="1">
      <c r="D257" s="52">
        <v>255</v>
      </c>
      <c r="E257" s="53" t="s">
        <v>7730</v>
      </c>
      <c r="F257" s="54" t="s">
        <v>7731</v>
      </c>
      <c r="G257" s="54" t="s">
        <v>6733</v>
      </c>
      <c r="H257" s="54" t="s">
        <v>6746</v>
      </c>
      <c r="I257" s="53">
        <v>2</v>
      </c>
      <c r="J257" s="72">
        <v>44637</v>
      </c>
    </row>
    <row r="258" spans="4:10" ht="15.6" customHeight="1">
      <c r="D258" s="52">
        <v>256</v>
      </c>
      <c r="E258" s="53">
        <v>3899</v>
      </c>
      <c r="F258" s="54" t="s">
        <v>7131</v>
      </c>
      <c r="G258" s="54" t="s">
        <v>6713</v>
      </c>
      <c r="H258" s="54" t="s">
        <v>6796</v>
      </c>
      <c r="I258" s="53">
        <v>2</v>
      </c>
      <c r="J258" s="72">
        <v>44637</v>
      </c>
    </row>
    <row r="259" spans="4:10" ht="15.6" customHeight="1">
      <c r="D259" s="52">
        <v>257</v>
      </c>
      <c r="E259" s="53">
        <v>4055</v>
      </c>
      <c r="F259" s="54" t="s">
        <v>7732</v>
      </c>
      <c r="G259" s="54" t="s">
        <v>6713</v>
      </c>
      <c r="H259" s="54" t="s">
        <v>6796</v>
      </c>
      <c r="I259" s="53">
        <v>2</v>
      </c>
      <c r="J259" s="72">
        <v>44637</v>
      </c>
    </row>
    <row r="260" spans="4:10" ht="15.6" customHeight="1">
      <c r="D260" s="52">
        <v>258</v>
      </c>
      <c r="E260" s="53">
        <v>4472</v>
      </c>
      <c r="F260" s="54" t="s">
        <v>7733</v>
      </c>
      <c r="G260" s="54" t="s">
        <v>6713</v>
      </c>
      <c r="H260" s="54" t="s">
        <v>6796</v>
      </c>
      <c r="I260" s="53">
        <v>2</v>
      </c>
      <c r="J260" s="72">
        <v>44637</v>
      </c>
    </row>
    <row r="261" spans="4:10" ht="15.6" customHeight="1">
      <c r="D261" s="52">
        <v>259</v>
      </c>
      <c r="E261" s="53" t="s">
        <v>7734</v>
      </c>
      <c r="F261" s="54" t="s">
        <v>7735</v>
      </c>
      <c r="G261" s="54" t="s">
        <v>6754</v>
      </c>
      <c r="H261" s="54" t="s">
        <v>6832</v>
      </c>
      <c r="I261" s="53">
        <v>2</v>
      </c>
      <c r="J261" s="72">
        <v>44637</v>
      </c>
    </row>
    <row r="262" spans="4:10" ht="15.6" customHeight="1">
      <c r="D262" s="52">
        <v>260</v>
      </c>
      <c r="E262" s="53" t="s">
        <v>7736</v>
      </c>
      <c r="F262" s="54" t="s">
        <v>7737</v>
      </c>
      <c r="G262" s="54" t="s">
        <v>6754</v>
      </c>
      <c r="H262" s="54" t="s">
        <v>6832</v>
      </c>
      <c r="I262" s="53">
        <v>2</v>
      </c>
      <c r="J262" s="72">
        <v>44637</v>
      </c>
    </row>
    <row r="263" spans="4:10" ht="15.6" customHeight="1">
      <c r="D263" s="52">
        <v>261</v>
      </c>
      <c r="E263" s="53">
        <v>4757</v>
      </c>
      <c r="F263" s="54" t="s">
        <v>7738</v>
      </c>
      <c r="G263" s="54" t="s">
        <v>6754</v>
      </c>
      <c r="H263" s="54" t="s">
        <v>6832</v>
      </c>
      <c r="I263" s="53">
        <v>2</v>
      </c>
      <c r="J263" s="72">
        <v>44637</v>
      </c>
    </row>
    <row r="264" spans="4:10" ht="15.6" customHeight="1">
      <c r="D264" s="52">
        <v>262</v>
      </c>
      <c r="E264" s="53">
        <v>4760</v>
      </c>
      <c r="F264" s="54" t="s">
        <v>6779</v>
      </c>
      <c r="G264" s="54" t="s">
        <v>6754</v>
      </c>
      <c r="H264" s="54" t="s">
        <v>6832</v>
      </c>
      <c r="I264" s="53">
        <v>2</v>
      </c>
      <c r="J264" s="72">
        <v>44637</v>
      </c>
    </row>
    <row r="265" spans="4:10" ht="15.6" customHeight="1">
      <c r="D265" s="52">
        <v>263</v>
      </c>
      <c r="E265" s="53" t="s">
        <v>7739</v>
      </c>
      <c r="F265" s="54" t="s">
        <v>7740</v>
      </c>
      <c r="G265" s="54" t="s">
        <v>6735</v>
      </c>
      <c r="H265" s="54" t="s">
        <v>7741</v>
      </c>
      <c r="I265" s="53">
        <v>2</v>
      </c>
      <c r="J265" s="72">
        <v>44637</v>
      </c>
    </row>
    <row r="266" spans="4:10" ht="15.6" customHeight="1">
      <c r="D266" s="52">
        <v>264</v>
      </c>
      <c r="E266" s="53">
        <v>4733</v>
      </c>
      <c r="F266" s="54" t="s">
        <v>7742</v>
      </c>
      <c r="G266" s="54" t="s">
        <v>6735</v>
      </c>
      <c r="H266" s="54" t="s">
        <v>6994</v>
      </c>
      <c r="I266" s="53">
        <v>2</v>
      </c>
      <c r="J266" s="72">
        <v>44637</v>
      </c>
    </row>
    <row r="267" spans="4:10" ht="15.6" customHeight="1">
      <c r="D267" s="52">
        <v>265</v>
      </c>
      <c r="E267" s="53">
        <v>4253</v>
      </c>
      <c r="F267" s="54" t="s">
        <v>7743</v>
      </c>
      <c r="G267" s="54" t="s">
        <v>6774</v>
      </c>
      <c r="H267" s="54" t="s">
        <v>6962</v>
      </c>
      <c r="I267" s="53">
        <v>2</v>
      </c>
      <c r="J267" s="72">
        <v>44637</v>
      </c>
    </row>
    <row r="268" spans="4:10" ht="15.6" customHeight="1">
      <c r="D268" s="52">
        <v>266</v>
      </c>
      <c r="E268" s="53">
        <v>4362</v>
      </c>
      <c r="F268" s="54" t="s">
        <v>7744</v>
      </c>
      <c r="G268" s="54" t="s">
        <v>6774</v>
      </c>
      <c r="H268" s="54" t="s">
        <v>6962</v>
      </c>
      <c r="I268" s="53">
        <v>2</v>
      </c>
      <c r="J268" s="72">
        <v>44637</v>
      </c>
    </row>
    <row r="269" spans="4:10" ht="15.6" customHeight="1">
      <c r="D269" s="52">
        <v>267</v>
      </c>
      <c r="E269" s="53">
        <v>4348</v>
      </c>
      <c r="F269" s="54" t="s">
        <v>7745</v>
      </c>
      <c r="G269" s="54" t="s">
        <v>6774</v>
      </c>
      <c r="H269" s="54" t="s">
        <v>6962</v>
      </c>
      <c r="I269" s="53">
        <v>2</v>
      </c>
      <c r="J269" s="72">
        <v>44637</v>
      </c>
    </row>
    <row r="270" spans="4:10" ht="15.6" customHeight="1">
      <c r="D270" s="52">
        <v>268</v>
      </c>
      <c r="E270" s="53">
        <v>2171</v>
      </c>
      <c r="F270" s="54" t="s">
        <v>7746</v>
      </c>
      <c r="G270" s="54" t="s">
        <v>6733</v>
      </c>
      <c r="H270" s="54" t="s">
        <v>6746</v>
      </c>
      <c r="I270" s="53">
        <v>2</v>
      </c>
      <c r="J270" s="72">
        <v>44638</v>
      </c>
    </row>
    <row r="271" spans="4:10" ht="15.6" customHeight="1">
      <c r="D271" s="52">
        <v>269</v>
      </c>
      <c r="E271" s="53">
        <v>3913</v>
      </c>
      <c r="F271" s="54" t="s">
        <v>7747</v>
      </c>
      <c r="G271" s="54" t="s">
        <v>6733</v>
      </c>
      <c r="H271" s="54" t="s">
        <v>6746</v>
      </c>
      <c r="I271" s="53">
        <v>2</v>
      </c>
      <c r="J271" s="72">
        <v>44638</v>
      </c>
    </row>
    <row r="272" spans="4:10" ht="15.6" customHeight="1">
      <c r="D272" s="52">
        <v>270</v>
      </c>
      <c r="E272" s="53">
        <v>4008</v>
      </c>
      <c r="F272" s="54" t="s">
        <v>7748</v>
      </c>
      <c r="G272" s="54" t="s">
        <v>6733</v>
      </c>
      <c r="H272" s="54" t="s">
        <v>6746</v>
      </c>
      <c r="I272" s="53">
        <v>2</v>
      </c>
      <c r="J272" s="72">
        <v>44638</v>
      </c>
    </row>
    <row r="273" spans="4:10" ht="15.6" customHeight="1">
      <c r="D273" s="52">
        <v>271</v>
      </c>
      <c r="E273" s="53" t="s">
        <v>7749</v>
      </c>
      <c r="F273" s="54" t="s">
        <v>7750</v>
      </c>
      <c r="G273" s="54" t="s">
        <v>6733</v>
      </c>
      <c r="H273" s="54" t="s">
        <v>6746</v>
      </c>
      <c r="I273" s="53">
        <v>2</v>
      </c>
      <c r="J273" s="72">
        <v>44638</v>
      </c>
    </row>
    <row r="274" spans="4:10" ht="15.6" customHeight="1">
      <c r="D274" s="52">
        <v>272</v>
      </c>
      <c r="E274" s="53" t="s">
        <v>7751</v>
      </c>
      <c r="F274" s="54" t="s">
        <v>7752</v>
      </c>
      <c r="G274" s="54" t="s">
        <v>6733</v>
      </c>
      <c r="H274" s="54" t="s">
        <v>6746</v>
      </c>
      <c r="I274" s="53">
        <v>2</v>
      </c>
      <c r="J274" s="72">
        <v>44638</v>
      </c>
    </row>
    <row r="275" spans="4:10" ht="15.6" customHeight="1">
      <c r="D275" s="52">
        <v>273</v>
      </c>
      <c r="E275" s="53">
        <v>2407</v>
      </c>
      <c r="F275" s="54" t="s">
        <v>7753</v>
      </c>
      <c r="G275" s="54" t="s">
        <v>6713</v>
      </c>
      <c r="H275" s="54" t="s">
        <v>6796</v>
      </c>
      <c r="I275" s="53">
        <v>2</v>
      </c>
      <c r="J275" s="72">
        <v>44638</v>
      </c>
    </row>
    <row r="276" spans="4:10" ht="15.6" customHeight="1">
      <c r="D276" s="52">
        <v>274</v>
      </c>
      <c r="E276" s="53">
        <v>2425</v>
      </c>
      <c r="F276" s="54" t="s">
        <v>7754</v>
      </c>
      <c r="G276" s="54" t="s">
        <v>6713</v>
      </c>
      <c r="H276" s="54" t="s">
        <v>6796</v>
      </c>
      <c r="I276" s="53">
        <v>2</v>
      </c>
      <c r="J276" s="72">
        <v>44638</v>
      </c>
    </row>
    <row r="277" spans="4:10" ht="15.6" customHeight="1">
      <c r="D277" s="52">
        <v>275</v>
      </c>
      <c r="E277" s="53">
        <v>4123</v>
      </c>
      <c r="F277" s="54" t="s">
        <v>7755</v>
      </c>
      <c r="G277" s="54" t="s">
        <v>6754</v>
      </c>
      <c r="H277" s="54" t="s">
        <v>6832</v>
      </c>
      <c r="I277" s="53">
        <v>2</v>
      </c>
      <c r="J277" s="72">
        <v>44638</v>
      </c>
    </row>
    <row r="278" spans="4:10" ht="15.6" customHeight="1">
      <c r="D278" s="52">
        <v>276</v>
      </c>
      <c r="E278" s="53">
        <v>4343</v>
      </c>
      <c r="F278" s="54" t="s">
        <v>7756</v>
      </c>
      <c r="G278" s="54" t="s">
        <v>6754</v>
      </c>
      <c r="H278" s="54" t="s">
        <v>6832</v>
      </c>
      <c r="I278" s="53">
        <v>2</v>
      </c>
      <c r="J278" s="72">
        <v>44638</v>
      </c>
    </row>
    <row r="279" spans="4:10" ht="15.6" customHeight="1">
      <c r="D279" s="52">
        <v>277</v>
      </c>
      <c r="E279" s="53">
        <v>4305</v>
      </c>
      <c r="F279" s="54" t="s">
        <v>7757</v>
      </c>
      <c r="G279" s="54" t="s">
        <v>6754</v>
      </c>
      <c r="H279" s="54" t="s">
        <v>6832</v>
      </c>
      <c r="I279" s="53">
        <v>2</v>
      </c>
      <c r="J279" s="72">
        <v>44638</v>
      </c>
    </row>
    <row r="280" spans="4:10" ht="15.6" customHeight="1">
      <c r="D280" s="52">
        <v>278</v>
      </c>
      <c r="E280" s="53">
        <v>3964</v>
      </c>
      <c r="F280" s="54" t="s">
        <v>7758</v>
      </c>
      <c r="G280" s="54" t="s">
        <v>6735</v>
      </c>
      <c r="H280" s="54" t="s">
        <v>6994</v>
      </c>
      <c r="I280" s="53">
        <v>2</v>
      </c>
      <c r="J280" s="72">
        <v>44638</v>
      </c>
    </row>
    <row r="281" spans="4:10" ht="15.6" customHeight="1">
      <c r="D281" s="52">
        <v>279</v>
      </c>
      <c r="E281" s="53">
        <v>4559</v>
      </c>
      <c r="F281" s="54" t="s">
        <v>7759</v>
      </c>
      <c r="G281" s="54" t="s">
        <v>6735</v>
      </c>
      <c r="H281" s="54" t="s">
        <v>7741</v>
      </c>
      <c r="I281" s="53">
        <v>2</v>
      </c>
      <c r="J281" s="72">
        <v>44638</v>
      </c>
    </row>
    <row r="282" spans="4:10" ht="15.6" customHeight="1">
      <c r="D282" s="52">
        <v>280</v>
      </c>
      <c r="E282" s="53">
        <v>3670</v>
      </c>
      <c r="F282" s="54" t="s">
        <v>7760</v>
      </c>
      <c r="G282" s="54" t="s">
        <v>6774</v>
      </c>
      <c r="H282" s="54" t="s">
        <v>6962</v>
      </c>
      <c r="I282" s="53">
        <v>2</v>
      </c>
      <c r="J282" s="72">
        <v>44638</v>
      </c>
    </row>
    <row r="283" spans="4:10" ht="15.6" customHeight="1">
      <c r="D283" s="52">
        <v>281</v>
      </c>
      <c r="E283" s="53">
        <v>3690</v>
      </c>
      <c r="F283" s="54" t="s">
        <v>7761</v>
      </c>
      <c r="G283" s="54" t="s">
        <v>6774</v>
      </c>
      <c r="H283" s="54" t="s">
        <v>6962</v>
      </c>
      <c r="I283" s="53">
        <v>2</v>
      </c>
      <c r="J283" s="72">
        <v>44638</v>
      </c>
    </row>
    <row r="284" spans="4:10" ht="15.6" customHeight="1">
      <c r="D284" s="52">
        <v>282</v>
      </c>
      <c r="E284" s="53">
        <v>4174</v>
      </c>
      <c r="F284" s="54" t="s">
        <v>7762</v>
      </c>
      <c r="G284" s="54" t="s">
        <v>6774</v>
      </c>
      <c r="H284" s="54" t="s">
        <v>6962</v>
      </c>
      <c r="I284" s="53">
        <v>2</v>
      </c>
      <c r="J284" s="72">
        <v>44638</v>
      </c>
    </row>
    <row r="285" spans="4:10" ht="15.6" customHeight="1">
      <c r="D285" s="52">
        <v>283</v>
      </c>
      <c r="E285" s="53">
        <v>4087</v>
      </c>
      <c r="F285" s="54" t="s">
        <v>7763</v>
      </c>
      <c r="G285" s="54" t="s">
        <v>6754</v>
      </c>
      <c r="H285" s="54" t="s">
        <v>6832</v>
      </c>
      <c r="I285" s="53">
        <v>2</v>
      </c>
      <c r="J285" s="72">
        <v>44639</v>
      </c>
    </row>
    <row r="286" spans="4:10" ht="15.6" customHeight="1">
      <c r="D286" s="52">
        <v>284</v>
      </c>
      <c r="E286" s="53" t="s">
        <v>7764</v>
      </c>
      <c r="F286" s="54" t="s">
        <v>7765</v>
      </c>
      <c r="G286" s="54" t="s">
        <v>6713</v>
      </c>
      <c r="H286" s="54" t="s">
        <v>6796</v>
      </c>
      <c r="I286" s="53">
        <v>2</v>
      </c>
      <c r="J286" s="72">
        <v>44641</v>
      </c>
    </row>
    <row r="287" spans="4:10" ht="15.6" customHeight="1">
      <c r="D287" s="52">
        <v>285</v>
      </c>
      <c r="E287" s="53" t="s">
        <v>7419</v>
      </c>
      <c r="F287" s="54" t="s">
        <v>7420</v>
      </c>
      <c r="G287" s="54" t="s">
        <v>6754</v>
      </c>
      <c r="H287" s="54" t="s">
        <v>6832</v>
      </c>
      <c r="I287" s="53">
        <v>2</v>
      </c>
      <c r="J287" s="72">
        <v>44641</v>
      </c>
    </row>
    <row r="288" spans="4:10" ht="15.6" customHeight="1">
      <c r="D288" s="52">
        <v>286</v>
      </c>
      <c r="E288" s="53">
        <v>4970</v>
      </c>
      <c r="F288" s="54" t="s">
        <v>7766</v>
      </c>
      <c r="G288" s="54" t="s">
        <v>6733</v>
      </c>
      <c r="H288" s="54" t="s">
        <v>6746</v>
      </c>
      <c r="I288" s="53">
        <v>2</v>
      </c>
      <c r="J288" s="72">
        <v>44641</v>
      </c>
    </row>
    <row r="289" spans="4:10" ht="15.6" customHeight="1">
      <c r="D289" s="52">
        <v>287</v>
      </c>
      <c r="E289" s="53">
        <v>2398</v>
      </c>
      <c r="F289" s="54" t="s">
        <v>7767</v>
      </c>
      <c r="G289" s="54" t="s">
        <v>6733</v>
      </c>
      <c r="H289" s="54" t="s">
        <v>6746</v>
      </c>
      <c r="I289" s="53">
        <v>2</v>
      </c>
      <c r="J289" s="72">
        <v>44641</v>
      </c>
    </row>
    <row r="290" spans="4:10" ht="15.6" customHeight="1">
      <c r="D290" s="52">
        <v>288</v>
      </c>
      <c r="E290" s="53">
        <v>2570</v>
      </c>
      <c r="F290" s="54" t="s">
        <v>7768</v>
      </c>
      <c r="G290" s="54" t="s">
        <v>6733</v>
      </c>
      <c r="H290" s="54" t="s">
        <v>6746</v>
      </c>
      <c r="I290" s="53">
        <v>2</v>
      </c>
      <c r="J290" s="72">
        <v>44641</v>
      </c>
    </row>
    <row r="291" spans="4:10" ht="15.6" customHeight="1">
      <c r="D291" s="52">
        <v>289</v>
      </c>
      <c r="E291" s="53">
        <v>3088</v>
      </c>
      <c r="F291" s="54" t="s">
        <v>7769</v>
      </c>
      <c r="G291" s="54" t="s">
        <v>6713</v>
      </c>
      <c r="H291" s="54" t="s">
        <v>6806</v>
      </c>
      <c r="I291" s="53">
        <v>2</v>
      </c>
      <c r="J291" s="72">
        <v>44641</v>
      </c>
    </row>
    <row r="292" spans="4:10" ht="15.6" customHeight="1">
      <c r="D292" s="52">
        <v>290</v>
      </c>
      <c r="E292" s="53">
        <v>3080</v>
      </c>
      <c r="F292" s="54" t="s">
        <v>7367</v>
      </c>
      <c r="G292" s="54" t="s">
        <v>6713</v>
      </c>
      <c r="H292" s="54" t="s">
        <v>6806</v>
      </c>
      <c r="I292" s="53">
        <v>2</v>
      </c>
      <c r="J292" s="72">
        <v>44641</v>
      </c>
    </row>
    <row r="293" spans="4:10" ht="15.6" customHeight="1">
      <c r="D293" s="52">
        <v>291</v>
      </c>
      <c r="E293" s="53">
        <v>3570</v>
      </c>
      <c r="F293" s="54" t="s">
        <v>7770</v>
      </c>
      <c r="G293" s="54" t="s">
        <v>6713</v>
      </c>
      <c r="H293" s="54" t="s">
        <v>6806</v>
      </c>
      <c r="I293" s="53">
        <v>2</v>
      </c>
      <c r="J293" s="72">
        <v>44641</v>
      </c>
    </row>
    <row r="294" spans="4:10" ht="15.6" customHeight="1">
      <c r="D294" s="52">
        <v>292</v>
      </c>
      <c r="E294" s="53">
        <v>3856</v>
      </c>
      <c r="F294" s="54" t="s">
        <v>7771</v>
      </c>
      <c r="G294" s="54" t="s">
        <v>6754</v>
      </c>
      <c r="H294" s="54" t="s">
        <v>6832</v>
      </c>
      <c r="I294" s="53">
        <v>2</v>
      </c>
      <c r="J294" s="72">
        <v>44641</v>
      </c>
    </row>
    <row r="295" spans="4:10" ht="15.6" customHeight="1">
      <c r="D295" s="52">
        <v>293</v>
      </c>
      <c r="E295" s="53">
        <v>3963</v>
      </c>
      <c r="F295" s="54" t="s">
        <v>7772</v>
      </c>
      <c r="G295" s="54" t="s">
        <v>6754</v>
      </c>
      <c r="H295" s="54" t="s">
        <v>6832</v>
      </c>
      <c r="I295" s="53">
        <v>2</v>
      </c>
      <c r="J295" s="72">
        <v>44641</v>
      </c>
    </row>
    <row r="296" spans="4:10" ht="15.6" customHeight="1">
      <c r="D296" s="52">
        <v>294</v>
      </c>
      <c r="E296" s="53">
        <v>3602</v>
      </c>
      <c r="F296" s="54" t="s">
        <v>7773</v>
      </c>
      <c r="G296" s="54" t="s">
        <v>6735</v>
      </c>
      <c r="H296" s="54" t="s">
        <v>7741</v>
      </c>
      <c r="I296" s="53">
        <v>2</v>
      </c>
      <c r="J296" s="72">
        <v>44641</v>
      </c>
    </row>
    <row r="297" spans="4:10" ht="15.6" customHeight="1">
      <c r="D297" s="52">
        <v>295</v>
      </c>
      <c r="E297" s="53">
        <v>3682</v>
      </c>
      <c r="F297" s="54" t="s">
        <v>7774</v>
      </c>
      <c r="G297" s="54" t="s">
        <v>6735</v>
      </c>
      <c r="H297" s="54" t="s">
        <v>7741</v>
      </c>
      <c r="I297" s="53">
        <v>2</v>
      </c>
      <c r="J297" s="72">
        <v>44641</v>
      </c>
    </row>
    <row r="298" spans="4:10" ht="15.6" customHeight="1">
      <c r="D298" s="52">
        <v>296</v>
      </c>
      <c r="E298" s="53">
        <v>3888</v>
      </c>
      <c r="F298" s="54" t="s">
        <v>7775</v>
      </c>
      <c r="G298" s="54" t="s">
        <v>6735</v>
      </c>
      <c r="H298" s="54" t="s">
        <v>7741</v>
      </c>
      <c r="I298" s="53">
        <v>2</v>
      </c>
      <c r="J298" s="72">
        <v>44641</v>
      </c>
    </row>
    <row r="299" spans="4:10" ht="15.6" customHeight="1">
      <c r="D299" s="52">
        <v>297</v>
      </c>
      <c r="E299" s="53">
        <v>4395</v>
      </c>
      <c r="F299" s="54" t="s">
        <v>7776</v>
      </c>
      <c r="G299" s="54" t="s">
        <v>6735</v>
      </c>
      <c r="H299" s="54" t="s">
        <v>7741</v>
      </c>
      <c r="I299" s="53">
        <v>2</v>
      </c>
      <c r="J299" s="72">
        <v>44641</v>
      </c>
    </row>
    <row r="300" spans="4:10" ht="15.6" customHeight="1">
      <c r="D300" s="52">
        <v>298</v>
      </c>
      <c r="E300" s="53">
        <v>2760</v>
      </c>
      <c r="F300" s="54" t="s">
        <v>7777</v>
      </c>
      <c r="G300" s="54" t="s">
        <v>6774</v>
      </c>
      <c r="H300" s="54" t="s">
        <v>6962</v>
      </c>
      <c r="I300" s="53">
        <v>2</v>
      </c>
      <c r="J300" s="72">
        <v>44641</v>
      </c>
    </row>
    <row r="301" spans="4:10" ht="15.6" customHeight="1">
      <c r="D301" s="52">
        <v>299</v>
      </c>
      <c r="E301" s="53">
        <v>3282</v>
      </c>
      <c r="F301" s="54" t="s">
        <v>7778</v>
      </c>
      <c r="G301" s="54" t="s">
        <v>6774</v>
      </c>
      <c r="H301" s="54" t="s">
        <v>6962</v>
      </c>
      <c r="I301" s="53">
        <v>2</v>
      </c>
      <c r="J301" s="72">
        <v>44641</v>
      </c>
    </row>
    <row r="302" spans="4:10" ht="15.6" customHeight="1">
      <c r="D302" s="52">
        <v>300</v>
      </c>
      <c r="E302" s="53" t="s">
        <v>7779</v>
      </c>
      <c r="F302" s="54" t="s">
        <v>7780</v>
      </c>
      <c r="G302" s="54" t="s">
        <v>6733</v>
      </c>
      <c r="H302" s="54" t="s">
        <v>6746</v>
      </c>
      <c r="I302" s="53">
        <v>2</v>
      </c>
      <c r="J302" s="72">
        <v>44642</v>
      </c>
    </row>
    <row r="303" spans="4:10" ht="15.6" customHeight="1">
      <c r="D303" s="52">
        <v>301</v>
      </c>
      <c r="E303" s="53">
        <v>2180</v>
      </c>
      <c r="F303" s="54" t="s">
        <v>7781</v>
      </c>
      <c r="G303" s="54" t="s">
        <v>6733</v>
      </c>
      <c r="H303" s="54" t="s">
        <v>6746</v>
      </c>
      <c r="I303" s="53">
        <v>2</v>
      </c>
      <c r="J303" s="72">
        <v>44642</v>
      </c>
    </row>
    <row r="304" spans="4:10" ht="15.6" customHeight="1">
      <c r="D304" s="52">
        <v>302</v>
      </c>
      <c r="E304" s="53">
        <v>4020</v>
      </c>
      <c r="F304" s="54" t="s">
        <v>7782</v>
      </c>
      <c r="G304" s="54" t="s">
        <v>6733</v>
      </c>
      <c r="H304" s="54" t="s">
        <v>6746</v>
      </c>
      <c r="I304" s="53">
        <v>2</v>
      </c>
      <c r="J304" s="72">
        <v>44642</v>
      </c>
    </row>
    <row r="305" spans="4:10" ht="15.6" customHeight="1">
      <c r="D305" s="52">
        <v>303</v>
      </c>
      <c r="E305" s="53" t="s">
        <v>7783</v>
      </c>
      <c r="F305" s="54" t="s">
        <v>7784</v>
      </c>
      <c r="G305" s="54" t="s">
        <v>6713</v>
      </c>
      <c r="H305" s="54" t="s">
        <v>6806</v>
      </c>
      <c r="I305" s="53">
        <v>2</v>
      </c>
      <c r="J305" s="72">
        <v>44642</v>
      </c>
    </row>
    <row r="306" spans="4:10" ht="15.6" customHeight="1">
      <c r="D306" s="52">
        <v>304</v>
      </c>
      <c r="E306" s="53">
        <v>2792</v>
      </c>
      <c r="F306" s="54" t="s">
        <v>7785</v>
      </c>
      <c r="G306" s="54" t="s">
        <v>6713</v>
      </c>
      <c r="H306" s="54" t="s">
        <v>6806</v>
      </c>
      <c r="I306" s="53">
        <v>2</v>
      </c>
      <c r="J306" s="72">
        <v>44642</v>
      </c>
    </row>
    <row r="307" spans="4:10" ht="15.6" customHeight="1">
      <c r="D307" s="52">
        <v>305</v>
      </c>
      <c r="E307" s="53">
        <v>2845</v>
      </c>
      <c r="F307" s="54" t="s">
        <v>7786</v>
      </c>
      <c r="G307" s="54" t="s">
        <v>6713</v>
      </c>
      <c r="H307" s="54" t="s">
        <v>6806</v>
      </c>
      <c r="I307" s="53">
        <v>2</v>
      </c>
      <c r="J307" s="72">
        <v>44642</v>
      </c>
    </row>
    <row r="308" spans="4:10" ht="15.6" customHeight="1">
      <c r="D308" s="52">
        <v>306</v>
      </c>
      <c r="E308" s="53">
        <v>3686</v>
      </c>
      <c r="F308" s="54" t="s">
        <v>7787</v>
      </c>
      <c r="G308" s="54" t="s">
        <v>6713</v>
      </c>
      <c r="H308" s="54" t="s">
        <v>6806</v>
      </c>
      <c r="I308" s="53">
        <v>2</v>
      </c>
      <c r="J308" s="72">
        <v>44642</v>
      </c>
    </row>
    <row r="309" spans="4:10" ht="15.6" customHeight="1">
      <c r="D309" s="52">
        <v>307</v>
      </c>
      <c r="E309" s="53">
        <v>2987</v>
      </c>
      <c r="F309" s="54" t="s">
        <v>7284</v>
      </c>
      <c r="G309" s="54" t="s">
        <v>6754</v>
      </c>
      <c r="H309" s="54" t="s">
        <v>6832</v>
      </c>
      <c r="I309" s="53">
        <v>2</v>
      </c>
      <c r="J309" s="72">
        <v>44642</v>
      </c>
    </row>
    <row r="310" spans="4:10" ht="15.6" customHeight="1">
      <c r="D310" s="52">
        <v>308</v>
      </c>
      <c r="E310" s="53">
        <v>3699</v>
      </c>
      <c r="F310" s="54" t="s">
        <v>7788</v>
      </c>
      <c r="G310" s="54" t="s">
        <v>6754</v>
      </c>
      <c r="H310" s="54" t="s">
        <v>6832</v>
      </c>
      <c r="I310" s="53">
        <v>2</v>
      </c>
      <c r="J310" s="72">
        <v>44642</v>
      </c>
    </row>
    <row r="311" spans="4:10" ht="15.6" customHeight="1">
      <c r="D311" s="52">
        <v>309</v>
      </c>
      <c r="E311" s="53" t="s">
        <v>7789</v>
      </c>
      <c r="F311" s="54" t="s">
        <v>7790</v>
      </c>
      <c r="G311" s="54" t="s">
        <v>6735</v>
      </c>
      <c r="H311" s="54" t="s">
        <v>6736</v>
      </c>
      <c r="I311" s="53">
        <v>2</v>
      </c>
      <c r="J311" s="72">
        <v>44642</v>
      </c>
    </row>
    <row r="312" spans="4:10" ht="15.6" customHeight="1">
      <c r="D312" s="52">
        <v>310</v>
      </c>
      <c r="E312" s="53">
        <v>2493</v>
      </c>
      <c r="F312" s="54" t="s">
        <v>7791</v>
      </c>
      <c r="G312" s="54" t="s">
        <v>6735</v>
      </c>
      <c r="H312" s="54" t="s">
        <v>7741</v>
      </c>
      <c r="I312" s="53">
        <v>2</v>
      </c>
      <c r="J312" s="72">
        <v>44642</v>
      </c>
    </row>
    <row r="313" spans="4:10" ht="15.6" customHeight="1">
      <c r="D313" s="52">
        <v>311</v>
      </c>
      <c r="E313" s="53">
        <v>2706</v>
      </c>
      <c r="F313" s="54" t="s">
        <v>7792</v>
      </c>
      <c r="G313" s="54" t="s">
        <v>6735</v>
      </c>
      <c r="H313" s="54" t="s">
        <v>7741</v>
      </c>
      <c r="I313" s="53">
        <v>2</v>
      </c>
      <c r="J313" s="72">
        <v>44642</v>
      </c>
    </row>
    <row r="314" spans="4:10" ht="15.6" customHeight="1">
      <c r="D314" s="52">
        <v>312</v>
      </c>
      <c r="E314" s="53">
        <v>4738</v>
      </c>
      <c r="F314" s="54" t="s">
        <v>7793</v>
      </c>
      <c r="G314" s="54" t="s">
        <v>6774</v>
      </c>
      <c r="H314" s="54" t="s">
        <v>6950</v>
      </c>
      <c r="I314" s="53">
        <v>2</v>
      </c>
      <c r="J314" s="72">
        <v>44642</v>
      </c>
    </row>
    <row r="315" spans="4:10" ht="15.6" customHeight="1">
      <c r="D315" s="52">
        <v>313</v>
      </c>
      <c r="E315" s="53" t="s">
        <v>7794</v>
      </c>
      <c r="F315" s="54" t="s">
        <v>7795</v>
      </c>
      <c r="G315" s="54" t="s">
        <v>6774</v>
      </c>
      <c r="H315" s="54" t="s">
        <v>6950</v>
      </c>
      <c r="I315" s="53">
        <v>2</v>
      </c>
      <c r="J315" s="72">
        <v>44642</v>
      </c>
    </row>
    <row r="316" spans="4:10" ht="15.6" customHeight="1">
      <c r="D316" s="52">
        <v>314</v>
      </c>
      <c r="E316" s="53">
        <v>4277</v>
      </c>
      <c r="F316" s="54" t="s">
        <v>7796</v>
      </c>
      <c r="G316" s="54" t="s">
        <v>6774</v>
      </c>
      <c r="H316" s="54" t="s">
        <v>6950</v>
      </c>
      <c r="I316" s="53">
        <v>2</v>
      </c>
      <c r="J316" s="72">
        <v>44642</v>
      </c>
    </row>
    <row r="317" spans="4:10" ht="15.6" customHeight="1">
      <c r="D317" s="52">
        <v>315</v>
      </c>
      <c r="E317" s="53" t="s">
        <v>7797</v>
      </c>
      <c r="F317" s="54" t="s">
        <v>7798</v>
      </c>
      <c r="G317" s="54" t="s">
        <v>6733</v>
      </c>
      <c r="H317" s="54" t="s">
        <v>6746</v>
      </c>
      <c r="I317" s="53">
        <v>2</v>
      </c>
      <c r="J317" s="72">
        <v>44643</v>
      </c>
    </row>
    <row r="318" spans="4:10" ht="15.6" customHeight="1">
      <c r="D318" s="52">
        <v>316</v>
      </c>
      <c r="E318" s="53">
        <v>3318</v>
      </c>
      <c r="F318" s="54" t="s">
        <v>7799</v>
      </c>
      <c r="G318" s="54" t="s">
        <v>6733</v>
      </c>
      <c r="H318" s="54" t="s">
        <v>6746</v>
      </c>
      <c r="I318" s="53">
        <v>2</v>
      </c>
      <c r="J318" s="72">
        <v>44643</v>
      </c>
    </row>
    <row r="319" spans="4:10" ht="15.6" customHeight="1">
      <c r="D319" s="52">
        <v>317</v>
      </c>
      <c r="E319" s="53">
        <v>4770</v>
      </c>
      <c r="F319" s="54" t="s">
        <v>7800</v>
      </c>
      <c r="G319" s="54" t="s">
        <v>6733</v>
      </c>
      <c r="H319" s="54" t="s">
        <v>6746</v>
      </c>
      <c r="I319" s="53">
        <v>2</v>
      </c>
      <c r="J319" s="72">
        <v>44643</v>
      </c>
    </row>
    <row r="320" spans="4:10" ht="15.6" customHeight="1">
      <c r="D320" s="52">
        <v>318</v>
      </c>
      <c r="E320" s="53">
        <v>2389</v>
      </c>
      <c r="F320" s="54" t="s">
        <v>7801</v>
      </c>
      <c r="G320" s="54" t="s">
        <v>6713</v>
      </c>
      <c r="H320" s="54" t="s">
        <v>6806</v>
      </c>
      <c r="I320" s="53">
        <v>2</v>
      </c>
      <c r="J320" s="72">
        <v>44643</v>
      </c>
    </row>
    <row r="321" spans="4:10" ht="15.6" customHeight="1">
      <c r="D321" s="52">
        <v>319</v>
      </c>
      <c r="E321" s="53">
        <v>2707</v>
      </c>
      <c r="F321" s="54" t="s">
        <v>7802</v>
      </c>
      <c r="G321" s="54" t="s">
        <v>6713</v>
      </c>
      <c r="H321" s="54" t="s">
        <v>6806</v>
      </c>
      <c r="I321" s="53">
        <v>2</v>
      </c>
      <c r="J321" s="72">
        <v>44643</v>
      </c>
    </row>
    <row r="322" spans="4:10" ht="15.6" customHeight="1">
      <c r="D322" s="52">
        <v>320</v>
      </c>
      <c r="E322" s="53">
        <v>3633</v>
      </c>
      <c r="F322" s="54" t="s">
        <v>7803</v>
      </c>
      <c r="G322" s="54" t="s">
        <v>6713</v>
      </c>
      <c r="H322" s="54" t="s">
        <v>6806</v>
      </c>
      <c r="I322" s="53">
        <v>2</v>
      </c>
      <c r="J322" s="72">
        <v>44643</v>
      </c>
    </row>
    <row r="323" spans="4:10" ht="15.6" customHeight="1">
      <c r="D323" s="52">
        <v>321</v>
      </c>
      <c r="E323" s="53">
        <v>4232</v>
      </c>
      <c r="F323" s="54" t="s">
        <v>7804</v>
      </c>
      <c r="G323" s="54" t="s">
        <v>6713</v>
      </c>
      <c r="H323" s="54" t="s">
        <v>6806</v>
      </c>
      <c r="I323" s="53">
        <v>2</v>
      </c>
      <c r="J323" s="72">
        <v>44643</v>
      </c>
    </row>
    <row r="324" spans="4:10" ht="15.6" customHeight="1">
      <c r="D324" s="52">
        <v>322</v>
      </c>
      <c r="E324" s="53">
        <v>2635</v>
      </c>
      <c r="F324" s="54" t="s">
        <v>7805</v>
      </c>
      <c r="G324" s="54" t="s">
        <v>6754</v>
      </c>
      <c r="H324" s="54" t="s">
        <v>6832</v>
      </c>
      <c r="I324" s="53">
        <v>2</v>
      </c>
      <c r="J324" s="72">
        <v>44643</v>
      </c>
    </row>
    <row r="325" spans="4:10" ht="15.6" customHeight="1">
      <c r="D325" s="52">
        <v>323</v>
      </c>
      <c r="E325" s="53">
        <v>2765</v>
      </c>
      <c r="F325" s="54" t="s">
        <v>7806</v>
      </c>
      <c r="G325" s="54" t="s">
        <v>6754</v>
      </c>
      <c r="H325" s="54" t="s">
        <v>6832</v>
      </c>
      <c r="I325" s="53">
        <v>2</v>
      </c>
      <c r="J325" s="72">
        <v>44643</v>
      </c>
    </row>
    <row r="326" spans="4:10" ht="15.6" customHeight="1">
      <c r="D326" s="52">
        <v>324</v>
      </c>
      <c r="E326" s="53">
        <v>2965</v>
      </c>
      <c r="F326" s="54" t="s">
        <v>7807</v>
      </c>
      <c r="G326" s="54" t="s">
        <v>6754</v>
      </c>
      <c r="H326" s="54" t="s">
        <v>6832</v>
      </c>
      <c r="I326" s="53">
        <v>2</v>
      </c>
      <c r="J326" s="72">
        <v>44643</v>
      </c>
    </row>
    <row r="327" spans="4:10" ht="15.6" customHeight="1">
      <c r="D327" s="52">
        <v>325</v>
      </c>
      <c r="E327" s="53">
        <v>2901</v>
      </c>
      <c r="F327" s="54" t="s">
        <v>7808</v>
      </c>
      <c r="G327" s="54" t="s">
        <v>6754</v>
      </c>
      <c r="H327" s="54" t="s">
        <v>6832</v>
      </c>
      <c r="I327" s="53">
        <v>2</v>
      </c>
      <c r="J327" s="72">
        <v>44643</v>
      </c>
    </row>
    <row r="328" spans="4:10" ht="15.6" customHeight="1">
      <c r="D328" s="52">
        <v>326</v>
      </c>
      <c r="E328" s="53">
        <v>3901</v>
      </c>
      <c r="F328" s="54" t="s">
        <v>7809</v>
      </c>
      <c r="G328" s="54" t="s">
        <v>6735</v>
      </c>
      <c r="H328" s="54" t="s">
        <v>6736</v>
      </c>
      <c r="I328" s="53">
        <v>2</v>
      </c>
      <c r="J328" s="72">
        <v>44643</v>
      </c>
    </row>
    <row r="329" spans="4:10" ht="15.6" customHeight="1">
      <c r="D329" s="52">
        <v>327</v>
      </c>
      <c r="E329" s="53">
        <v>4481</v>
      </c>
      <c r="F329" s="54" t="s">
        <v>7810</v>
      </c>
      <c r="G329" s="54" t="s">
        <v>6735</v>
      </c>
      <c r="H329" s="54" t="s">
        <v>6736</v>
      </c>
      <c r="I329" s="53">
        <v>2</v>
      </c>
      <c r="J329" s="72">
        <v>44643</v>
      </c>
    </row>
    <row r="330" spans="4:10" ht="15.6" customHeight="1">
      <c r="D330" s="52">
        <v>328</v>
      </c>
      <c r="E330" s="53">
        <v>4779</v>
      </c>
      <c r="F330" s="54" t="s">
        <v>7811</v>
      </c>
      <c r="G330" s="54" t="s">
        <v>6735</v>
      </c>
      <c r="H330" s="54" t="s">
        <v>6736</v>
      </c>
      <c r="I330" s="53">
        <v>2</v>
      </c>
      <c r="J330" s="72">
        <v>44643</v>
      </c>
    </row>
    <row r="331" spans="4:10" ht="15.6" customHeight="1">
      <c r="D331" s="52">
        <v>329</v>
      </c>
      <c r="E331" s="53">
        <v>4830</v>
      </c>
      <c r="F331" s="54" t="s">
        <v>7812</v>
      </c>
      <c r="G331" s="54" t="s">
        <v>6735</v>
      </c>
      <c r="H331" s="54" t="s">
        <v>6736</v>
      </c>
      <c r="I331" s="53">
        <v>2</v>
      </c>
      <c r="J331" s="72">
        <v>44643</v>
      </c>
    </row>
    <row r="332" spans="4:10" ht="15.6" customHeight="1">
      <c r="D332" s="52">
        <v>330</v>
      </c>
      <c r="E332" s="53">
        <v>4173</v>
      </c>
      <c r="F332" s="54" t="s">
        <v>7813</v>
      </c>
      <c r="G332" s="54" t="s">
        <v>6774</v>
      </c>
      <c r="H332" s="54" t="s">
        <v>6950</v>
      </c>
      <c r="I332" s="53">
        <v>2</v>
      </c>
      <c r="J332" s="72">
        <v>44643</v>
      </c>
    </row>
    <row r="333" spans="4:10" ht="15.6" customHeight="1">
      <c r="D333" s="52">
        <v>331</v>
      </c>
      <c r="E333" s="53">
        <v>4245</v>
      </c>
      <c r="F333" s="54" t="s">
        <v>7814</v>
      </c>
      <c r="G333" s="54" t="s">
        <v>6774</v>
      </c>
      <c r="H333" s="54" t="s">
        <v>6950</v>
      </c>
      <c r="I333" s="53">
        <v>2</v>
      </c>
      <c r="J333" s="72">
        <v>44643</v>
      </c>
    </row>
    <row r="334" spans="4:10" ht="15.6" customHeight="1">
      <c r="D334" s="52">
        <v>332</v>
      </c>
      <c r="E334" s="53" t="s">
        <v>7168</v>
      </c>
      <c r="F334" s="54" t="s">
        <v>7169</v>
      </c>
      <c r="G334" s="54" t="s">
        <v>6754</v>
      </c>
      <c r="H334" s="54" t="s">
        <v>6832</v>
      </c>
      <c r="I334" s="53">
        <v>2</v>
      </c>
      <c r="J334" s="72">
        <v>44644</v>
      </c>
    </row>
    <row r="335" spans="4:10" ht="15.6" customHeight="1">
      <c r="D335" s="52">
        <v>333</v>
      </c>
      <c r="E335" s="53" t="s">
        <v>7815</v>
      </c>
      <c r="F335" s="54" t="s">
        <v>7816</v>
      </c>
      <c r="G335" s="54" t="s">
        <v>6733</v>
      </c>
      <c r="H335" s="54" t="s">
        <v>6746</v>
      </c>
      <c r="I335" s="53">
        <v>2</v>
      </c>
      <c r="J335" s="72">
        <v>44644</v>
      </c>
    </row>
    <row r="336" spans="4:10" ht="15.6" customHeight="1">
      <c r="D336" s="52">
        <v>334</v>
      </c>
      <c r="E336" s="53">
        <v>2911</v>
      </c>
      <c r="F336" s="54" t="s">
        <v>7817</v>
      </c>
      <c r="G336" s="54" t="s">
        <v>6733</v>
      </c>
      <c r="H336" s="54" t="s">
        <v>6746</v>
      </c>
      <c r="I336" s="53">
        <v>2</v>
      </c>
      <c r="J336" s="72">
        <v>44644</v>
      </c>
    </row>
    <row r="337" spans="4:10" ht="15.6" customHeight="1">
      <c r="D337" s="52">
        <v>335</v>
      </c>
      <c r="E337" s="53">
        <v>3569</v>
      </c>
      <c r="F337" s="54" t="s">
        <v>7818</v>
      </c>
      <c r="G337" s="54" t="s">
        <v>6733</v>
      </c>
      <c r="H337" s="54" t="s">
        <v>6746</v>
      </c>
      <c r="I337" s="53">
        <v>2</v>
      </c>
      <c r="J337" s="72">
        <v>44644</v>
      </c>
    </row>
    <row r="338" spans="4:10" ht="15.6" customHeight="1">
      <c r="D338" s="52">
        <v>336</v>
      </c>
      <c r="E338" s="53" t="s">
        <v>56</v>
      </c>
      <c r="F338" s="54" t="s">
        <v>7819</v>
      </c>
      <c r="G338" s="54" t="s">
        <v>6733</v>
      </c>
      <c r="H338" s="54" t="s">
        <v>9</v>
      </c>
      <c r="I338" s="53">
        <v>2</v>
      </c>
      <c r="J338" s="72">
        <v>44644</v>
      </c>
    </row>
    <row r="339" spans="4:10" ht="15.6" customHeight="1">
      <c r="D339" s="52">
        <v>337</v>
      </c>
      <c r="E339" s="53">
        <v>4084</v>
      </c>
      <c r="F339" s="54" t="s">
        <v>7820</v>
      </c>
      <c r="G339" s="54" t="s">
        <v>6733</v>
      </c>
      <c r="H339" s="54" t="s">
        <v>9</v>
      </c>
      <c r="I339" s="53">
        <v>2</v>
      </c>
      <c r="J339" s="72">
        <v>44644</v>
      </c>
    </row>
    <row r="340" spans="4:10" ht="15.6" customHeight="1">
      <c r="D340" s="52">
        <v>338</v>
      </c>
      <c r="E340" s="53">
        <v>4260</v>
      </c>
      <c r="F340" s="54" t="s">
        <v>440</v>
      </c>
      <c r="G340" s="54" t="s">
        <v>6733</v>
      </c>
      <c r="H340" s="54" t="s">
        <v>9</v>
      </c>
      <c r="I340" s="53">
        <v>2</v>
      </c>
      <c r="J340" s="72">
        <v>44644</v>
      </c>
    </row>
    <row r="341" spans="4:10" ht="15.6" customHeight="1">
      <c r="D341" s="52">
        <v>339</v>
      </c>
      <c r="E341" s="53">
        <v>2589</v>
      </c>
      <c r="F341" s="54" t="s">
        <v>7821</v>
      </c>
      <c r="G341" s="54" t="s">
        <v>6754</v>
      </c>
      <c r="H341" s="54" t="s">
        <v>6832</v>
      </c>
      <c r="I341" s="53">
        <v>2</v>
      </c>
      <c r="J341" s="72">
        <v>44644</v>
      </c>
    </row>
    <row r="342" spans="4:10" ht="15.6" customHeight="1">
      <c r="D342" s="52">
        <v>340</v>
      </c>
      <c r="E342" s="53">
        <v>2561</v>
      </c>
      <c r="F342" s="54" t="s">
        <v>7822</v>
      </c>
      <c r="G342" s="54" t="s">
        <v>6754</v>
      </c>
      <c r="H342" s="54" t="s">
        <v>6832</v>
      </c>
      <c r="I342" s="53">
        <v>2</v>
      </c>
      <c r="J342" s="72">
        <v>44644</v>
      </c>
    </row>
    <row r="343" spans="4:10" ht="15.6" customHeight="1">
      <c r="D343" s="52">
        <v>341</v>
      </c>
      <c r="E343" s="53">
        <v>3765</v>
      </c>
      <c r="F343" s="54" t="s">
        <v>7823</v>
      </c>
      <c r="G343" s="54" t="s">
        <v>6735</v>
      </c>
      <c r="H343" s="54" t="s">
        <v>6736</v>
      </c>
      <c r="I343" s="53">
        <v>2</v>
      </c>
      <c r="J343" s="72">
        <v>44644</v>
      </c>
    </row>
    <row r="344" spans="4:10" ht="15.6" customHeight="1">
      <c r="D344" s="52">
        <v>342</v>
      </c>
      <c r="E344" s="53">
        <v>3831</v>
      </c>
      <c r="F344" s="54" t="s">
        <v>7824</v>
      </c>
      <c r="G344" s="54" t="s">
        <v>6735</v>
      </c>
      <c r="H344" s="54" t="s">
        <v>6736</v>
      </c>
      <c r="I344" s="53">
        <v>2</v>
      </c>
      <c r="J344" s="72">
        <v>44644</v>
      </c>
    </row>
    <row r="345" spans="4:10" ht="15.6" customHeight="1">
      <c r="D345" s="52">
        <v>343</v>
      </c>
      <c r="E345" s="53">
        <v>4003</v>
      </c>
      <c r="F345" s="54" t="s">
        <v>7825</v>
      </c>
      <c r="G345" s="54" t="s">
        <v>6774</v>
      </c>
      <c r="H345" s="54" t="s">
        <v>6950</v>
      </c>
      <c r="I345" s="53">
        <v>2</v>
      </c>
      <c r="J345" s="72">
        <v>44644</v>
      </c>
    </row>
    <row r="346" spans="4:10" ht="15.6" customHeight="1">
      <c r="D346" s="52">
        <v>344</v>
      </c>
      <c r="E346" s="53">
        <v>3401</v>
      </c>
      <c r="F346" s="54" t="s">
        <v>7826</v>
      </c>
      <c r="G346" s="54" t="s">
        <v>6774</v>
      </c>
      <c r="H346" s="54" t="s">
        <v>6950</v>
      </c>
      <c r="I346" s="53">
        <v>2</v>
      </c>
      <c r="J346" s="72">
        <v>44644</v>
      </c>
    </row>
    <row r="347" spans="4:10" ht="15.6" customHeight="1">
      <c r="D347" s="52">
        <v>345</v>
      </c>
      <c r="E347" s="53">
        <v>3992</v>
      </c>
      <c r="F347" s="54" t="s">
        <v>7827</v>
      </c>
      <c r="G347" s="54" t="s">
        <v>6774</v>
      </c>
      <c r="H347" s="54" t="s">
        <v>6950</v>
      </c>
      <c r="I347" s="53">
        <v>2</v>
      </c>
      <c r="J347" s="72">
        <v>44644</v>
      </c>
    </row>
    <row r="348" spans="4:10" ht="15.6" customHeight="1">
      <c r="D348" s="52">
        <v>346</v>
      </c>
      <c r="E348" s="53">
        <v>3049</v>
      </c>
      <c r="F348" s="54" t="s">
        <v>7828</v>
      </c>
      <c r="G348" s="54" t="s">
        <v>6774</v>
      </c>
      <c r="H348" s="54" t="s">
        <v>7829</v>
      </c>
      <c r="I348" s="53">
        <v>2</v>
      </c>
      <c r="J348" s="72">
        <v>44644</v>
      </c>
    </row>
    <row r="349" spans="4:10" ht="15.6" customHeight="1">
      <c r="D349" s="52">
        <v>347</v>
      </c>
      <c r="E349" s="53" t="s">
        <v>7830</v>
      </c>
      <c r="F349" s="54" t="s">
        <v>7831</v>
      </c>
      <c r="G349" s="54" t="s">
        <v>6733</v>
      </c>
      <c r="H349" s="54" t="s">
        <v>7832</v>
      </c>
      <c r="I349" s="53">
        <v>2</v>
      </c>
      <c r="J349" s="72">
        <v>44645</v>
      </c>
    </row>
    <row r="350" spans="4:10" ht="15.6" customHeight="1">
      <c r="D350" s="52">
        <v>348</v>
      </c>
      <c r="E350" s="53">
        <v>2128</v>
      </c>
      <c r="F350" s="54" t="s">
        <v>7833</v>
      </c>
      <c r="G350" s="54" t="s">
        <v>6733</v>
      </c>
      <c r="H350" s="54" t="s">
        <v>7832</v>
      </c>
      <c r="I350" s="53">
        <v>2</v>
      </c>
      <c r="J350" s="72">
        <v>44645</v>
      </c>
    </row>
    <row r="351" spans="4:10" ht="15.6" customHeight="1">
      <c r="D351" s="52">
        <v>349</v>
      </c>
      <c r="E351" s="53">
        <v>2291</v>
      </c>
      <c r="F351" s="54" t="s">
        <v>7834</v>
      </c>
      <c r="G351" s="54" t="s">
        <v>6733</v>
      </c>
      <c r="H351" s="54" t="s">
        <v>7832</v>
      </c>
      <c r="I351" s="53">
        <v>2</v>
      </c>
      <c r="J351" s="72">
        <v>44645</v>
      </c>
    </row>
    <row r="352" spans="4:10" ht="15.6" customHeight="1">
      <c r="D352" s="52">
        <v>350</v>
      </c>
      <c r="E352" s="53">
        <v>2273</v>
      </c>
      <c r="F352" s="54" t="s">
        <v>7835</v>
      </c>
      <c r="G352" s="54" t="s">
        <v>6733</v>
      </c>
      <c r="H352" s="54" t="s">
        <v>7832</v>
      </c>
      <c r="I352" s="53">
        <v>2</v>
      </c>
      <c r="J352" s="72">
        <v>44645</v>
      </c>
    </row>
    <row r="353" spans="4:10" ht="15.6" customHeight="1">
      <c r="D353" s="52">
        <v>351</v>
      </c>
      <c r="E353" s="53" t="s">
        <v>79</v>
      </c>
      <c r="F353" s="54" t="s">
        <v>1535</v>
      </c>
      <c r="G353" s="54" t="s">
        <v>6733</v>
      </c>
      <c r="H353" s="54" t="s">
        <v>9</v>
      </c>
      <c r="I353" s="53">
        <v>2</v>
      </c>
      <c r="J353" s="72">
        <v>44645</v>
      </c>
    </row>
    <row r="354" spans="4:10" ht="15.6" customHeight="1">
      <c r="D354" s="52">
        <v>352</v>
      </c>
      <c r="E354" s="53">
        <v>2349</v>
      </c>
      <c r="F354" s="54" t="s">
        <v>7836</v>
      </c>
      <c r="G354" s="54" t="s">
        <v>6733</v>
      </c>
      <c r="H354" s="54" t="s">
        <v>9</v>
      </c>
      <c r="I354" s="53">
        <v>2</v>
      </c>
      <c r="J354" s="72">
        <v>44645</v>
      </c>
    </row>
    <row r="355" spans="4:10" ht="15.6" customHeight="1">
      <c r="D355" s="52">
        <v>353</v>
      </c>
      <c r="E355" s="74">
        <v>4784</v>
      </c>
      <c r="F355" s="75" t="s">
        <v>6917</v>
      </c>
      <c r="G355" s="75" t="s">
        <v>6733</v>
      </c>
      <c r="H355" s="75" t="s">
        <v>9</v>
      </c>
      <c r="I355" s="53">
        <v>2</v>
      </c>
      <c r="J355" s="72">
        <v>44645</v>
      </c>
    </row>
    <row r="356" spans="4:10" ht="15.6" customHeight="1">
      <c r="D356" s="52">
        <v>354</v>
      </c>
      <c r="E356" s="53">
        <v>2510</v>
      </c>
      <c r="F356" s="54" t="s">
        <v>7837</v>
      </c>
      <c r="G356" s="54" t="s">
        <v>6754</v>
      </c>
      <c r="H356" s="54" t="s">
        <v>6832</v>
      </c>
      <c r="I356" s="53">
        <v>2</v>
      </c>
      <c r="J356" s="72">
        <v>44645</v>
      </c>
    </row>
    <row r="357" spans="4:10" ht="15.6" customHeight="1">
      <c r="D357" s="52">
        <v>355</v>
      </c>
      <c r="E357" s="53">
        <v>2552</v>
      </c>
      <c r="F357" s="54" t="s">
        <v>7838</v>
      </c>
      <c r="G357" s="54" t="s">
        <v>6754</v>
      </c>
      <c r="H357" s="54" t="s">
        <v>6832</v>
      </c>
      <c r="I357" s="53">
        <v>2</v>
      </c>
      <c r="J357" s="72">
        <v>44645</v>
      </c>
    </row>
    <row r="358" spans="4:10" ht="15.6" customHeight="1">
      <c r="D358" s="52">
        <v>356</v>
      </c>
      <c r="E358" s="53">
        <v>4169</v>
      </c>
      <c r="F358" s="54" t="s">
        <v>7839</v>
      </c>
      <c r="G358" s="54" t="s">
        <v>6774</v>
      </c>
      <c r="H358" s="54" t="s">
        <v>6950</v>
      </c>
      <c r="I358" s="53">
        <v>2</v>
      </c>
      <c r="J358" s="72">
        <v>44645</v>
      </c>
    </row>
    <row r="359" spans="4:10" ht="15.6" customHeight="1">
      <c r="D359" s="52">
        <v>357</v>
      </c>
      <c r="E359" s="53">
        <v>2781</v>
      </c>
      <c r="F359" s="54" t="s">
        <v>7840</v>
      </c>
      <c r="G359" s="54" t="s">
        <v>6774</v>
      </c>
      <c r="H359" s="54" t="s">
        <v>6950</v>
      </c>
      <c r="I359" s="53">
        <v>2</v>
      </c>
      <c r="J359" s="72">
        <v>44645</v>
      </c>
    </row>
    <row r="360" spans="4:10" ht="15.6" customHeight="1">
      <c r="D360" s="52">
        <v>358</v>
      </c>
      <c r="E360" s="53">
        <v>3356</v>
      </c>
      <c r="F360" s="54" t="s">
        <v>7841</v>
      </c>
      <c r="G360" s="54" t="s">
        <v>6774</v>
      </c>
      <c r="H360" s="54" t="s">
        <v>6950</v>
      </c>
      <c r="I360" s="53">
        <v>2</v>
      </c>
      <c r="J360" s="72">
        <v>44645</v>
      </c>
    </row>
    <row r="361" spans="4:10" ht="15.6" customHeight="1">
      <c r="D361" s="52">
        <v>359</v>
      </c>
      <c r="E361" s="53">
        <v>2259</v>
      </c>
      <c r="F361" s="54" t="s">
        <v>7842</v>
      </c>
      <c r="G361" s="54" t="s">
        <v>6733</v>
      </c>
      <c r="H361" s="54" t="s">
        <v>9</v>
      </c>
      <c r="I361" s="53">
        <v>2</v>
      </c>
      <c r="J361" s="72">
        <v>44649</v>
      </c>
    </row>
    <row r="362" spans="4:10" ht="15.6" customHeight="1">
      <c r="D362" s="52">
        <v>360</v>
      </c>
      <c r="E362" s="53">
        <v>3337</v>
      </c>
      <c r="F362" s="54" t="s">
        <v>7843</v>
      </c>
      <c r="G362" s="54" t="s">
        <v>6762</v>
      </c>
      <c r="H362" s="54" t="s">
        <v>7407</v>
      </c>
      <c r="I362" s="53">
        <v>2</v>
      </c>
      <c r="J362" s="72">
        <v>44649</v>
      </c>
    </row>
    <row r="363" spans="4:10" ht="15.6" customHeight="1">
      <c r="D363" s="52">
        <v>361</v>
      </c>
      <c r="E363" s="53">
        <v>2846</v>
      </c>
      <c r="F363" s="54" t="s">
        <v>7844</v>
      </c>
      <c r="G363" s="54" t="s">
        <v>6839</v>
      </c>
      <c r="H363" s="54" t="s">
        <v>7483</v>
      </c>
      <c r="I363" s="53">
        <v>2</v>
      </c>
      <c r="J363" s="72">
        <v>44650</v>
      </c>
    </row>
    <row r="364" spans="4:10" ht="15.6" customHeight="1">
      <c r="D364" s="52">
        <v>362</v>
      </c>
      <c r="E364" s="53">
        <v>2602</v>
      </c>
      <c r="F364" s="54" t="s">
        <v>7845</v>
      </c>
      <c r="G364" s="54" t="s">
        <v>6772</v>
      </c>
      <c r="H364" s="54" t="s">
        <v>7846</v>
      </c>
      <c r="I364" s="53">
        <v>2</v>
      </c>
      <c r="J364" s="72">
        <v>44652</v>
      </c>
    </row>
    <row r="365" spans="4:10" ht="15.6" customHeight="1">
      <c r="D365" s="52">
        <v>363</v>
      </c>
      <c r="E365" s="53">
        <v>2457</v>
      </c>
      <c r="F365" s="54" t="s">
        <v>7847</v>
      </c>
      <c r="G365" s="54" t="s">
        <v>6713</v>
      </c>
      <c r="H365" s="54" t="s">
        <v>6726</v>
      </c>
      <c r="I365" s="53">
        <v>2</v>
      </c>
      <c r="J365" s="72">
        <v>44662</v>
      </c>
    </row>
    <row r="366" spans="4:10" ht="15.6" customHeight="1">
      <c r="D366" s="52">
        <v>364</v>
      </c>
      <c r="E366" s="53">
        <v>2636</v>
      </c>
      <c r="F366" s="54" t="s">
        <v>7848</v>
      </c>
      <c r="G366" s="54" t="s">
        <v>6803</v>
      </c>
      <c r="H366" s="54" t="s">
        <v>7646</v>
      </c>
      <c r="I366" s="53">
        <v>2</v>
      </c>
      <c r="J366" s="72">
        <v>44663</v>
      </c>
    </row>
    <row r="367" spans="4:10" ht="15.6" customHeight="1">
      <c r="D367" s="52">
        <v>365</v>
      </c>
      <c r="E367" s="53">
        <v>2380</v>
      </c>
      <c r="F367" s="54" t="s">
        <v>7849</v>
      </c>
      <c r="G367" s="54" t="s">
        <v>6733</v>
      </c>
      <c r="H367" s="54" t="s">
        <v>6794</v>
      </c>
      <c r="I367" s="53">
        <v>2</v>
      </c>
      <c r="J367" s="72">
        <v>44669</v>
      </c>
    </row>
    <row r="368" spans="4:10" ht="15.6" customHeight="1">
      <c r="D368" s="52">
        <v>366</v>
      </c>
      <c r="E368" s="53">
        <v>2941</v>
      </c>
      <c r="F368" s="54" t="s">
        <v>7850</v>
      </c>
      <c r="G368" s="54" t="s">
        <v>6733</v>
      </c>
      <c r="H368" s="54" t="s">
        <v>6794</v>
      </c>
      <c r="I368" s="53">
        <v>2</v>
      </c>
      <c r="J368" s="72">
        <v>44669</v>
      </c>
    </row>
    <row r="369" spans="4:10" ht="15.6" customHeight="1">
      <c r="D369" s="52">
        <v>367</v>
      </c>
      <c r="E369" s="53">
        <v>3840</v>
      </c>
      <c r="F369" s="54" t="s">
        <v>1494</v>
      </c>
      <c r="G369" s="54" t="s">
        <v>6733</v>
      </c>
      <c r="H369" s="54" t="s">
        <v>9</v>
      </c>
      <c r="I369" s="53">
        <v>2</v>
      </c>
      <c r="J369" s="72">
        <v>44669</v>
      </c>
    </row>
    <row r="370" spans="4:10" ht="15.6" customHeight="1">
      <c r="D370" s="52">
        <v>368</v>
      </c>
      <c r="E370" s="53">
        <v>4029</v>
      </c>
      <c r="F370" s="54" t="s">
        <v>1214</v>
      </c>
      <c r="G370" s="54" t="s">
        <v>6733</v>
      </c>
      <c r="H370" s="54" t="s">
        <v>9</v>
      </c>
      <c r="I370" s="53">
        <v>2</v>
      </c>
      <c r="J370" s="72">
        <v>44669</v>
      </c>
    </row>
    <row r="371" spans="4:10" ht="15.6" customHeight="1">
      <c r="D371" s="52">
        <v>369</v>
      </c>
      <c r="E371" s="53">
        <v>4560</v>
      </c>
      <c r="F371" s="54" t="s">
        <v>1239</v>
      </c>
      <c r="G371" s="54" t="s">
        <v>6733</v>
      </c>
      <c r="H371" s="54" t="s">
        <v>9</v>
      </c>
      <c r="I371" s="53">
        <v>2</v>
      </c>
      <c r="J371" s="72">
        <v>44669</v>
      </c>
    </row>
    <row r="372" spans="4:10" ht="15.6" customHeight="1">
      <c r="D372" s="52">
        <v>370</v>
      </c>
      <c r="E372" s="53">
        <v>4841</v>
      </c>
      <c r="F372" s="54" t="s">
        <v>7851</v>
      </c>
      <c r="G372" s="54" t="s">
        <v>6762</v>
      </c>
      <c r="H372" s="54" t="s">
        <v>7852</v>
      </c>
      <c r="I372" s="53">
        <v>2</v>
      </c>
      <c r="J372" s="72">
        <v>44669</v>
      </c>
    </row>
    <row r="373" spans="4:10" ht="15.6" customHeight="1">
      <c r="D373" s="52">
        <v>371</v>
      </c>
      <c r="E373" s="53">
        <v>4079</v>
      </c>
      <c r="F373" s="54" t="s">
        <v>7853</v>
      </c>
      <c r="G373" s="54" t="s">
        <v>6762</v>
      </c>
      <c r="H373" s="54" t="s">
        <v>7852</v>
      </c>
      <c r="I373" s="53">
        <v>2</v>
      </c>
      <c r="J373" s="72">
        <v>44669</v>
      </c>
    </row>
    <row r="374" spans="4:10" ht="15.6" customHeight="1">
      <c r="D374" s="52">
        <v>372</v>
      </c>
      <c r="E374" s="53">
        <v>3163</v>
      </c>
      <c r="F374" s="54" t="s">
        <v>7854</v>
      </c>
      <c r="G374" s="54" t="s">
        <v>6762</v>
      </c>
      <c r="H374" s="54" t="s">
        <v>7852</v>
      </c>
      <c r="I374" s="53">
        <v>2</v>
      </c>
      <c r="J374" s="72">
        <v>44669</v>
      </c>
    </row>
    <row r="375" spans="4:10" ht="15.6" customHeight="1">
      <c r="D375" s="52">
        <v>373</v>
      </c>
      <c r="E375" s="53">
        <v>3540</v>
      </c>
      <c r="F375" s="54" t="s">
        <v>7855</v>
      </c>
      <c r="G375" s="54" t="s">
        <v>6735</v>
      </c>
      <c r="H375" s="54" t="s">
        <v>7856</v>
      </c>
      <c r="I375" s="53">
        <v>2</v>
      </c>
      <c r="J375" s="72">
        <v>44669</v>
      </c>
    </row>
    <row r="376" spans="4:10" ht="15.6" customHeight="1">
      <c r="D376" s="52">
        <v>374</v>
      </c>
      <c r="E376" s="53">
        <v>4821</v>
      </c>
      <c r="F376" s="54" t="s">
        <v>7857</v>
      </c>
      <c r="G376" s="54" t="s">
        <v>6735</v>
      </c>
      <c r="H376" s="54" t="s">
        <v>7856</v>
      </c>
      <c r="I376" s="53">
        <v>2</v>
      </c>
      <c r="J376" s="72">
        <v>44669</v>
      </c>
    </row>
    <row r="377" spans="4:10" ht="15.6" customHeight="1">
      <c r="D377" s="52">
        <v>375</v>
      </c>
      <c r="E377" s="53">
        <v>3135</v>
      </c>
      <c r="F377" s="54" t="s">
        <v>7858</v>
      </c>
      <c r="G377" s="54" t="s">
        <v>6735</v>
      </c>
      <c r="H377" s="54" t="s">
        <v>7856</v>
      </c>
      <c r="I377" s="53">
        <v>2</v>
      </c>
      <c r="J377" s="72">
        <v>44669</v>
      </c>
    </row>
    <row r="378" spans="4:10" ht="15.6" customHeight="1">
      <c r="D378" s="52">
        <v>376</v>
      </c>
      <c r="E378" s="53">
        <v>4165</v>
      </c>
      <c r="F378" s="54" t="s">
        <v>7859</v>
      </c>
      <c r="G378" s="54" t="s">
        <v>6774</v>
      </c>
      <c r="H378" s="54" t="s">
        <v>7829</v>
      </c>
      <c r="I378" s="53">
        <v>2</v>
      </c>
      <c r="J378" s="72">
        <v>44669</v>
      </c>
    </row>
    <row r="379" spans="4:10" ht="15.6" customHeight="1">
      <c r="D379" s="52">
        <v>377</v>
      </c>
      <c r="E379" s="53">
        <v>2999</v>
      </c>
      <c r="F379" s="54" t="s">
        <v>7860</v>
      </c>
      <c r="G379" s="54" t="s">
        <v>6774</v>
      </c>
      <c r="H379" s="54" t="s">
        <v>7829</v>
      </c>
      <c r="I379" s="53">
        <v>3</v>
      </c>
      <c r="J379" s="72">
        <v>44669</v>
      </c>
    </row>
    <row r="380" spans="4:10" ht="15.6" customHeight="1">
      <c r="D380" s="52">
        <v>378</v>
      </c>
      <c r="E380" s="53">
        <v>3082</v>
      </c>
      <c r="F380" s="54" t="s">
        <v>7861</v>
      </c>
      <c r="G380" s="54" t="s">
        <v>6733</v>
      </c>
      <c r="H380" s="54" t="s">
        <v>6794</v>
      </c>
      <c r="I380" s="53">
        <v>2</v>
      </c>
      <c r="J380" s="72">
        <v>44670</v>
      </c>
    </row>
    <row r="381" spans="4:10" ht="15.6" customHeight="1">
      <c r="D381" s="52">
        <v>379</v>
      </c>
      <c r="E381" s="53">
        <v>3968</v>
      </c>
      <c r="F381" s="54" t="s">
        <v>7862</v>
      </c>
      <c r="G381" s="54" t="s">
        <v>6733</v>
      </c>
      <c r="H381" s="54" t="s">
        <v>6794</v>
      </c>
      <c r="I381" s="53">
        <v>2</v>
      </c>
      <c r="J381" s="72">
        <v>44670</v>
      </c>
    </row>
    <row r="382" spans="4:10" ht="15.6" customHeight="1">
      <c r="D382" s="52">
        <v>380</v>
      </c>
      <c r="E382" s="53">
        <v>2209</v>
      </c>
      <c r="F382" s="54" t="s">
        <v>505</v>
      </c>
      <c r="G382" s="54" t="s">
        <v>6733</v>
      </c>
      <c r="H382" s="54" t="s">
        <v>9</v>
      </c>
      <c r="I382" s="53">
        <v>2</v>
      </c>
      <c r="J382" s="72">
        <v>44670</v>
      </c>
    </row>
    <row r="383" spans="4:10" ht="15.6" customHeight="1">
      <c r="D383" s="52">
        <v>381</v>
      </c>
      <c r="E383" s="53">
        <v>2543</v>
      </c>
      <c r="F383" s="54" t="s">
        <v>7863</v>
      </c>
      <c r="G383" s="54" t="s">
        <v>6733</v>
      </c>
      <c r="H383" s="54" t="s">
        <v>9</v>
      </c>
      <c r="I383" s="53">
        <v>2</v>
      </c>
      <c r="J383" s="72">
        <v>44670</v>
      </c>
    </row>
    <row r="384" spans="4:10" ht="15.6" customHeight="1">
      <c r="D384" s="52">
        <v>382</v>
      </c>
      <c r="E384" s="53">
        <v>3362</v>
      </c>
      <c r="F384" s="54" t="s">
        <v>190</v>
      </c>
      <c r="G384" s="54" t="s">
        <v>6733</v>
      </c>
      <c r="H384" s="54" t="s">
        <v>9</v>
      </c>
      <c r="I384" s="53">
        <v>2</v>
      </c>
      <c r="J384" s="72">
        <v>44670</v>
      </c>
    </row>
    <row r="385" spans="4:10" ht="15.6" customHeight="1">
      <c r="D385" s="52">
        <v>383</v>
      </c>
      <c r="E385" s="53" t="s">
        <v>55</v>
      </c>
      <c r="F385" s="54" t="s">
        <v>7864</v>
      </c>
      <c r="G385" s="54" t="s">
        <v>6733</v>
      </c>
      <c r="H385" s="54" t="s">
        <v>9</v>
      </c>
      <c r="I385" s="53">
        <v>2</v>
      </c>
      <c r="J385" s="72">
        <v>44670</v>
      </c>
    </row>
    <row r="386" spans="4:10" ht="15.6" customHeight="1">
      <c r="D386" s="52">
        <v>384</v>
      </c>
      <c r="E386" s="53">
        <v>3579</v>
      </c>
      <c r="F386" s="54" t="s">
        <v>7865</v>
      </c>
      <c r="G386" s="54" t="s">
        <v>6762</v>
      </c>
      <c r="H386" s="54" t="s">
        <v>7852</v>
      </c>
      <c r="I386" s="53">
        <v>2</v>
      </c>
      <c r="J386" s="72">
        <v>44670</v>
      </c>
    </row>
    <row r="387" spans="4:10" ht="15.6" customHeight="1">
      <c r="D387" s="52">
        <v>385</v>
      </c>
      <c r="E387" s="53">
        <v>3389</v>
      </c>
      <c r="F387" s="54" t="s">
        <v>7866</v>
      </c>
      <c r="G387" s="54" t="s">
        <v>6762</v>
      </c>
      <c r="H387" s="54" t="s">
        <v>7852</v>
      </c>
      <c r="I387" s="53">
        <v>2</v>
      </c>
      <c r="J387" s="72">
        <v>44670</v>
      </c>
    </row>
    <row r="388" spans="4:10" ht="15.6" customHeight="1">
      <c r="D388" s="52">
        <v>386</v>
      </c>
      <c r="E388" s="53">
        <v>2675</v>
      </c>
      <c r="F388" s="54" t="s">
        <v>7867</v>
      </c>
      <c r="G388" s="54" t="s">
        <v>6762</v>
      </c>
      <c r="H388" s="54" t="s">
        <v>7852</v>
      </c>
      <c r="I388" s="53">
        <v>2</v>
      </c>
      <c r="J388" s="72">
        <v>44670</v>
      </c>
    </row>
    <row r="389" spans="4:10" ht="15.6" customHeight="1">
      <c r="D389" s="52">
        <v>387</v>
      </c>
      <c r="E389" s="53">
        <v>3095</v>
      </c>
      <c r="F389" s="54" t="s">
        <v>7868</v>
      </c>
      <c r="G389" s="54" t="s">
        <v>6735</v>
      </c>
      <c r="H389" s="54" t="s">
        <v>7856</v>
      </c>
      <c r="I389" s="53">
        <v>2</v>
      </c>
      <c r="J389" s="72">
        <v>44670</v>
      </c>
    </row>
    <row r="390" spans="4:10" ht="15.6" customHeight="1">
      <c r="D390" s="52">
        <v>388</v>
      </c>
      <c r="E390" s="53">
        <v>4961</v>
      </c>
      <c r="F390" s="54" t="s">
        <v>7869</v>
      </c>
      <c r="G390" s="54" t="s">
        <v>6735</v>
      </c>
      <c r="H390" s="54" t="s">
        <v>7856</v>
      </c>
      <c r="I390" s="53">
        <v>2</v>
      </c>
      <c r="J390" s="72">
        <v>44670</v>
      </c>
    </row>
    <row r="391" spans="4:10" ht="15.6" customHeight="1">
      <c r="D391" s="52">
        <v>389</v>
      </c>
      <c r="E391" s="53">
        <v>4665</v>
      </c>
      <c r="F391" s="54" t="s">
        <v>7870</v>
      </c>
      <c r="G391" s="54" t="s">
        <v>6735</v>
      </c>
      <c r="H391" s="54" t="s">
        <v>7871</v>
      </c>
      <c r="I391" s="53">
        <v>2</v>
      </c>
      <c r="J391" s="72">
        <v>44670</v>
      </c>
    </row>
    <row r="392" spans="4:10" ht="15.6" customHeight="1">
      <c r="D392" s="52">
        <v>390</v>
      </c>
      <c r="E392" s="53">
        <v>3731</v>
      </c>
      <c r="F392" s="54" t="s">
        <v>7872</v>
      </c>
      <c r="G392" s="54" t="s">
        <v>6713</v>
      </c>
      <c r="H392" s="54" t="s">
        <v>7366</v>
      </c>
      <c r="I392" s="53">
        <v>3</v>
      </c>
      <c r="J392" s="72">
        <v>44671</v>
      </c>
    </row>
    <row r="393" spans="4:10" ht="15.6" customHeight="1">
      <c r="D393" s="52">
        <v>391</v>
      </c>
      <c r="E393" s="53">
        <v>4234</v>
      </c>
      <c r="F393" s="54" t="s">
        <v>7873</v>
      </c>
      <c r="G393" s="54" t="s">
        <v>6713</v>
      </c>
      <c r="H393" s="54" t="s">
        <v>7366</v>
      </c>
      <c r="I393" s="53">
        <v>3</v>
      </c>
      <c r="J393" s="72">
        <v>44671</v>
      </c>
    </row>
    <row r="394" spans="4:10" ht="15.6" customHeight="1">
      <c r="D394" s="52">
        <v>392</v>
      </c>
      <c r="E394" s="53" t="s">
        <v>7874</v>
      </c>
      <c r="F394" s="54" t="s">
        <v>7875</v>
      </c>
      <c r="G394" s="54" t="s">
        <v>6733</v>
      </c>
      <c r="H394" s="54" t="s">
        <v>7106</v>
      </c>
      <c r="I394" s="53">
        <v>2</v>
      </c>
      <c r="J394" s="72">
        <v>44671</v>
      </c>
    </row>
    <row r="395" spans="4:10" ht="15.6" customHeight="1">
      <c r="D395" s="52">
        <v>393</v>
      </c>
      <c r="E395" s="53">
        <v>4241</v>
      </c>
      <c r="F395" s="54" t="s">
        <v>7876</v>
      </c>
      <c r="G395" s="54" t="s">
        <v>6733</v>
      </c>
      <c r="H395" s="54" t="s">
        <v>9</v>
      </c>
      <c r="I395" s="53">
        <v>2</v>
      </c>
      <c r="J395" s="72">
        <v>44671</v>
      </c>
    </row>
    <row r="396" spans="4:10" ht="15.6" customHeight="1">
      <c r="D396" s="52">
        <v>394</v>
      </c>
      <c r="E396" s="53">
        <v>4352</v>
      </c>
      <c r="F396" s="54" t="s">
        <v>1293</v>
      </c>
      <c r="G396" s="54" t="s">
        <v>6733</v>
      </c>
      <c r="H396" s="54" t="s">
        <v>9</v>
      </c>
      <c r="I396" s="53">
        <v>2</v>
      </c>
      <c r="J396" s="72">
        <v>44671</v>
      </c>
    </row>
    <row r="397" spans="4:10" ht="15.6" customHeight="1">
      <c r="D397" s="52">
        <v>395</v>
      </c>
      <c r="E397" s="53">
        <v>4397</v>
      </c>
      <c r="F397" s="54" t="s">
        <v>592</v>
      </c>
      <c r="G397" s="54" t="s">
        <v>6733</v>
      </c>
      <c r="H397" s="54" t="s">
        <v>9</v>
      </c>
      <c r="I397" s="53">
        <v>2</v>
      </c>
      <c r="J397" s="72">
        <v>44671</v>
      </c>
    </row>
    <row r="398" spans="4:10" ht="15.6" customHeight="1">
      <c r="D398" s="52">
        <v>396</v>
      </c>
      <c r="E398" s="53" t="s">
        <v>80</v>
      </c>
      <c r="F398" s="54" t="s">
        <v>7877</v>
      </c>
      <c r="G398" s="54" t="s">
        <v>6733</v>
      </c>
      <c r="H398" s="54" t="s">
        <v>9</v>
      </c>
      <c r="I398" s="53">
        <v>2</v>
      </c>
      <c r="J398" s="72">
        <v>44671</v>
      </c>
    </row>
    <row r="399" spans="4:10" ht="15.6" customHeight="1">
      <c r="D399" s="52">
        <v>397</v>
      </c>
      <c r="E399" s="53">
        <v>4058</v>
      </c>
      <c r="F399" s="54" t="s">
        <v>7878</v>
      </c>
      <c r="G399" s="54" t="s">
        <v>6744</v>
      </c>
      <c r="H399" s="54" t="s">
        <v>7879</v>
      </c>
      <c r="I399" s="53">
        <v>2</v>
      </c>
      <c r="J399" s="72">
        <v>44671</v>
      </c>
    </row>
    <row r="400" spans="4:10" ht="15.6" customHeight="1">
      <c r="D400" s="52">
        <v>398</v>
      </c>
      <c r="E400" s="53">
        <v>3549</v>
      </c>
      <c r="F400" s="54" t="s">
        <v>6752</v>
      </c>
      <c r="G400" s="54" t="s">
        <v>6744</v>
      </c>
      <c r="H400" s="54" t="s">
        <v>7880</v>
      </c>
      <c r="I400" s="53">
        <v>2</v>
      </c>
      <c r="J400" s="72">
        <v>44671</v>
      </c>
    </row>
    <row r="401" spans="4:10" ht="15.6" customHeight="1">
      <c r="D401" s="52">
        <v>399</v>
      </c>
      <c r="E401" s="53">
        <v>3249</v>
      </c>
      <c r="F401" s="54" t="s">
        <v>6931</v>
      </c>
      <c r="G401" s="54" t="s">
        <v>6735</v>
      </c>
      <c r="H401" s="54" t="s">
        <v>7881</v>
      </c>
      <c r="I401" s="53">
        <v>2</v>
      </c>
      <c r="J401" s="72">
        <v>44671</v>
      </c>
    </row>
    <row r="402" spans="4:10" ht="15.6" customHeight="1">
      <c r="D402" s="52">
        <v>400</v>
      </c>
      <c r="E402" s="53">
        <v>4337</v>
      </c>
      <c r="F402" s="54" t="s">
        <v>7882</v>
      </c>
      <c r="G402" s="54" t="s">
        <v>6735</v>
      </c>
      <c r="H402" s="54" t="s">
        <v>7881</v>
      </c>
      <c r="I402" s="53">
        <v>2</v>
      </c>
      <c r="J402" s="72">
        <v>44671</v>
      </c>
    </row>
    <row r="403" spans="4:10" ht="15.6" customHeight="1">
      <c r="D403" s="52">
        <v>401</v>
      </c>
      <c r="E403" s="53" t="s">
        <v>7031</v>
      </c>
      <c r="F403" s="54" t="s">
        <v>7032</v>
      </c>
      <c r="G403" s="54" t="s">
        <v>6733</v>
      </c>
      <c r="H403" s="54" t="s">
        <v>7106</v>
      </c>
      <c r="I403" s="53">
        <v>2</v>
      </c>
      <c r="J403" s="72">
        <v>44672</v>
      </c>
    </row>
    <row r="404" spans="4:10" ht="15.6" customHeight="1">
      <c r="D404" s="52">
        <v>402</v>
      </c>
      <c r="E404" s="53" t="s">
        <v>7883</v>
      </c>
      <c r="F404" s="54" t="s">
        <v>7884</v>
      </c>
      <c r="G404" s="54" t="s">
        <v>6733</v>
      </c>
      <c r="H404" s="54" t="s">
        <v>7106</v>
      </c>
      <c r="I404" s="53">
        <v>2</v>
      </c>
      <c r="J404" s="72">
        <v>44672</v>
      </c>
    </row>
    <row r="405" spans="4:10" ht="15.6" customHeight="1">
      <c r="D405" s="52">
        <v>403</v>
      </c>
      <c r="E405" s="53">
        <v>2353</v>
      </c>
      <c r="F405" s="54" t="s">
        <v>7885</v>
      </c>
      <c r="G405" s="54" t="s">
        <v>6733</v>
      </c>
      <c r="H405" s="54" t="s">
        <v>7106</v>
      </c>
      <c r="I405" s="53">
        <v>2</v>
      </c>
      <c r="J405" s="72">
        <v>44672</v>
      </c>
    </row>
    <row r="406" spans="4:10" ht="15.6" customHeight="1">
      <c r="D406" s="52">
        <v>404</v>
      </c>
      <c r="E406" s="53">
        <v>3623</v>
      </c>
      <c r="F406" s="54" t="s">
        <v>7886</v>
      </c>
      <c r="G406" s="54" t="s">
        <v>6733</v>
      </c>
      <c r="H406" s="54" t="s">
        <v>9</v>
      </c>
      <c r="I406" s="53">
        <v>2</v>
      </c>
      <c r="J406" s="72">
        <v>44672</v>
      </c>
    </row>
    <row r="407" spans="4:10" ht="15.6" customHeight="1">
      <c r="D407" s="52">
        <v>405</v>
      </c>
      <c r="E407" s="53">
        <v>4388</v>
      </c>
      <c r="F407" s="54" t="s">
        <v>1247</v>
      </c>
      <c r="G407" s="54" t="s">
        <v>6733</v>
      </c>
      <c r="H407" s="54" t="s">
        <v>9</v>
      </c>
      <c r="I407" s="53">
        <v>2</v>
      </c>
      <c r="J407" s="72">
        <v>44672</v>
      </c>
    </row>
    <row r="408" spans="4:10" ht="15.6" customHeight="1">
      <c r="D408" s="52">
        <v>406</v>
      </c>
      <c r="E408" s="53" t="s">
        <v>63</v>
      </c>
      <c r="F408" s="54" t="s">
        <v>7887</v>
      </c>
      <c r="G408" s="54" t="s">
        <v>6733</v>
      </c>
      <c r="H408" s="54" t="s">
        <v>9</v>
      </c>
      <c r="I408" s="53">
        <v>2</v>
      </c>
      <c r="J408" s="72">
        <v>44672</v>
      </c>
    </row>
    <row r="409" spans="4:10" ht="15.6" customHeight="1">
      <c r="D409" s="52">
        <v>407</v>
      </c>
      <c r="E409" s="53">
        <v>4075</v>
      </c>
      <c r="F409" s="54" t="s">
        <v>7888</v>
      </c>
      <c r="G409" s="54" t="s">
        <v>6744</v>
      </c>
      <c r="H409" s="54" t="s">
        <v>7889</v>
      </c>
      <c r="I409" s="53">
        <v>2</v>
      </c>
      <c r="J409" s="72">
        <v>44672</v>
      </c>
    </row>
    <row r="410" spans="4:10" ht="15.6" customHeight="1">
      <c r="D410" s="52">
        <v>408</v>
      </c>
      <c r="E410" s="53">
        <v>2788</v>
      </c>
      <c r="F410" s="54" t="s">
        <v>7890</v>
      </c>
      <c r="G410" s="54" t="s">
        <v>6744</v>
      </c>
      <c r="H410" s="54" t="s">
        <v>7891</v>
      </c>
      <c r="I410" s="53">
        <v>2</v>
      </c>
      <c r="J410" s="72">
        <v>44672</v>
      </c>
    </row>
    <row r="411" spans="4:10" ht="15.6" customHeight="1">
      <c r="D411" s="52">
        <v>409</v>
      </c>
      <c r="E411" s="53">
        <v>4526</v>
      </c>
      <c r="F411" s="54" t="s">
        <v>7892</v>
      </c>
      <c r="G411" s="54" t="s">
        <v>6774</v>
      </c>
      <c r="H411" s="54" t="s">
        <v>7045</v>
      </c>
      <c r="I411" s="53">
        <v>2</v>
      </c>
      <c r="J411" s="72">
        <v>44672</v>
      </c>
    </row>
    <row r="412" spans="4:10" ht="15.6" customHeight="1">
      <c r="D412" s="52">
        <v>410</v>
      </c>
      <c r="E412" s="53">
        <v>4051</v>
      </c>
      <c r="F412" s="54" t="s">
        <v>7893</v>
      </c>
      <c r="G412" s="54" t="s">
        <v>6774</v>
      </c>
      <c r="H412" s="54" t="s">
        <v>7045</v>
      </c>
      <c r="I412" s="53">
        <v>2</v>
      </c>
      <c r="J412" s="72">
        <v>44672</v>
      </c>
    </row>
    <row r="413" spans="4:10" ht="15.6" customHeight="1">
      <c r="D413" s="52">
        <v>411</v>
      </c>
      <c r="E413" s="53">
        <v>3817</v>
      </c>
      <c r="F413" s="54" t="s">
        <v>7894</v>
      </c>
      <c r="G413" s="54" t="s">
        <v>6774</v>
      </c>
      <c r="H413" s="54" t="s">
        <v>7045</v>
      </c>
      <c r="I413" s="53">
        <v>2</v>
      </c>
      <c r="J413" s="72">
        <v>44672</v>
      </c>
    </row>
    <row r="414" spans="4:10" ht="15.6" customHeight="1">
      <c r="D414" s="52">
        <v>412</v>
      </c>
      <c r="E414" s="53">
        <v>3441</v>
      </c>
      <c r="F414" s="54" t="s">
        <v>7895</v>
      </c>
      <c r="G414" s="54" t="s">
        <v>6733</v>
      </c>
      <c r="H414" s="54" t="s">
        <v>7106</v>
      </c>
      <c r="I414" s="53">
        <v>2</v>
      </c>
      <c r="J414" s="72">
        <v>44673</v>
      </c>
    </row>
    <row r="415" spans="4:10" ht="15.6" customHeight="1">
      <c r="D415" s="52">
        <v>413</v>
      </c>
      <c r="E415" s="53">
        <v>3534</v>
      </c>
      <c r="F415" s="54" t="s">
        <v>7896</v>
      </c>
      <c r="G415" s="54" t="s">
        <v>6733</v>
      </c>
      <c r="H415" s="54" t="s">
        <v>7106</v>
      </c>
      <c r="I415" s="53">
        <v>2</v>
      </c>
      <c r="J415" s="72">
        <v>44673</v>
      </c>
    </row>
    <row r="416" spans="4:10" ht="15.6" customHeight="1">
      <c r="D416" s="52">
        <v>414</v>
      </c>
      <c r="E416" s="53">
        <v>3973</v>
      </c>
      <c r="F416" s="54" t="s">
        <v>7897</v>
      </c>
      <c r="G416" s="54" t="s">
        <v>6733</v>
      </c>
      <c r="H416" s="54" t="s">
        <v>7106</v>
      </c>
      <c r="I416" s="53">
        <v>2</v>
      </c>
      <c r="J416" s="72">
        <v>44673</v>
      </c>
    </row>
    <row r="417" spans="4:10" ht="15.6" customHeight="1">
      <c r="D417" s="52">
        <v>415</v>
      </c>
      <c r="E417" s="53">
        <v>4836</v>
      </c>
      <c r="F417" s="54" t="s">
        <v>7089</v>
      </c>
      <c r="G417" s="54" t="s">
        <v>6733</v>
      </c>
      <c r="H417" s="54" t="s">
        <v>9</v>
      </c>
      <c r="I417" s="53">
        <v>2</v>
      </c>
      <c r="J417" s="72">
        <v>44673</v>
      </c>
    </row>
    <row r="418" spans="4:10" ht="15.6" customHeight="1">
      <c r="D418" s="52">
        <v>416</v>
      </c>
      <c r="E418" s="53" t="s">
        <v>61</v>
      </c>
      <c r="F418" s="54" t="s">
        <v>7898</v>
      </c>
      <c r="G418" s="54" t="s">
        <v>6733</v>
      </c>
      <c r="H418" s="54" t="s">
        <v>9</v>
      </c>
      <c r="I418" s="53">
        <v>2</v>
      </c>
      <c r="J418" s="72">
        <v>44673</v>
      </c>
    </row>
    <row r="419" spans="4:10" ht="15.6" customHeight="1">
      <c r="D419" s="52">
        <v>417</v>
      </c>
      <c r="E419" s="53">
        <v>4155</v>
      </c>
      <c r="F419" s="54" t="s">
        <v>7899</v>
      </c>
      <c r="G419" s="54" t="s">
        <v>6733</v>
      </c>
      <c r="H419" s="54" t="s">
        <v>9</v>
      </c>
      <c r="I419" s="53">
        <v>2</v>
      </c>
      <c r="J419" s="72">
        <v>44673</v>
      </c>
    </row>
    <row r="420" spans="4:10" ht="15.6" customHeight="1">
      <c r="D420" s="52">
        <v>418</v>
      </c>
      <c r="E420" s="53">
        <v>3910</v>
      </c>
      <c r="F420" s="54" t="s">
        <v>7900</v>
      </c>
      <c r="G420" s="54" t="s">
        <v>6762</v>
      </c>
      <c r="H420" s="54" t="s">
        <v>7901</v>
      </c>
      <c r="I420" s="53">
        <v>2</v>
      </c>
      <c r="J420" s="72">
        <v>44673</v>
      </c>
    </row>
    <row r="421" spans="4:10" ht="15.6" customHeight="1">
      <c r="D421" s="52">
        <v>419</v>
      </c>
      <c r="E421" s="53">
        <v>4416</v>
      </c>
      <c r="F421" s="54" t="s">
        <v>7902</v>
      </c>
      <c r="G421" s="54" t="s">
        <v>6772</v>
      </c>
      <c r="H421" s="54" t="s">
        <v>7398</v>
      </c>
      <c r="I421" s="53">
        <v>2</v>
      </c>
      <c r="J421" s="72">
        <v>44673</v>
      </c>
    </row>
    <row r="422" spans="4:10" ht="15.6" customHeight="1">
      <c r="D422" s="52">
        <v>420</v>
      </c>
      <c r="E422" s="53">
        <v>3126</v>
      </c>
      <c r="F422" s="54" t="s">
        <v>7903</v>
      </c>
      <c r="G422" s="54" t="s">
        <v>6774</v>
      </c>
      <c r="H422" s="54" t="s">
        <v>7904</v>
      </c>
      <c r="I422" s="53">
        <v>2</v>
      </c>
      <c r="J422" s="72">
        <v>44694</v>
      </c>
    </row>
    <row r="423" spans="4:10" ht="15.6" customHeight="1">
      <c r="D423" s="52">
        <v>421</v>
      </c>
      <c r="E423" s="53">
        <v>4527</v>
      </c>
      <c r="F423" s="54" t="s">
        <v>7905</v>
      </c>
      <c r="G423" s="54" t="s">
        <v>6713</v>
      </c>
      <c r="H423" s="54" t="s">
        <v>7231</v>
      </c>
      <c r="I423" s="53">
        <v>2</v>
      </c>
      <c r="J423" s="72">
        <v>44697</v>
      </c>
    </row>
    <row r="424" spans="4:10" ht="15.6" customHeight="1">
      <c r="D424" s="52">
        <v>422</v>
      </c>
      <c r="E424" s="53" t="s">
        <v>7906</v>
      </c>
      <c r="F424" s="54" t="s">
        <v>7907</v>
      </c>
      <c r="G424" s="54" t="s">
        <v>6713</v>
      </c>
      <c r="H424" s="54" t="s">
        <v>7231</v>
      </c>
      <c r="I424" s="53">
        <v>2</v>
      </c>
      <c r="J424" s="72">
        <v>44697</v>
      </c>
    </row>
    <row r="425" spans="4:10" ht="15.6" customHeight="1">
      <c r="D425" s="52">
        <v>423</v>
      </c>
      <c r="E425" s="53">
        <v>4973</v>
      </c>
      <c r="F425" s="54" t="s">
        <v>7908</v>
      </c>
      <c r="G425" s="54" t="s">
        <v>6713</v>
      </c>
      <c r="H425" s="54" t="s">
        <v>7231</v>
      </c>
      <c r="I425" s="53">
        <v>2</v>
      </c>
      <c r="J425" s="72">
        <v>44697</v>
      </c>
    </row>
    <row r="426" spans="4:10" ht="15.6" customHeight="1">
      <c r="D426" s="52">
        <v>424</v>
      </c>
      <c r="E426" s="53" t="s">
        <v>7909</v>
      </c>
      <c r="F426" s="54" t="s">
        <v>7910</v>
      </c>
      <c r="G426" s="54" t="s">
        <v>6713</v>
      </c>
      <c r="H426" s="54" t="s">
        <v>7231</v>
      </c>
      <c r="I426" s="53">
        <v>2</v>
      </c>
      <c r="J426" s="72">
        <v>44697</v>
      </c>
    </row>
    <row r="427" spans="4:10" ht="15.6" customHeight="1">
      <c r="D427" s="52">
        <v>425</v>
      </c>
      <c r="E427" s="53">
        <v>4658</v>
      </c>
      <c r="F427" s="54" t="s">
        <v>1611</v>
      </c>
      <c r="G427" s="54" t="s">
        <v>6733</v>
      </c>
      <c r="H427" s="54" t="s">
        <v>3</v>
      </c>
      <c r="I427" s="53">
        <v>2</v>
      </c>
      <c r="J427" s="72">
        <v>44697</v>
      </c>
    </row>
    <row r="428" spans="4:10" ht="15.6" customHeight="1">
      <c r="D428" s="52">
        <v>426</v>
      </c>
      <c r="E428" s="53" t="s">
        <v>65</v>
      </c>
      <c r="F428" s="54" t="s">
        <v>7911</v>
      </c>
      <c r="G428" s="54" t="s">
        <v>6733</v>
      </c>
      <c r="H428" s="54" t="s">
        <v>3</v>
      </c>
      <c r="I428" s="53">
        <v>2</v>
      </c>
      <c r="J428" s="72">
        <v>44697</v>
      </c>
    </row>
    <row r="429" spans="4:10" ht="15.6" customHeight="1">
      <c r="D429" s="52">
        <v>427</v>
      </c>
      <c r="E429" s="53">
        <v>2318</v>
      </c>
      <c r="F429" s="54" t="s">
        <v>1110</v>
      </c>
      <c r="G429" s="54" t="s">
        <v>6733</v>
      </c>
      <c r="H429" s="54" t="s">
        <v>3</v>
      </c>
      <c r="I429" s="53">
        <v>2</v>
      </c>
      <c r="J429" s="72">
        <v>44697</v>
      </c>
    </row>
    <row r="430" spans="4:10" ht="15.6" customHeight="1">
      <c r="D430" s="52">
        <v>428</v>
      </c>
      <c r="E430" s="53">
        <v>2897</v>
      </c>
      <c r="F430" s="54" t="s">
        <v>7912</v>
      </c>
      <c r="G430" s="54" t="s">
        <v>6733</v>
      </c>
      <c r="H430" s="54" t="s">
        <v>3</v>
      </c>
      <c r="I430" s="53">
        <v>2</v>
      </c>
      <c r="J430" s="72">
        <v>44697</v>
      </c>
    </row>
    <row r="431" spans="4:10" ht="15.6" customHeight="1">
      <c r="D431" s="52">
        <v>429</v>
      </c>
      <c r="E431" s="53">
        <v>3015</v>
      </c>
      <c r="F431" s="54" t="s">
        <v>7413</v>
      </c>
      <c r="G431" s="54" t="s">
        <v>6762</v>
      </c>
      <c r="H431" s="54" t="s">
        <v>6764</v>
      </c>
      <c r="I431" s="53">
        <v>2</v>
      </c>
      <c r="J431" s="72">
        <v>44697</v>
      </c>
    </row>
    <row r="432" spans="4:10" ht="15.6" customHeight="1">
      <c r="D432" s="52">
        <v>430</v>
      </c>
      <c r="E432" s="53">
        <v>2057</v>
      </c>
      <c r="F432" s="54" t="s">
        <v>7913</v>
      </c>
      <c r="G432" s="54" t="s">
        <v>6762</v>
      </c>
      <c r="H432" s="54" t="s">
        <v>6764</v>
      </c>
      <c r="I432" s="53">
        <v>2</v>
      </c>
      <c r="J432" s="72">
        <v>44697</v>
      </c>
    </row>
    <row r="433" spans="4:10" ht="15.6" customHeight="1">
      <c r="D433" s="52">
        <v>431</v>
      </c>
      <c r="E433" s="53">
        <v>4120</v>
      </c>
      <c r="F433" s="54" t="s">
        <v>7914</v>
      </c>
      <c r="G433" s="54" t="s">
        <v>6762</v>
      </c>
      <c r="H433" s="54" t="s">
        <v>6764</v>
      </c>
      <c r="I433" s="53">
        <v>2</v>
      </c>
      <c r="J433" s="72">
        <v>44697</v>
      </c>
    </row>
    <row r="434" spans="4:10" ht="15.6" customHeight="1">
      <c r="D434" s="52">
        <v>432</v>
      </c>
      <c r="E434" s="53" t="s">
        <v>7915</v>
      </c>
      <c r="F434" s="54" t="s">
        <v>7916</v>
      </c>
      <c r="G434" s="54" t="s">
        <v>6735</v>
      </c>
      <c r="H434" s="54" t="s">
        <v>6914</v>
      </c>
      <c r="I434" s="53">
        <v>2</v>
      </c>
      <c r="J434" s="72">
        <v>44697</v>
      </c>
    </row>
    <row r="435" spans="4:10" ht="15.6" customHeight="1">
      <c r="D435" s="52">
        <v>433</v>
      </c>
      <c r="E435" s="53">
        <v>2329</v>
      </c>
      <c r="F435" s="54" t="s">
        <v>7917</v>
      </c>
      <c r="G435" s="54" t="s">
        <v>6735</v>
      </c>
      <c r="H435" s="54" t="s">
        <v>6914</v>
      </c>
      <c r="I435" s="53">
        <v>2</v>
      </c>
      <c r="J435" s="72">
        <v>44697</v>
      </c>
    </row>
    <row r="436" spans="4:10" ht="15.6" customHeight="1">
      <c r="D436" s="52">
        <v>434</v>
      </c>
      <c r="E436" s="53">
        <v>3285</v>
      </c>
      <c r="F436" s="54" t="s">
        <v>7918</v>
      </c>
      <c r="G436" s="54" t="s">
        <v>6735</v>
      </c>
      <c r="H436" s="54" t="s">
        <v>6914</v>
      </c>
      <c r="I436" s="53">
        <v>2</v>
      </c>
      <c r="J436" s="72">
        <v>44697</v>
      </c>
    </row>
    <row r="437" spans="4:10" ht="15.6" customHeight="1">
      <c r="D437" s="52">
        <v>435</v>
      </c>
      <c r="E437" s="53">
        <v>3327</v>
      </c>
      <c r="F437" s="54" t="s">
        <v>7919</v>
      </c>
      <c r="G437" s="54" t="s">
        <v>6735</v>
      </c>
      <c r="H437" s="54" t="s">
        <v>6914</v>
      </c>
      <c r="I437" s="53">
        <v>2</v>
      </c>
      <c r="J437" s="72">
        <v>44697</v>
      </c>
    </row>
    <row r="438" spans="4:10" ht="15.6" customHeight="1">
      <c r="D438" s="52">
        <v>436</v>
      </c>
      <c r="E438" s="53">
        <v>4577</v>
      </c>
      <c r="F438" s="54" t="s">
        <v>7920</v>
      </c>
      <c r="G438" s="54" t="s">
        <v>6774</v>
      </c>
      <c r="H438" s="54" t="s">
        <v>7071</v>
      </c>
      <c r="I438" s="53">
        <v>2</v>
      </c>
      <c r="J438" s="72">
        <v>44697</v>
      </c>
    </row>
    <row r="439" spans="4:10" ht="15.6" customHeight="1">
      <c r="D439" s="52">
        <v>437</v>
      </c>
      <c r="E439" s="53">
        <v>4530</v>
      </c>
      <c r="F439" s="54" t="s">
        <v>7921</v>
      </c>
      <c r="G439" s="54" t="s">
        <v>6774</v>
      </c>
      <c r="H439" s="54" t="s">
        <v>7071</v>
      </c>
      <c r="I439" s="53">
        <v>2</v>
      </c>
      <c r="J439" s="72">
        <v>44697</v>
      </c>
    </row>
    <row r="440" spans="4:10" ht="15.6" customHeight="1">
      <c r="D440" s="52">
        <v>438</v>
      </c>
      <c r="E440" s="53">
        <v>3875</v>
      </c>
      <c r="F440" s="54" t="s">
        <v>7922</v>
      </c>
      <c r="G440" s="54" t="s">
        <v>6774</v>
      </c>
      <c r="H440" s="54" t="s">
        <v>7071</v>
      </c>
      <c r="I440" s="53">
        <v>2</v>
      </c>
      <c r="J440" s="72">
        <v>44697</v>
      </c>
    </row>
    <row r="441" spans="4:10" ht="15.6" customHeight="1">
      <c r="D441" s="52">
        <v>439</v>
      </c>
      <c r="E441" s="53">
        <v>2895</v>
      </c>
      <c r="F441" s="54" t="s">
        <v>7923</v>
      </c>
      <c r="G441" s="54" t="s">
        <v>6713</v>
      </c>
      <c r="H441" s="54" t="s">
        <v>6726</v>
      </c>
      <c r="I441" s="53">
        <v>2</v>
      </c>
      <c r="J441" s="72">
        <v>44698</v>
      </c>
    </row>
    <row r="442" spans="4:10" ht="15.6" customHeight="1">
      <c r="D442" s="52">
        <v>440</v>
      </c>
      <c r="E442" s="53">
        <v>3611</v>
      </c>
      <c r="F442" s="54" t="s">
        <v>7924</v>
      </c>
      <c r="G442" s="54" t="s">
        <v>6713</v>
      </c>
      <c r="H442" s="54" t="s">
        <v>6726</v>
      </c>
      <c r="I442" s="53">
        <v>2</v>
      </c>
      <c r="J442" s="72">
        <v>44698</v>
      </c>
    </row>
    <row r="443" spans="4:10" ht="15.6" customHeight="1">
      <c r="D443" s="52">
        <v>441</v>
      </c>
      <c r="E443" s="53">
        <v>4739</v>
      </c>
      <c r="F443" s="54" t="s">
        <v>1683</v>
      </c>
      <c r="G443" s="54" t="s">
        <v>6733</v>
      </c>
      <c r="H443" s="54" t="s">
        <v>3</v>
      </c>
      <c r="I443" s="53">
        <v>2</v>
      </c>
      <c r="J443" s="72">
        <v>44698</v>
      </c>
    </row>
    <row r="444" spans="4:10" ht="15.6" customHeight="1">
      <c r="D444" s="52">
        <v>442</v>
      </c>
      <c r="E444" s="53">
        <v>4081</v>
      </c>
      <c r="F444" s="54" t="s">
        <v>7315</v>
      </c>
      <c r="G444" s="54" t="s">
        <v>6733</v>
      </c>
      <c r="H444" s="54" t="s">
        <v>3</v>
      </c>
      <c r="I444" s="53">
        <v>2</v>
      </c>
      <c r="J444" s="72">
        <v>44698</v>
      </c>
    </row>
    <row r="445" spans="4:10" ht="15.6" customHeight="1">
      <c r="D445" s="52">
        <v>443</v>
      </c>
      <c r="E445" s="53">
        <v>2749</v>
      </c>
      <c r="F445" s="54" t="s">
        <v>7925</v>
      </c>
      <c r="G445" s="54" t="s">
        <v>6733</v>
      </c>
      <c r="H445" s="54" t="s">
        <v>3</v>
      </c>
      <c r="I445" s="53">
        <v>2</v>
      </c>
      <c r="J445" s="72">
        <v>44698</v>
      </c>
    </row>
    <row r="446" spans="4:10" ht="15.6" customHeight="1">
      <c r="D446" s="52">
        <v>444</v>
      </c>
      <c r="E446" s="53">
        <v>4511</v>
      </c>
      <c r="F446" s="54" t="s">
        <v>963</v>
      </c>
      <c r="G446" s="54" t="s">
        <v>6733</v>
      </c>
      <c r="H446" s="54" t="s">
        <v>3</v>
      </c>
      <c r="I446" s="53">
        <v>2</v>
      </c>
      <c r="J446" s="72">
        <v>44698</v>
      </c>
    </row>
    <row r="447" spans="4:10" ht="15.6" customHeight="1">
      <c r="D447" s="52">
        <v>445</v>
      </c>
      <c r="E447" s="53">
        <v>4175</v>
      </c>
      <c r="F447" s="54" t="s">
        <v>7926</v>
      </c>
      <c r="G447" s="54" t="s">
        <v>6762</v>
      </c>
      <c r="H447" s="54" t="s">
        <v>6764</v>
      </c>
      <c r="I447" s="53">
        <v>2</v>
      </c>
      <c r="J447" s="72">
        <v>44698</v>
      </c>
    </row>
    <row r="448" spans="4:10" ht="15.6" customHeight="1">
      <c r="D448" s="52">
        <v>446</v>
      </c>
      <c r="E448" s="53">
        <v>4437</v>
      </c>
      <c r="F448" s="54" t="s">
        <v>7927</v>
      </c>
      <c r="G448" s="54" t="s">
        <v>6762</v>
      </c>
      <c r="H448" s="54" t="s">
        <v>6764</v>
      </c>
      <c r="I448" s="53">
        <v>2</v>
      </c>
      <c r="J448" s="72">
        <v>44698</v>
      </c>
    </row>
    <row r="449" spans="4:10" ht="15.6" customHeight="1">
      <c r="D449" s="52">
        <v>447</v>
      </c>
      <c r="E449" s="53">
        <v>3508</v>
      </c>
      <c r="F449" s="54" t="s">
        <v>7928</v>
      </c>
      <c r="G449" s="54" t="s">
        <v>6762</v>
      </c>
      <c r="H449" s="54" t="s">
        <v>6764</v>
      </c>
      <c r="I449" s="53">
        <v>2</v>
      </c>
      <c r="J449" s="72">
        <v>44698</v>
      </c>
    </row>
    <row r="450" spans="4:10" ht="15.6" customHeight="1">
      <c r="D450" s="52">
        <v>448</v>
      </c>
      <c r="E450" s="53">
        <v>4318</v>
      </c>
      <c r="F450" s="54" t="s">
        <v>7929</v>
      </c>
      <c r="G450" s="54" t="s">
        <v>6735</v>
      </c>
      <c r="H450" s="54" t="s">
        <v>6850</v>
      </c>
      <c r="I450" s="53">
        <v>2</v>
      </c>
      <c r="J450" s="72">
        <v>44698</v>
      </c>
    </row>
    <row r="451" spans="4:10" ht="15.6" customHeight="1">
      <c r="D451" s="52">
        <v>449</v>
      </c>
      <c r="E451" s="53">
        <v>4435</v>
      </c>
      <c r="F451" s="54" t="s">
        <v>7930</v>
      </c>
      <c r="G451" s="54" t="s">
        <v>6735</v>
      </c>
      <c r="H451" s="54" t="s">
        <v>6850</v>
      </c>
      <c r="I451" s="53">
        <v>2</v>
      </c>
      <c r="J451" s="72">
        <v>44698</v>
      </c>
    </row>
    <row r="452" spans="4:10" ht="15.6" customHeight="1">
      <c r="D452" s="52">
        <v>450</v>
      </c>
      <c r="E452" s="53" t="s">
        <v>7931</v>
      </c>
      <c r="F452" s="54" t="s">
        <v>7932</v>
      </c>
      <c r="G452" s="54" t="s">
        <v>6735</v>
      </c>
      <c r="H452" s="54" t="s">
        <v>7081</v>
      </c>
      <c r="I452" s="53">
        <v>2</v>
      </c>
      <c r="J452" s="72">
        <v>44698</v>
      </c>
    </row>
    <row r="453" spans="4:10" ht="15.6" customHeight="1">
      <c r="D453" s="52">
        <v>451</v>
      </c>
      <c r="E453" s="53">
        <v>3081</v>
      </c>
      <c r="F453" s="54" t="s">
        <v>7933</v>
      </c>
      <c r="G453" s="54" t="s">
        <v>6735</v>
      </c>
      <c r="H453" s="54" t="s">
        <v>7081</v>
      </c>
      <c r="I453" s="53">
        <v>2</v>
      </c>
      <c r="J453" s="72">
        <v>44698</v>
      </c>
    </row>
    <row r="454" spans="4:10" ht="15.6" customHeight="1">
      <c r="D454" s="52">
        <v>452</v>
      </c>
      <c r="E454" s="53" t="s">
        <v>7934</v>
      </c>
      <c r="F454" s="54" t="s">
        <v>7935</v>
      </c>
      <c r="G454" s="54" t="s">
        <v>6774</v>
      </c>
      <c r="H454" s="54" t="s">
        <v>6969</v>
      </c>
      <c r="I454" s="53">
        <v>2</v>
      </c>
      <c r="J454" s="72">
        <v>44698</v>
      </c>
    </row>
    <row r="455" spans="4:10" ht="15.6" customHeight="1">
      <c r="D455" s="52">
        <v>453</v>
      </c>
      <c r="E455" s="53">
        <v>4831</v>
      </c>
      <c r="F455" s="54" t="s">
        <v>7936</v>
      </c>
      <c r="G455" s="54" t="s">
        <v>6774</v>
      </c>
      <c r="H455" s="54" t="s">
        <v>6969</v>
      </c>
      <c r="I455" s="53">
        <v>2</v>
      </c>
      <c r="J455" s="72">
        <v>44698</v>
      </c>
    </row>
    <row r="456" spans="4:10" ht="15.6" customHeight="1">
      <c r="D456" s="52">
        <v>454</v>
      </c>
      <c r="E456" s="53">
        <v>4618</v>
      </c>
      <c r="F456" s="54" t="s">
        <v>7937</v>
      </c>
      <c r="G456" s="54" t="s">
        <v>6774</v>
      </c>
      <c r="H456" s="54" t="s">
        <v>6969</v>
      </c>
      <c r="I456" s="53">
        <v>2</v>
      </c>
      <c r="J456" s="72">
        <v>44698</v>
      </c>
    </row>
    <row r="457" spans="4:10" ht="15.6" customHeight="1">
      <c r="D457" s="52">
        <v>455</v>
      </c>
      <c r="E457" s="53">
        <v>3576</v>
      </c>
      <c r="F457" s="54" t="s">
        <v>7938</v>
      </c>
      <c r="G457" s="54" t="s">
        <v>6713</v>
      </c>
      <c r="H457" s="54" t="s">
        <v>6726</v>
      </c>
      <c r="I457" s="53">
        <v>2</v>
      </c>
      <c r="J457" s="72">
        <v>44699</v>
      </c>
    </row>
    <row r="458" spans="4:10" ht="15.6" customHeight="1">
      <c r="D458" s="52">
        <v>456</v>
      </c>
      <c r="E458" s="53">
        <v>4096</v>
      </c>
      <c r="F458" s="54" t="s">
        <v>7939</v>
      </c>
      <c r="G458" s="54" t="s">
        <v>6713</v>
      </c>
      <c r="H458" s="54" t="s">
        <v>6726</v>
      </c>
      <c r="I458" s="53">
        <v>2</v>
      </c>
      <c r="J458" s="72">
        <v>44699</v>
      </c>
    </row>
    <row r="459" spans="4:10" ht="15.6" customHeight="1">
      <c r="D459" s="52">
        <v>457</v>
      </c>
      <c r="E459" s="53">
        <v>2755</v>
      </c>
      <c r="F459" s="54" t="s">
        <v>7940</v>
      </c>
      <c r="G459" s="54" t="s">
        <v>6713</v>
      </c>
      <c r="H459" s="54" t="s">
        <v>5330</v>
      </c>
      <c r="I459" s="53">
        <v>2</v>
      </c>
      <c r="J459" s="72">
        <v>44699</v>
      </c>
    </row>
    <row r="460" spans="4:10" ht="15.6" customHeight="1">
      <c r="D460" s="52">
        <v>458</v>
      </c>
      <c r="E460" s="53" t="s">
        <v>7941</v>
      </c>
      <c r="F460" s="54" t="s">
        <v>7942</v>
      </c>
      <c r="G460" s="54" t="s">
        <v>6713</v>
      </c>
      <c r="H460" s="54" t="s">
        <v>5330</v>
      </c>
      <c r="I460" s="53">
        <v>2</v>
      </c>
      <c r="J460" s="72">
        <v>44699</v>
      </c>
    </row>
    <row r="461" spans="4:10" ht="15.6" customHeight="1">
      <c r="D461" s="52">
        <v>459</v>
      </c>
      <c r="E461" s="53" t="s">
        <v>7943</v>
      </c>
      <c r="F461" s="54" t="s">
        <v>7944</v>
      </c>
      <c r="G461" s="54" t="s">
        <v>6713</v>
      </c>
      <c r="H461" s="54" t="s">
        <v>5330</v>
      </c>
      <c r="I461" s="53">
        <v>2</v>
      </c>
      <c r="J461" s="72">
        <v>44699</v>
      </c>
    </row>
    <row r="462" spans="4:10" ht="15.6" customHeight="1">
      <c r="D462" s="52">
        <v>460</v>
      </c>
      <c r="E462" s="53">
        <v>3087</v>
      </c>
      <c r="F462" s="54" t="s">
        <v>7945</v>
      </c>
      <c r="G462" s="54" t="s">
        <v>6762</v>
      </c>
      <c r="H462" s="54" t="s">
        <v>6764</v>
      </c>
      <c r="I462" s="53">
        <v>2</v>
      </c>
      <c r="J462" s="72">
        <v>44699</v>
      </c>
    </row>
    <row r="463" spans="4:10" ht="15.6" customHeight="1">
      <c r="D463" s="52">
        <v>461</v>
      </c>
      <c r="E463" s="53">
        <v>3289</v>
      </c>
      <c r="F463" s="54" t="s">
        <v>7946</v>
      </c>
      <c r="G463" s="54" t="s">
        <v>6762</v>
      </c>
      <c r="H463" s="54" t="s">
        <v>6764</v>
      </c>
      <c r="I463" s="53">
        <v>2</v>
      </c>
      <c r="J463" s="72">
        <v>44699</v>
      </c>
    </row>
    <row r="464" spans="4:10" ht="15.6" customHeight="1">
      <c r="D464" s="52">
        <v>462</v>
      </c>
      <c r="E464" s="53">
        <v>2411</v>
      </c>
      <c r="F464" s="54" t="s">
        <v>7947</v>
      </c>
      <c r="G464" s="54" t="s">
        <v>6762</v>
      </c>
      <c r="H464" s="54" t="s">
        <v>6764</v>
      </c>
      <c r="I464" s="53">
        <v>2</v>
      </c>
      <c r="J464" s="72">
        <v>44699</v>
      </c>
    </row>
    <row r="465" spans="4:10" ht="15.6" customHeight="1">
      <c r="D465" s="52">
        <v>463</v>
      </c>
      <c r="E465" s="53">
        <v>4603</v>
      </c>
      <c r="F465" s="54" t="s">
        <v>7948</v>
      </c>
      <c r="G465" s="54" t="s">
        <v>6792</v>
      </c>
      <c r="H465" s="54" t="s">
        <v>7463</v>
      </c>
      <c r="I465" s="53">
        <v>2</v>
      </c>
      <c r="J465" s="72">
        <v>44699</v>
      </c>
    </row>
    <row r="466" spans="4:10" ht="15.6" customHeight="1">
      <c r="D466" s="52">
        <v>464</v>
      </c>
      <c r="E466" s="53">
        <v>3839</v>
      </c>
      <c r="F466" s="54" t="s">
        <v>7949</v>
      </c>
      <c r="G466" s="54" t="s">
        <v>6792</v>
      </c>
      <c r="H466" s="54" t="s">
        <v>7463</v>
      </c>
      <c r="I466" s="53">
        <v>2</v>
      </c>
      <c r="J466" s="72">
        <v>44699</v>
      </c>
    </row>
    <row r="467" spans="4:10" ht="15.6" customHeight="1">
      <c r="D467" s="52">
        <v>465</v>
      </c>
      <c r="E467" s="53">
        <v>4296</v>
      </c>
      <c r="F467" s="54" t="s">
        <v>7950</v>
      </c>
      <c r="G467" s="54" t="s">
        <v>6774</v>
      </c>
      <c r="H467" s="54" t="s">
        <v>6969</v>
      </c>
      <c r="I467" s="53">
        <v>2</v>
      </c>
      <c r="J467" s="72">
        <v>44699</v>
      </c>
    </row>
    <row r="468" spans="4:10" ht="15.6" customHeight="1">
      <c r="D468" s="52">
        <v>466</v>
      </c>
      <c r="E468" s="53">
        <v>4250</v>
      </c>
      <c r="F468" s="54" t="s">
        <v>7951</v>
      </c>
      <c r="G468" s="54" t="s">
        <v>6774</v>
      </c>
      <c r="H468" s="54" t="s">
        <v>6969</v>
      </c>
      <c r="I468" s="53">
        <v>2</v>
      </c>
      <c r="J468" s="72">
        <v>44699</v>
      </c>
    </row>
    <row r="469" spans="4:10" ht="15.6" customHeight="1">
      <c r="D469" s="52">
        <v>467</v>
      </c>
      <c r="E469" s="53">
        <v>4170</v>
      </c>
      <c r="F469" s="54" t="s">
        <v>7952</v>
      </c>
      <c r="G469" s="54" t="s">
        <v>6774</v>
      </c>
      <c r="H469" s="54" t="s">
        <v>6969</v>
      </c>
      <c r="I469" s="53">
        <v>2</v>
      </c>
      <c r="J469" s="72">
        <v>44699</v>
      </c>
    </row>
    <row r="470" spans="4:10" ht="15.6" customHeight="1">
      <c r="D470" s="52">
        <v>468</v>
      </c>
      <c r="E470" s="53">
        <v>4199</v>
      </c>
      <c r="F470" s="54" t="s">
        <v>7953</v>
      </c>
      <c r="G470" s="54" t="s">
        <v>6713</v>
      </c>
      <c r="H470" s="54" t="s">
        <v>6726</v>
      </c>
      <c r="I470" s="53">
        <v>2</v>
      </c>
      <c r="J470" s="72">
        <v>44700</v>
      </c>
    </row>
    <row r="471" spans="4:10" ht="15.6" customHeight="1">
      <c r="D471" s="52">
        <v>469</v>
      </c>
      <c r="E471" s="53">
        <v>4227</v>
      </c>
      <c r="F471" s="54" t="s">
        <v>7954</v>
      </c>
      <c r="G471" s="54" t="s">
        <v>6713</v>
      </c>
      <c r="H471" s="54" t="s">
        <v>6726</v>
      </c>
      <c r="I471" s="53">
        <v>2</v>
      </c>
      <c r="J471" s="72">
        <v>44700</v>
      </c>
    </row>
    <row r="472" spans="4:10" ht="15.6" customHeight="1">
      <c r="D472" s="52">
        <v>470</v>
      </c>
      <c r="E472" s="53">
        <v>4898</v>
      </c>
      <c r="F472" s="54" t="s">
        <v>7955</v>
      </c>
      <c r="G472" s="54" t="s">
        <v>6713</v>
      </c>
      <c r="H472" s="54" t="s">
        <v>6726</v>
      </c>
      <c r="I472" s="53">
        <v>2</v>
      </c>
      <c r="J472" s="72">
        <v>44700</v>
      </c>
    </row>
    <row r="473" spans="4:10" ht="15.6" customHeight="1">
      <c r="D473" s="52">
        <v>471</v>
      </c>
      <c r="E473" s="53">
        <v>4108</v>
      </c>
      <c r="F473" s="54" t="s">
        <v>7337</v>
      </c>
      <c r="G473" s="54" t="s">
        <v>6713</v>
      </c>
      <c r="H473" s="54" t="s">
        <v>5330</v>
      </c>
      <c r="I473" s="53">
        <v>2</v>
      </c>
      <c r="J473" s="72">
        <v>44700</v>
      </c>
    </row>
    <row r="474" spans="4:10" ht="15.6" customHeight="1">
      <c r="D474" s="52">
        <v>472</v>
      </c>
      <c r="E474" s="53">
        <v>3062</v>
      </c>
      <c r="F474" s="54" t="s">
        <v>7956</v>
      </c>
      <c r="G474" s="54" t="s">
        <v>6713</v>
      </c>
      <c r="H474" s="54" t="s">
        <v>5330</v>
      </c>
      <c r="I474" s="53">
        <v>2</v>
      </c>
      <c r="J474" s="72">
        <v>44700</v>
      </c>
    </row>
    <row r="475" spans="4:10" ht="15.6" customHeight="1">
      <c r="D475" s="52">
        <v>473</v>
      </c>
      <c r="E475" s="53">
        <v>4574</v>
      </c>
      <c r="F475" s="54" t="s">
        <v>7957</v>
      </c>
      <c r="G475" s="54" t="s">
        <v>6713</v>
      </c>
      <c r="H475" s="54" t="s">
        <v>5330</v>
      </c>
      <c r="I475" s="53">
        <v>2</v>
      </c>
      <c r="J475" s="72">
        <v>44700</v>
      </c>
    </row>
    <row r="476" spans="4:10" ht="15.6" customHeight="1">
      <c r="D476" s="52">
        <v>474</v>
      </c>
      <c r="E476" s="53" t="s">
        <v>1426</v>
      </c>
      <c r="F476" s="54" t="s">
        <v>7958</v>
      </c>
      <c r="G476" s="54" t="s">
        <v>6762</v>
      </c>
      <c r="H476" s="54" t="s">
        <v>6764</v>
      </c>
      <c r="I476" s="53">
        <v>2</v>
      </c>
      <c r="J476" s="72">
        <v>44700</v>
      </c>
    </row>
    <row r="477" spans="4:10" ht="15.6" customHeight="1">
      <c r="D477" s="52">
        <v>475</v>
      </c>
      <c r="E477" s="53">
        <v>4497</v>
      </c>
      <c r="F477" s="54" t="s">
        <v>7959</v>
      </c>
      <c r="G477" s="54" t="s">
        <v>6762</v>
      </c>
      <c r="H477" s="54" t="s">
        <v>6764</v>
      </c>
      <c r="I477" s="53">
        <v>2</v>
      </c>
      <c r="J477" s="72">
        <v>44700</v>
      </c>
    </row>
    <row r="478" spans="4:10" ht="15.6" customHeight="1">
      <c r="D478" s="52">
        <v>476</v>
      </c>
      <c r="E478" s="53">
        <v>2713</v>
      </c>
      <c r="F478" s="54" t="s">
        <v>7960</v>
      </c>
      <c r="G478" s="54" t="s">
        <v>6762</v>
      </c>
      <c r="H478" s="54" t="s">
        <v>6764</v>
      </c>
      <c r="I478" s="53">
        <v>2</v>
      </c>
      <c r="J478" s="72">
        <v>44700</v>
      </c>
    </row>
    <row r="479" spans="4:10" ht="15.6" customHeight="1">
      <c r="D479" s="52">
        <v>477</v>
      </c>
      <c r="E479" s="53">
        <v>4370</v>
      </c>
      <c r="F479" s="54" t="s">
        <v>7961</v>
      </c>
      <c r="G479" s="54" t="s">
        <v>6774</v>
      </c>
      <c r="H479" s="54" t="s">
        <v>7299</v>
      </c>
      <c r="I479" s="53">
        <v>2</v>
      </c>
      <c r="J479" s="72">
        <v>44700</v>
      </c>
    </row>
    <row r="480" spans="4:10" ht="15.6" customHeight="1">
      <c r="D480" s="52">
        <v>478</v>
      </c>
      <c r="E480" s="53" t="s">
        <v>7449</v>
      </c>
      <c r="F480" s="54" t="s">
        <v>7450</v>
      </c>
      <c r="G480" s="54" t="s">
        <v>6733</v>
      </c>
      <c r="H480" s="54" t="s">
        <v>6921</v>
      </c>
      <c r="I480" s="53">
        <v>2</v>
      </c>
      <c r="J480" s="72">
        <v>44704</v>
      </c>
    </row>
    <row r="481" spans="4:10" ht="15.6" customHeight="1">
      <c r="D481" s="52">
        <v>479</v>
      </c>
      <c r="E481" s="53" t="s">
        <v>7962</v>
      </c>
      <c r="F481" s="54" t="s">
        <v>7963</v>
      </c>
      <c r="G481" s="54" t="s">
        <v>6733</v>
      </c>
      <c r="H481" s="54" t="s">
        <v>6921</v>
      </c>
      <c r="I481" s="53">
        <v>2</v>
      </c>
      <c r="J481" s="72">
        <v>44704</v>
      </c>
    </row>
    <row r="482" spans="4:10" ht="15.6" customHeight="1">
      <c r="D482" s="52">
        <v>480</v>
      </c>
      <c r="E482" s="53">
        <v>2189</v>
      </c>
      <c r="F482" s="54" t="s">
        <v>7964</v>
      </c>
      <c r="G482" s="54" t="s">
        <v>6733</v>
      </c>
      <c r="H482" s="54" t="s">
        <v>6921</v>
      </c>
      <c r="I482" s="53">
        <v>2</v>
      </c>
      <c r="J482" s="72">
        <v>44704</v>
      </c>
    </row>
    <row r="483" spans="4:10" ht="15.6" customHeight="1">
      <c r="D483" s="52">
        <v>481</v>
      </c>
      <c r="E483" s="53">
        <v>4884</v>
      </c>
      <c r="F483" s="54" t="s">
        <v>7965</v>
      </c>
      <c r="G483" s="54" t="s">
        <v>6713</v>
      </c>
      <c r="H483" s="54" t="s">
        <v>5330</v>
      </c>
      <c r="I483" s="53">
        <v>2</v>
      </c>
      <c r="J483" s="72">
        <v>44704</v>
      </c>
    </row>
    <row r="484" spans="4:10" ht="15.6" customHeight="1">
      <c r="D484" s="52">
        <v>482</v>
      </c>
      <c r="E484" s="53">
        <v>4418</v>
      </c>
      <c r="F484" s="54" t="s">
        <v>7966</v>
      </c>
      <c r="G484" s="54" t="s">
        <v>6713</v>
      </c>
      <c r="H484" s="54" t="s">
        <v>5330</v>
      </c>
      <c r="I484" s="53">
        <v>2</v>
      </c>
      <c r="J484" s="72">
        <v>44704</v>
      </c>
    </row>
    <row r="485" spans="4:10" ht="15.6" customHeight="1">
      <c r="D485" s="52">
        <v>483</v>
      </c>
      <c r="E485" s="53" t="s">
        <v>7967</v>
      </c>
      <c r="F485" s="54" t="s">
        <v>7968</v>
      </c>
      <c r="G485" s="54" t="s">
        <v>6713</v>
      </c>
      <c r="H485" s="54" t="s">
        <v>5330</v>
      </c>
      <c r="I485" s="53">
        <v>2</v>
      </c>
      <c r="J485" s="72">
        <v>44704</v>
      </c>
    </row>
    <row r="486" spans="4:10" ht="15.6" customHeight="1">
      <c r="D486" s="52">
        <v>484</v>
      </c>
      <c r="E486" s="53">
        <v>4157</v>
      </c>
      <c r="F486" s="54" t="s">
        <v>7969</v>
      </c>
      <c r="G486" s="54" t="s">
        <v>6762</v>
      </c>
      <c r="H486" s="54" t="s">
        <v>6764</v>
      </c>
      <c r="I486" s="53">
        <v>2</v>
      </c>
      <c r="J486" s="72">
        <v>44704</v>
      </c>
    </row>
    <row r="487" spans="4:10" ht="15.6" customHeight="1">
      <c r="D487" s="52">
        <v>485</v>
      </c>
      <c r="E487" s="53">
        <v>3028</v>
      </c>
      <c r="F487" s="54" t="s">
        <v>7970</v>
      </c>
      <c r="G487" s="54" t="s">
        <v>6762</v>
      </c>
      <c r="H487" s="54" t="s">
        <v>6764</v>
      </c>
      <c r="I487" s="53">
        <v>2</v>
      </c>
      <c r="J487" s="72">
        <v>44704</v>
      </c>
    </row>
    <row r="488" spans="4:10" ht="15.6" customHeight="1">
      <c r="D488" s="52">
        <v>486</v>
      </c>
      <c r="E488" s="53">
        <v>3739</v>
      </c>
      <c r="F488" s="54" t="s">
        <v>7971</v>
      </c>
      <c r="G488" s="54" t="s">
        <v>6762</v>
      </c>
      <c r="H488" s="54" t="s">
        <v>6764</v>
      </c>
      <c r="I488" s="53">
        <v>2</v>
      </c>
      <c r="J488" s="72">
        <v>44704</v>
      </c>
    </row>
    <row r="489" spans="4:10" ht="15.6" customHeight="1">
      <c r="D489" s="52">
        <v>487</v>
      </c>
      <c r="E489" s="53">
        <v>4816</v>
      </c>
      <c r="F489" s="54" t="s">
        <v>7972</v>
      </c>
      <c r="G489" s="54" t="s">
        <v>6792</v>
      </c>
      <c r="H489" s="54" t="s">
        <v>7463</v>
      </c>
      <c r="I489" s="53">
        <v>2</v>
      </c>
      <c r="J489" s="72">
        <v>44704</v>
      </c>
    </row>
    <row r="490" spans="4:10" ht="15.6" customHeight="1">
      <c r="D490" s="52">
        <v>488</v>
      </c>
      <c r="E490" s="53">
        <v>3613</v>
      </c>
      <c r="F490" s="54" t="s">
        <v>7973</v>
      </c>
      <c r="G490" s="54" t="s">
        <v>6774</v>
      </c>
      <c r="H490" s="54" t="s">
        <v>7299</v>
      </c>
      <c r="I490" s="53">
        <v>2</v>
      </c>
      <c r="J490" s="72">
        <v>44704</v>
      </c>
    </row>
    <row r="491" spans="4:10" ht="15.6" customHeight="1">
      <c r="D491" s="52">
        <v>489</v>
      </c>
      <c r="E491" s="53">
        <v>3672</v>
      </c>
      <c r="F491" s="54" t="s">
        <v>7974</v>
      </c>
      <c r="G491" s="54" t="s">
        <v>6774</v>
      </c>
      <c r="H491" s="54" t="s">
        <v>6969</v>
      </c>
      <c r="I491" s="53">
        <v>2</v>
      </c>
      <c r="J491" s="72">
        <v>44704</v>
      </c>
    </row>
    <row r="492" spans="4:10" ht="15.6" customHeight="1">
      <c r="D492" s="52">
        <v>490</v>
      </c>
      <c r="E492" s="53">
        <v>3513</v>
      </c>
      <c r="F492" s="54" t="s">
        <v>7975</v>
      </c>
      <c r="G492" s="54" t="s">
        <v>6774</v>
      </c>
      <c r="H492" s="54" t="s">
        <v>6969</v>
      </c>
      <c r="I492" s="53">
        <v>2</v>
      </c>
      <c r="J492" s="72">
        <v>44704</v>
      </c>
    </row>
    <row r="493" spans="4:10" ht="15.6" customHeight="1">
      <c r="D493" s="52">
        <v>491</v>
      </c>
      <c r="E493" s="53">
        <v>2312</v>
      </c>
      <c r="F493" s="54" t="s">
        <v>7976</v>
      </c>
      <c r="G493" s="54" t="s">
        <v>6733</v>
      </c>
      <c r="H493" s="54" t="s">
        <v>6921</v>
      </c>
      <c r="I493" s="53">
        <v>2</v>
      </c>
      <c r="J493" s="72">
        <v>44705</v>
      </c>
    </row>
    <row r="494" spans="4:10" ht="15.6" customHeight="1">
      <c r="D494" s="52">
        <v>492</v>
      </c>
      <c r="E494" s="53">
        <v>2642</v>
      </c>
      <c r="F494" s="54" t="s">
        <v>7977</v>
      </c>
      <c r="G494" s="54" t="s">
        <v>6733</v>
      </c>
      <c r="H494" s="54" t="s">
        <v>6921</v>
      </c>
      <c r="I494" s="53">
        <v>2</v>
      </c>
      <c r="J494" s="72">
        <v>44705</v>
      </c>
    </row>
    <row r="495" spans="4:10" ht="15.6" customHeight="1">
      <c r="D495" s="52">
        <v>493</v>
      </c>
      <c r="E495" s="53">
        <v>2912</v>
      </c>
      <c r="F495" s="54" t="s">
        <v>7978</v>
      </c>
      <c r="G495" s="54" t="s">
        <v>6733</v>
      </c>
      <c r="H495" s="54" t="s">
        <v>6921</v>
      </c>
      <c r="I495" s="53">
        <v>2</v>
      </c>
      <c r="J495" s="72">
        <v>44705</v>
      </c>
    </row>
    <row r="496" spans="4:10" ht="15.6" customHeight="1">
      <c r="D496" s="52">
        <v>494</v>
      </c>
      <c r="E496" s="53">
        <v>3785</v>
      </c>
      <c r="F496" s="54" t="s">
        <v>1059</v>
      </c>
      <c r="G496" s="54" t="s">
        <v>6733</v>
      </c>
      <c r="H496" s="54" t="s">
        <v>10</v>
      </c>
      <c r="I496" s="53">
        <v>2</v>
      </c>
      <c r="J496" s="72">
        <v>44705</v>
      </c>
    </row>
    <row r="497" spans="4:10" ht="15.6" customHeight="1">
      <c r="D497" s="52">
        <v>495</v>
      </c>
      <c r="E497" s="53">
        <v>2492</v>
      </c>
      <c r="F497" s="54" t="s">
        <v>7490</v>
      </c>
      <c r="G497" s="54" t="s">
        <v>6733</v>
      </c>
      <c r="H497" s="54" t="s">
        <v>10</v>
      </c>
      <c r="I497" s="53">
        <v>2</v>
      </c>
      <c r="J497" s="72">
        <v>44705</v>
      </c>
    </row>
    <row r="498" spans="4:10" ht="15.6" customHeight="1">
      <c r="D498" s="52">
        <v>496</v>
      </c>
      <c r="E498" s="53">
        <v>2743</v>
      </c>
      <c r="F498" s="54" t="s">
        <v>7979</v>
      </c>
      <c r="G498" s="54" t="s">
        <v>6733</v>
      </c>
      <c r="H498" s="54" t="s">
        <v>10</v>
      </c>
      <c r="I498" s="53">
        <v>2</v>
      </c>
      <c r="J498" s="72">
        <v>44705</v>
      </c>
    </row>
    <row r="499" spans="4:10" ht="15.6" customHeight="1">
      <c r="D499" s="52">
        <v>497</v>
      </c>
      <c r="E499" s="53">
        <v>4208</v>
      </c>
      <c r="F499" s="54" t="s">
        <v>1047</v>
      </c>
      <c r="G499" s="54" t="s">
        <v>6733</v>
      </c>
      <c r="H499" s="54" t="s">
        <v>10</v>
      </c>
      <c r="I499" s="53">
        <v>2</v>
      </c>
      <c r="J499" s="72">
        <v>44705</v>
      </c>
    </row>
    <row r="500" spans="4:10" ht="15.6" customHeight="1">
      <c r="D500" s="52">
        <v>498</v>
      </c>
      <c r="E500" s="53">
        <v>3933</v>
      </c>
      <c r="F500" s="54" t="s">
        <v>7980</v>
      </c>
      <c r="G500" s="54" t="s">
        <v>6762</v>
      </c>
      <c r="H500" s="54" t="s">
        <v>7852</v>
      </c>
      <c r="I500" s="53">
        <v>2</v>
      </c>
      <c r="J500" s="72">
        <v>44705</v>
      </c>
    </row>
    <row r="501" spans="4:10" ht="15.6" customHeight="1">
      <c r="D501" s="52">
        <v>499</v>
      </c>
      <c r="E501" s="53">
        <v>3872</v>
      </c>
      <c r="F501" s="54" t="s">
        <v>7981</v>
      </c>
      <c r="G501" s="54" t="s">
        <v>6762</v>
      </c>
      <c r="H501" s="54" t="s">
        <v>7852</v>
      </c>
      <c r="I501" s="53">
        <v>2</v>
      </c>
      <c r="J501" s="72">
        <v>44705</v>
      </c>
    </row>
    <row r="502" spans="4:10" ht="15.6" customHeight="1">
      <c r="D502" s="52">
        <v>500</v>
      </c>
      <c r="E502" s="53">
        <v>3575</v>
      </c>
      <c r="F502" s="54" t="s">
        <v>7982</v>
      </c>
      <c r="G502" s="54" t="s">
        <v>6762</v>
      </c>
      <c r="H502" s="54" t="s">
        <v>7852</v>
      </c>
      <c r="I502" s="53">
        <v>2</v>
      </c>
      <c r="J502" s="72">
        <v>44705</v>
      </c>
    </row>
    <row r="503" spans="4:10" ht="15.6" customHeight="1">
      <c r="D503" s="52">
        <v>501</v>
      </c>
      <c r="E503" s="53">
        <v>3792</v>
      </c>
      <c r="F503" s="54" t="s">
        <v>7983</v>
      </c>
      <c r="G503" s="54" t="s">
        <v>6792</v>
      </c>
      <c r="H503" s="54" t="s">
        <v>7984</v>
      </c>
      <c r="I503" s="53">
        <v>2</v>
      </c>
      <c r="J503" s="72">
        <v>44705</v>
      </c>
    </row>
    <row r="504" spans="4:10" ht="15.6" customHeight="1">
      <c r="D504" s="52">
        <v>502</v>
      </c>
      <c r="E504" s="53">
        <v>3572</v>
      </c>
      <c r="F504" s="54" t="s">
        <v>7985</v>
      </c>
      <c r="G504" s="54" t="s">
        <v>6792</v>
      </c>
      <c r="H504" s="54" t="s">
        <v>7984</v>
      </c>
      <c r="I504" s="53">
        <v>2</v>
      </c>
      <c r="J504" s="72">
        <v>44705</v>
      </c>
    </row>
    <row r="505" spans="4:10" ht="15.6" customHeight="1">
      <c r="D505" s="52">
        <v>503</v>
      </c>
      <c r="E505" s="53">
        <v>4431</v>
      </c>
      <c r="F505" s="54" t="s">
        <v>7986</v>
      </c>
      <c r="G505" s="54" t="s">
        <v>6792</v>
      </c>
      <c r="H505" s="54" t="s">
        <v>7987</v>
      </c>
      <c r="I505" s="53">
        <v>2</v>
      </c>
      <c r="J505" s="72">
        <v>44705</v>
      </c>
    </row>
    <row r="506" spans="4:10" ht="15.6" customHeight="1">
      <c r="D506" s="52">
        <v>504</v>
      </c>
      <c r="E506" s="53">
        <v>4771</v>
      </c>
      <c r="F506" s="54" t="s">
        <v>7988</v>
      </c>
      <c r="G506" s="54" t="s">
        <v>6774</v>
      </c>
      <c r="H506" s="54" t="s">
        <v>7829</v>
      </c>
      <c r="I506" s="53">
        <v>2</v>
      </c>
      <c r="J506" s="72">
        <v>44705</v>
      </c>
    </row>
    <row r="507" spans="4:10" ht="15.6" customHeight="1">
      <c r="D507" s="52">
        <v>505</v>
      </c>
      <c r="E507" s="53">
        <v>4557</v>
      </c>
      <c r="F507" s="54" t="s">
        <v>7989</v>
      </c>
      <c r="G507" s="54" t="s">
        <v>6774</v>
      </c>
      <c r="H507" s="54" t="s">
        <v>7829</v>
      </c>
      <c r="I507" s="53">
        <v>2</v>
      </c>
      <c r="J507" s="72">
        <v>44705</v>
      </c>
    </row>
    <row r="508" spans="4:10" ht="15.6" customHeight="1">
      <c r="D508" s="52">
        <v>506</v>
      </c>
      <c r="E508" s="53">
        <v>4491</v>
      </c>
      <c r="F508" s="54" t="s">
        <v>7990</v>
      </c>
      <c r="G508" s="54" t="s">
        <v>6774</v>
      </c>
      <c r="H508" s="54" t="s">
        <v>7829</v>
      </c>
      <c r="I508" s="53">
        <v>2</v>
      </c>
      <c r="J508" s="72">
        <v>44705</v>
      </c>
    </row>
    <row r="509" spans="4:10" ht="15.6" customHeight="1">
      <c r="D509" s="52">
        <v>507</v>
      </c>
      <c r="E509" s="53">
        <v>4512</v>
      </c>
      <c r="F509" s="54" t="s">
        <v>7991</v>
      </c>
      <c r="G509" s="54" t="s">
        <v>6733</v>
      </c>
      <c r="H509" s="54" t="s">
        <v>6921</v>
      </c>
      <c r="I509" s="53">
        <v>2</v>
      </c>
      <c r="J509" s="72">
        <v>44706</v>
      </c>
    </row>
    <row r="510" spans="4:10" ht="15.6" customHeight="1">
      <c r="D510" s="52">
        <v>508</v>
      </c>
      <c r="E510" s="53">
        <v>4144</v>
      </c>
      <c r="F510" s="54" t="s">
        <v>931</v>
      </c>
      <c r="G510" s="54" t="s">
        <v>6733</v>
      </c>
      <c r="H510" s="54" t="s">
        <v>10</v>
      </c>
      <c r="I510" s="53">
        <v>2</v>
      </c>
      <c r="J510" s="72">
        <v>44706</v>
      </c>
    </row>
    <row r="511" spans="4:10" ht="15.6" customHeight="1">
      <c r="D511" s="52">
        <v>509</v>
      </c>
      <c r="E511" s="53">
        <v>2362</v>
      </c>
      <c r="F511" s="54" t="s">
        <v>7992</v>
      </c>
      <c r="G511" s="54" t="s">
        <v>6733</v>
      </c>
      <c r="H511" s="54" t="s">
        <v>10</v>
      </c>
      <c r="I511" s="53">
        <v>2</v>
      </c>
      <c r="J511" s="72">
        <v>44706</v>
      </c>
    </row>
    <row r="512" spans="4:10" ht="15.6" customHeight="1">
      <c r="D512" s="52">
        <v>510</v>
      </c>
      <c r="E512" s="53">
        <v>3938</v>
      </c>
      <c r="F512" s="54" t="s">
        <v>7110</v>
      </c>
      <c r="G512" s="54" t="s">
        <v>6733</v>
      </c>
      <c r="H512" s="54" t="s">
        <v>10</v>
      </c>
      <c r="I512" s="53">
        <v>2</v>
      </c>
      <c r="J512" s="72">
        <v>44706</v>
      </c>
    </row>
    <row r="513" spans="4:10" ht="15.6" customHeight="1">
      <c r="D513" s="52">
        <v>511</v>
      </c>
      <c r="E513" s="53">
        <v>2920</v>
      </c>
      <c r="F513" s="54" t="s">
        <v>7993</v>
      </c>
      <c r="G513" s="54" t="s">
        <v>6762</v>
      </c>
      <c r="H513" s="54" t="s">
        <v>7852</v>
      </c>
      <c r="I513" s="53">
        <v>2</v>
      </c>
      <c r="J513" s="72">
        <v>44706</v>
      </c>
    </row>
    <row r="514" spans="4:10" ht="15.6" customHeight="1">
      <c r="D514" s="52">
        <v>512</v>
      </c>
      <c r="E514" s="53">
        <v>2865</v>
      </c>
      <c r="F514" s="54" t="s">
        <v>7994</v>
      </c>
      <c r="G514" s="54" t="s">
        <v>6762</v>
      </c>
      <c r="H514" s="54" t="s">
        <v>7852</v>
      </c>
      <c r="I514" s="53">
        <v>2</v>
      </c>
      <c r="J514" s="72">
        <v>44706</v>
      </c>
    </row>
    <row r="515" spans="4:10" ht="15.6" customHeight="1">
      <c r="D515" s="52">
        <v>513</v>
      </c>
      <c r="E515" s="53">
        <v>4202</v>
      </c>
      <c r="F515" s="54" t="s">
        <v>7995</v>
      </c>
      <c r="G515" s="54" t="s">
        <v>6762</v>
      </c>
      <c r="H515" s="54" t="s">
        <v>7852</v>
      </c>
      <c r="I515" s="53">
        <v>2</v>
      </c>
      <c r="J515" s="72">
        <v>44706</v>
      </c>
    </row>
    <row r="516" spans="4:10" ht="15.6" customHeight="1">
      <c r="D516" s="52">
        <v>514</v>
      </c>
      <c r="E516" s="53">
        <v>4631</v>
      </c>
      <c r="F516" s="54" t="s">
        <v>7996</v>
      </c>
      <c r="G516" s="54" t="s">
        <v>6792</v>
      </c>
      <c r="H516" s="54" t="s">
        <v>7997</v>
      </c>
      <c r="I516" s="53">
        <v>2</v>
      </c>
      <c r="J516" s="72">
        <v>44706</v>
      </c>
    </row>
    <row r="517" spans="4:10" ht="15.6" customHeight="1">
      <c r="D517" s="52">
        <v>515</v>
      </c>
      <c r="E517" s="53">
        <v>3090</v>
      </c>
      <c r="F517" s="54" t="s">
        <v>7998</v>
      </c>
      <c r="G517" s="54" t="s">
        <v>6792</v>
      </c>
      <c r="H517" s="54" t="s">
        <v>7997</v>
      </c>
      <c r="I517" s="53">
        <v>2</v>
      </c>
      <c r="J517" s="72">
        <v>44706</v>
      </c>
    </row>
    <row r="518" spans="4:10" ht="15.6" customHeight="1">
      <c r="D518" s="52">
        <v>516</v>
      </c>
      <c r="E518" s="53" t="s">
        <v>7999</v>
      </c>
      <c r="F518" s="54" t="s">
        <v>8000</v>
      </c>
      <c r="G518" s="54" t="s">
        <v>6774</v>
      </c>
      <c r="H518" s="54" t="s">
        <v>8001</v>
      </c>
      <c r="I518" s="53">
        <v>2</v>
      </c>
      <c r="J518" s="72">
        <v>44706</v>
      </c>
    </row>
    <row r="519" spans="4:10" ht="15.6" customHeight="1">
      <c r="D519" s="52">
        <v>517</v>
      </c>
      <c r="E519" s="53">
        <v>4634</v>
      </c>
      <c r="F519" s="54" t="s">
        <v>8002</v>
      </c>
      <c r="G519" s="54" t="s">
        <v>6774</v>
      </c>
      <c r="H519" s="54" t="s">
        <v>8001</v>
      </c>
      <c r="I519" s="53">
        <v>2</v>
      </c>
      <c r="J519" s="72">
        <v>44706</v>
      </c>
    </row>
    <row r="520" spans="4:10" ht="15.6" customHeight="1">
      <c r="D520" s="52">
        <v>518</v>
      </c>
      <c r="E520" s="53">
        <v>4566</v>
      </c>
      <c r="F520" s="54" t="s">
        <v>8003</v>
      </c>
      <c r="G520" s="54" t="s">
        <v>6774</v>
      </c>
      <c r="H520" s="54" t="s">
        <v>8001</v>
      </c>
      <c r="I520" s="53">
        <v>2</v>
      </c>
      <c r="J520" s="72">
        <v>44706</v>
      </c>
    </row>
    <row r="521" spans="4:10" ht="15.6" customHeight="1">
      <c r="D521" s="52">
        <v>519</v>
      </c>
      <c r="E521" s="53">
        <v>4837</v>
      </c>
      <c r="F521" s="54" t="s">
        <v>8004</v>
      </c>
      <c r="G521" s="54" t="s">
        <v>6733</v>
      </c>
      <c r="H521" s="54" t="s">
        <v>6921</v>
      </c>
      <c r="I521" s="53">
        <v>2</v>
      </c>
      <c r="J521" s="72">
        <v>44707</v>
      </c>
    </row>
    <row r="522" spans="4:10" ht="15.6" customHeight="1">
      <c r="D522" s="52">
        <v>520</v>
      </c>
      <c r="E522" s="53">
        <v>4950</v>
      </c>
      <c r="F522" s="54" t="s">
        <v>8005</v>
      </c>
      <c r="G522" s="54" t="s">
        <v>6733</v>
      </c>
      <c r="H522" s="54" t="s">
        <v>6921</v>
      </c>
      <c r="I522" s="53">
        <v>2</v>
      </c>
      <c r="J522" s="72">
        <v>44707</v>
      </c>
    </row>
    <row r="523" spans="4:10" ht="15.6" customHeight="1">
      <c r="D523" s="52">
        <v>521</v>
      </c>
      <c r="E523" s="53">
        <v>4568</v>
      </c>
      <c r="F523" s="54" t="s">
        <v>7308</v>
      </c>
      <c r="G523" s="54" t="s">
        <v>6733</v>
      </c>
      <c r="H523" s="54" t="s">
        <v>6921</v>
      </c>
      <c r="I523" s="53">
        <v>2</v>
      </c>
      <c r="J523" s="72">
        <v>44707</v>
      </c>
    </row>
    <row r="524" spans="4:10" ht="15.6" customHeight="1">
      <c r="D524" s="52">
        <v>522</v>
      </c>
      <c r="E524" s="53">
        <v>4228</v>
      </c>
      <c r="F524" s="54" t="s">
        <v>8006</v>
      </c>
      <c r="G524" s="54" t="s">
        <v>6733</v>
      </c>
      <c r="H524" s="54" t="s">
        <v>10</v>
      </c>
      <c r="I524" s="53">
        <v>2</v>
      </c>
      <c r="J524" s="72">
        <v>44707</v>
      </c>
    </row>
    <row r="525" spans="4:10" ht="15.6" customHeight="1">
      <c r="D525" s="52">
        <v>523</v>
      </c>
      <c r="E525" s="53">
        <v>4237</v>
      </c>
      <c r="F525" s="54" t="s">
        <v>8007</v>
      </c>
      <c r="G525" s="54" t="s">
        <v>6733</v>
      </c>
      <c r="H525" s="54" t="s">
        <v>10</v>
      </c>
      <c r="I525" s="53">
        <v>2</v>
      </c>
      <c r="J525" s="72">
        <v>44707</v>
      </c>
    </row>
    <row r="526" spans="4:10" ht="15.6" customHeight="1">
      <c r="D526" s="52">
        <v>524</v>
      </c>
      <c r="E526" s="53">
        <v>4194</v>
      </c>
      <c r="F526" s="54" t="s">
        <v>8008</v>
      </c>
      <c r="G526" s="54" t="s">
        <v>6733</v>
      </c>
      <c r="H526" s="54" t="s">
        <v>10</v>
      </c>
      <c r="I526" s="53">
        <v>2</v>
      </c>
      <c r="J526" s="72">
        <v>44707</v>
      </c>
    </row>
    <row r="527" spans="4:10" ht="15.6" customHeight="1">
      <c r="D527" s="52">
        <v>525</v>
      </c>
      <c r="E527" s="53">
        <v>2893</v>
      </c>
      <c r="F527" s="54" t="s">
        <v>8009</v>
      </c>
      <c r="G527" s="54" t="s">
        <v>6762</v>
      </c>
      <c r="H527" s="54" t="s">
        <v>7852</v>
      </c>
      <c r="I527" s="53">
        <v>2</v>
      </c>
      <c r="J527" s="72">
        <v>44707</v>
      </c>
    </row>
    <row r="528" spans="4:10" ht="15.6" customHeight="1">
      <c r="D528" s="52">
        <v>526</v>
      </c>
      <c r="E528" s="53">
        <v>4304</v>
      </c>
      <c r="F528" s="54" t="s">
        <v>8010</v>
      </c>
      <c r="G528" s="54" t="s">
        <v>6762</v>
      </c>
      <c r="H528" s="54" t="s">
        <v>7852</v>
      </c>
      <c r="I528" s="53">
        <v>2</v>
      </c>
      <c r="J528" s="72">
        <v>44707</v>
      </c>
    </row>
    <row r="529" spans="4:11" ht="15.6" customHeight="1">
      <c r="D529" s="52">
        <v>527</v>
      </c>
      <c r="E529" s="53">
        <v>3451</v>
      </c>
      <c r="F529" s="54" t="s">
        <v>8011</v>
      </c>
      <c r="G529" s="54" t="s">
        <v>6762</v>
      </c>
      <c r="H529" s="54" t="s">
        <v>7852</v>
      </c>
      <c r="I529" s="53">
        <v>2</v>
      </c>
      <c r="J529" s="72">
        <v>44707</v>
      </c>
    </row>
    <row r="530" spans="4:11" ht="15.6" customHeight="1">
      <c r="D530" s="52">
        <v>528</v>
      </c>
      <c r="E530" s="53">
        <v>2603</v>
      </c>
      <c r="F530" s="54" t="s">
        <v>8012</v>
      </c>
      <c r="G530" s="54" t="s">
        <v>6735</v>
      </c>
      <c r="H530" s="54" t="s">
        <v>8013</v>
      </c>
      <c r="I530" s="53">
        <v>2</v>
      </c>
      <c r="J530" s="72">
        <v>44707</v>
      </c>
    </row>
    <row r="531" spans="4:11" ht="15.6" customHeight="1">
      <c r="D531" s="52">
        <v>529</v>
      </c>
      <c r="E531" s="53">
        <v>3321</v>
      </c>
      <c r="F531" s="54" t="s">
        <v>8014</v>
      </c>
      <c r="G531" s="54" t="s">
        <v>6735</v>
      </c>
      <c r="H531" s="54" t="s">
        <v>8013</v>
      </c>
      <c r="I531" s="53">
        <v>2</v>
      </c>
      <c r="J531" s="72">
        <v>44707</v>
      </c>
    </row>
    <row r="532" spans="4:11" ht="15.6" customHeight="1">
      <c r="D532" s="52">
        <v>530</v>
      </c>
      <c r="E532" s="53">
        <v>4909</v>
      </c>
      <c r="F532" s="54" t="s">
        <v>8015</v>
      </c>
      <c r="G532" s="54" t="s">
        <v>6735</v>
      </c>
      <c r="H532" s="54" t="s">
        <v>8013</v>
      </c>
      <c r="I532" s="53">
        <v>2</v>
      </c>
      <c r="J532" s="72">
        <v>44707</v>
      </c>
    </row>
    <row r="533" spans="4:11" ht="15.6" customHeight="1">
      <c r="D533" s="52">
        <v>531</v>
      </c>
      <c r="E533" s="53">
        <v>4354</v>
      </c>
      <c r="F533" s="54" t="s">
        <v>8016</v>
      </c>
      <c r="G533" s="54" t="s">
        <v>6774</v>
      </c>
      <c r="H533" s="54" t="s">
        <v>8001</v>
      </c>
      <c r="I533" s="53">
        <v>2</v>
      </c>
      <c r="J533" s="72">
        <v>44707</v>
      </c>
    </row>
    <row r="534" spans="4:11" ht="15.6" customHeight="1">
      <c r="D534" s="52">
        <v>532</v>
      </c>
      <c r="E534" s="53">
        <v>4195</v>
      </c>
      <c r="F534" s="54" t="s">
        <v>8017</v>
      </c>
      <c r="G534" s="54" t="s">
        <v>6774</v>
      </c>
      <c r="H534" s="54" t="s">
        <v>8001</v>
      </c>
      <c r="I534" s="53">
        <v>2</v>
      </c>
      <c r="J534" s="72">
        <v>44707</v>
      </c>
    </row>
    <row r="535" spans="4:11" ht="15.6" customHeight="1">
      <c r="D535" s="52">
        <v>533</v>
      </c>
      <c r="E535" s="53">
        <v>4086</v>
      </c>
      <c r="F535" s="54" t="s">
        <v>8018</v>
      </c>
      <c r="G535" s="54" t="s">
        <v>6774</v>
      </c>
      <c r="H535" s="54" t="s">
        <v>8001</v>
      </c>
      <c r="I535" s="53">
        <v>2</v>
      </c>
      <c r="J535" s="72">
        <v>44707</v>
      </c>
    </row>
    <row r="536" spans="4:11" ht="15.6" customHeight="1">
      <c r="D536" s="52">
        <v>534</v>
      </c>
      <c r="E536" s="76" t="s">
        <v>8019</v>
      </c>
      <c r="F536" s="77" t="s">
        <v>8020</v>
      </c>
      <c r="G536" s="77" t="s">
        <v>6713</v>
      </c>
      <c r="H536" s="77" t="s">
        <v>8021</v>
      </c>
      <c r="I536" s="76">
        <v>2</v>
      </c>
      <c r="J536" s="72">
        <v>44708</v>
      </c>
    </row>
    <row r="537" spans="4:11" ht="15.6" customHeight="1">
      <c r="D537" s="52">
        <v>535</v>
      </c>
      <c r="E537" s="76" t="s">
        <v>8022</v>
      </c>
      <c r="F537" s="77" t="s">
        <v>8023</v>
      </c>
      <c r="G537" s="77" t="s">
        <v>6713</v>
      </c>
      <c r="H537" s="77" t="s">
        <v>8021</v>
      </c>
      <c r="I537" s="76">
        <v>2</v>
      </c>
      <c r="J537" s="72">
        <v>44708</v>
      </c>
    </row>
    <row r="538" spans="4:11" ht="15.6" customHeight="1">
      <c r="D538" s="52">
        <v>536</v>
      </c>
      <c r="E538" s="76">
        <v>2638</v>
      </c>
      <c r="F538" s="77" t="s">
        <v>8024</v>
      </c>
      <c r="G538" s="77" t="s">
        <v>6713</v>
      </c>
      <c r="H538" s="77" t="s">
        <v>8021</v>
      </c>
      <c r="I538" s="76">
        <v>2</v>
      </c>
      <c r="J538" s="72">
        <v>44708</v>
      </c>
    </row>
    <row r="539" spans="4:11" ht="15.6" customHeight="1">
      <c r="D539" s="52">
        <v>537</v>
      </c>
      <c r="E539" s="76">
        <v>3779</v>
      </c>
      <c r="F539" s="77" t="s">
        <v>8025</v>
      </c>
      <c r="G539" s="77" t="s">
        <v>6733</v>
      </c>
      <c r="H539" s="77" t="s">
        <v>6785</v>
      </c>
      <c r="I539" s="76">
        <v>2</v>
      </c>
      <c r="J539" s="72">
        <v>44708</v>
      </c>
    </row>
    <row r="540" spans="4:11" ht="15.6" customHeight="1">
      <c r="D540" s="52">
        <v>538</v>
      </c>
      <c r="E540" s="76">
        <v>3993</v>
      </c>
      <c r="F540" s="77" t="s">
        <v>8026</v>
      </c>
      <c r="G540" s="77" t="s">
        <v>6733</v>
      </c>
      <c r="H540" s="77" t="s">
        <v>6785</v>
      </c>
      <c r="I540" s="76">
        <v>2</v>
      </c>
      <c r="J540" s="72">
        <v>44708</v>
      </c>
    </row>
    <row r="541" spans="4:11" ht="15.6" customHeight="1">
      <c r="D541" s="52">
        <v>539</v>
      </c>
      <c r="E541" s="76">
        <v>4279</v>
      </c>
      <c r="F541" s="77" t="s">
        <v>8027</v>
      </c>
      <c r="G541" s="77" t="s">
        <v>6733</v>
      </c>
      <c r="H541" s="77" t="s">
        <v>6785</v>
      </c>
      <c r="I541" s="76">
        <v>2</v>
      </c>
      <c r="J541" s="72">
        <v>44708</v>
      </c>
    </row>
    <row r="542" spans="4:11" ht="15.6" customHeight="1">
      <c r="D542" s="52">
        <v>540</v>
      </c>
      <c r="E542" s="76">
        <v>2367</v>
      </c>
      <c r="F542" s="77" t="s">
        <v>8028</v>
      </c>
      <c r="G542" s="77" t="s">
        <v>6733</v>
      </c>
      <c r="H542" s="77" t="s">
        <v>6785</v>
      </c>
      <c r="I542" s="76">
        <v>2</v>
      </c>
      <c r="J542" s="72">
        <v>44708</v>
      </c>
    </row>
    <row r="543" spans="4:11" ht="15.6" customHeight="1">
      <c r="D543" s="52">
        <v>541</v>
      </c>
      <c r="E543" s="76">
        <v>2298</v>
      </c>
      <c r="F543" s="77" t="s">
        <v>8029</v>
      </c>
      <c r="G543" s="77" t="s">
        <v>6733</v>
      </c>
      <c r="H543" s="77" t="s">
        <v>7832</v>
      </c>
      <c r="I543" s="76">
        <v>2</v>
      </c>
      <c r="J543" s="72">
        <v>44711</v>
      </c>
      <c r="K543" s="78"/>
    </row>
    <row r="544" spans="4:11" ht="15.6" customHeight="1">
      <c r="D544" s="52">
        <v>542</v>
      </c>
      <c r="E544" s="76">
        <v>2527</v>
      </c>
      <c r="F544" s="77" t="s">
        <v>8030</v>
      </c>
      <c r="G544" s="77" t="s">
        <v>6733</v>
      </c>
      <c r="H544" s="77" t="s">
        <v>7832</v>
      </c>
      <c r="I544" s="76">
        <v>2</v>
      </c>
      <c r="J544" s="72">
        <v>44711</v>
      </c>
      <c r="K544" s="72"/>
    </row>
    <row r="545" spans="4:11" ht="15.6" customHeight="1">
      <c r="D545" s="52">
        <v>543</v>
      </c>
      <c r="E545" s="76">
        <v>2887</v>
      </c>
      <c r="F545" s="77" t="s">
        <v>8031</v>
      </c>
      <c r="G545" s="77" t="s">
        <v>6733</v>
      </c>
      <c r="H545" s="77" t="s">
        <v>7832</v>
      </c>
      <c r="I545" s="76">
        <v>2</v>
      </c>
      <c r="J545" s="72">
        <v>44711</v>
      </c>
      <c r="K545" s="78"/>
    </row>
    <row r="546" spans="4:11" ht="15.6" customHeight="1">
      <c r="D546" s="52">
        <v>544</v>
      </c>
      <c r="E546" s="76" t="s">
        <v>73</v>
      </c>
      <c r="F546" s="77" t="s">
        <v>8032</v>
      </c>
      <c r="G546" s="77" t="s">
        <v>6733</v>
      </c>
      <c r="H546" s="77" t="s">
        <v>9</v>
      </c>
      <c r="I546" s="76">
        <v>2</v>
      </c>
      <c r="J546" s="72">
        <v>44711</v>
      </c>
      <c r="K546" s="78"/>
    </row>
    <row r="547" spans="4:11" ht="15.6" customHeight="1">
      <c r="D547" s="52">
        <v>545</v>
      </c>
      <c r="E547" s="76">
        <v>4698</v>
      </c>
      <c r="F547" s="77" t="s">
        <v>1063</v>
      </c>
      <c r="G547" s="77" t="s">
        <v>6733</v>
      </c>
      <c r="H547" s="77" t="s">
        <v>9</v>
      </c>
      <c r="I547" s="76">
        <v>2</v>
      </c>
      <c r="J547" s="72">
        <v>44711</v>
      </c>
      <c r="K547" s="78"/>
    </row>
    <row r="548" spans="4:11" ht="15.6" customHeight="1">
      <c r="D548" s="52">
        <v>546</v>
      </c>
      <c r="E548" s="76" t="s">
        <v>71</v>
      </c>
      <c r="F548" s="77" t="s">
        <v>8033</v>
      </c>
      <c r="G548" s="77" t="s">
        <v>6733</v>
      </c>
      <c r="H548" s="77" t="s">
        <v>9</v>
      </c>
      <c r="I548" s="76">
        <v>2</v>
      </c>
      <c r="J548" s="72">
        <v>44711</v>
      </c>
      <c r="K548" s="78"/>
    </row>
    <row r="549" spans="4:11" ht="15.6" customHeight="1">
      <c r="D549" s="52">
        <v>547</v>
      </c>
      <c r="E549" s="76">
        <v>4921</v>
      </c>
      <c r="F549" s="77" t="s">
        <v>8034</v>
      </c>
      <c r="G549" s="77" t="s">
        <v>6762</v>
      </c>
      <c r="H549" s="77" t="s">
        <v>7852</v>
      </c>
      <c r="I549" s="76">
        <v>2</v>
      </c>
      <c r="J549" s="72">
        <v>44711</v>
      </c>
      <c r="K549" s="78"/>
    </row>
    <row r="550" spans="4:11" ht="15.6" customHeight="1">
      <c r="D550" s="52">
        <v>548</v>
      </c>
      <c r="E550" s="76" t="s">
        <v>8035</v>
      </c>
      <c r="F550" s="77" t="s">
        <v>8036</v>
      </c>
      <c r="G550" s="77" t="s">
        <v>6762</v>
      </c>
      <c r="H550" s="77" t="s">
        <v>8037</v>
      </c>
      <c r="I550" s="76">
        <v>2</v>
      </c>
      <c r="J550" s="72">
        <v>44711</v>
      </c>
      <c r="K550" s="78"/>
    </row>
    <row r="551" spans="4:11" ht="15.6" customHeight="1">
      <c r="D551" s="52">
        <v>549</v>
      </c>
      <c r="E551" s="76">
        <v>4133</v>
      </c>
      <c r="F551" s="77" t="s">
        <v>8038</v>
      </c>
      <c r="G551" s="77" t="s">
        <v>6762</v>
      </c>
      <c r="H551" s="77" t="s">
        <v>8037</v>
      </c>
      <c r="I551" s="76">
        <v>2</v>
      </c>
      <c r="J551" s="72">
        <v>44711</v>
      </c>
      <c r="K551" s="78"/>
    </row>
    <row r="552" spans="4:11" ht="15.6" customHeight="1">
      <c r="D552" s="52">
        <v>550</v>
      </c>
      <c r="E552" s="76">
        <v>4516</v>
      </c>
      <c r="F552" s="77" t="s">
        <v>8039</v>
      </c>
      <c r="G552" s="77" t="s">
        <v>6735</v>
      </c>
      <c r="H552" s="77" t="s">
        <v>7035</v>
      </c>
      <c r="I552" s="76">
        <v>2</v>
      </c>
      <c r="J552" s="72">
        <v>44711</v>
      </c>
      <c r="K552" s="78"/>
    </row>
    <row r="553" spans="4:11" ht="15.6" customHeight="1">
      <c r="D553" s="52">
        <v>551</v>
      </c>
      <c r="E553" s="76" t="s">
        <v>8040</v>
      </c>
      <c r="F553" s="77" t="s">
        <v>8041</v>
      </c>
      <c r="G553" s="77" t="s">
        <v>6735</v>
      </c>
      <c r="H553" s="77" t="s">
        <v>7035</v>
      </c>
      <c r="I553" s="76">
        <v>2</v>
      </c>
      <c r="J553" s="72">
        <v>44711</v>
      </c>
      <c r="K553" s="78"/>
    </row>
    <row r="554" spans="4:11" ht="15.6" customHeight="1">
      <c r="D554" s="52">
        <v>552</v>
      </c>
      <c r="E554" s="76">
        <v>4888</v>
      </c>
      <c r="F554" s="77" t="s">
        <v>8042</v>
      </c>
      <c r="G554" s="77" t="s">
        <v>6735</v>
      </c>
      <c r="H554" s="77" t="s">
        <v>7035</v>
      </c>
      <c r="I554" s="76">
        <v>2</v>
      </c>
      <c r="J554" s="72">
        <v>44711</v>
      </c>
      <c r="K554" s="78"/>
    </row>
    <row r="555" spans="4:11" ht="15.6" customHeight="1">
      <c r="D555" s="52">
        <v>553</v>
      </c>
      <c r="E555" s="76">
        <v>2558</v>
      </c>
      <c r="F555" s="77" t="s">
        <v>8043</v>
      </c>
      <c r="G555" s="77" t="s">
        <v>6774</v>
      </c>
      <c r="H555" s="77" t="s">
        <v>8001</v>
      </c>
      <c r="I555" s="76">
        <v>2</v>
      </c>
      <c r="J555" s="72">
        <v>44711</v>
      </c>
      <c r="K555" s="78"/>
    </row>
    <row r="556" spans="4:11" ht="15.6" customHeight="1">
      <c r="D556" s="52">
        <v>554</v>
      </c>
      <c r="E556" s="76">
        <v>3972</v>
      </c>
      <c r="F556" s="77" t="s">
        <v>8044</v>
      </c>
      <c r="G556" s="77" t="s">
        <v>6774</v>
      </c>
      <c r="H556" s="77" t="s">
        <v>8045</v>
      </c>
      <c r="I556" s="76">
        <v>2</v>
      </c>
      <c r="J556" s="72">
        <v>44711</v>
      </c>
      <c r="K556" s="78"/>
    </row>
    <row r="557" spans="4:11" ht="15.6" customHeight="1">
      <c r="D557" s="52">
        <v>555</v>
      </c>
      <c r="E557" s="76">
        <v>3988</v>
      </c>
      <c r="F557" s="77" t="s">
        <v>8046</v>
      </c>
      <c r="G557" s="77" t="s">
        <v>6774</v>
      </c>
      <c r="H557" s="77" t="s">
        <v>8047</v>
      </c>
      <c r="I557" s="76">
        <v>2</v>
      </c>
      <c r="J557" s="72">
        <v>44711</v>
      </c>
      <c r="K557" s="78"/>
    </row>
    <row r="558" spans="4:11" ht="15.6" customHeight="1">
      <c r="D558" s="52">
        <v>556</v>
      </c>
      <c r="E558" s="76">
        <v>3403</v>
      </c>
      <c r="F558" s="77" t="s">
        <v>8048</v>
      </c>
      <c r="G558" s="77" t="s">
        <v>6733</v>
      </c>
      <c r="H558" s="77" t="s">
        <v>7832</v>
      </c>
      <c r="I558" s="76">
        <v>2</v>
      </c>
      <c r="J558" s="72">
        <v>44712</v>
      </c>
      <c r="K558" s="78"/>
    </row>
    <row r="559" spans="4:11" ht="15.6" customHeight="1">
      <c r="D559" s="52">
        <v>557</v>
      </c>
      <c r="E559" s="76">
        <v>3407</v>
      </c>
      <c r="F559" s="77" t="s">
        <v>8049</v>
      </c>
      <c r="G559" s="77" t="s">
        <v>6733</v>
      </c>
      <c r="H559" s="77" t="s">
        <v>7832</v>
      </c>
      <c r="I559" s="76">
        <v>2</v>
      </c>
      <c r="J559" s="72">
        <v>44712</v>
      </c>
      <c r="K559" s="78"/>
    </row>
    <row r="560" spans="4:11" ht="15.6" customHeight="1">
      <c r="D560" s="52">
        <v>558</v>
      </c>
      <c r="E560" s="76">
        <v>4162</v>
      </c>
      <c r="F560" s="77" t="s">
        <v>8050</v>
      </c>
      <c r="G560" s="77" t="s">
        <v>6733</v>
      </c>
      <c r="H560" s="77" t="s">
        <v>7832</v>
      </c>
      <c r="I560" s="76">
        <v>2</v>
      </c>
      <c r="J560" s="72">
        <v>44712</v>
      </c>
      <c r="K560" s="78"/>
    </row>
    <row r="561" spans="4:11" ht="15.6" customHeight="1">
      <c r="D561" s="52">
        <v>559</v>
      </c>
      <c r="E561" s="76">
        <v>2759</v>
      </c>
      <c r="F561" s="77" t="s">
        <v>8051</v>
      </c>
      <c r="G561" s="77" t="s">
        <v>6733</v>
      </c>
      <c r="H561" s="77" t="s">
        <v>9</v>
      </c>
      <c r="I561" s="76">
        <v>2</v>
      </c>
      <c r="J561" s="72">
        <v>44712</v>
      </c>
      <c r="K561" s="78"/>
    </row>
    <row r="562" spans="4:11" ht="15.6" customHeight="1">
      <c r="D562" s="52">
        <v>560</v>
      </c>
      <c r="E562" s="76">
        <v>3983</v>
      </c>
      <c r="F562" s="77" t="s">
        <v>460</v>
      </c>
      <c r="G562" s="77" t="s">
        <v>6733</v>
      </c>
      <c r="H562" s="77" t="s">
        <v>9</v>
      </c>
      <c r="I562" s="76">
        <v>2</v>
      </c>
      <c r="J562" s="72">
        <v>44712</v>
      </c>
      <c r="K562" s="78"/>
    </row>
    <row r="563" spans="4:11" ht="15.6" customHeight="1">
      <c r="D563" s="52">
        <v>561</v>
      </c>
      <c r="E563" s="76">
        <v>4804</v>
      </c>
      <c r="F563" s="77" t="s">
        <v>472</v>
      </c>
      <c r="G563" s="77" t="s">
        <v>6733</v>
      </c>
      <c r="H563" s="77" t="s">
        <v>9</v>
      </c>
      <c r="I563" s="76">
        <v>2</v>
      </c>
      <c r="J563" s="72">
        <v>44712</v>
      </c>
      <c r="K563" s="78"/>
    </row>
    <row r="564" spans="4:11" ht="15.6" customHeight="1">
      <c r="D564" s="52">
        <v>562</v>
      </c>
      <c r="E564" s="76">
        <v>4184</v>
      </c>
      <c r="F564" s="77" t="s">
        <v>371</v>
      </c>
      <c r="G564" s="77" t="s">
        <v>6733</v>
      </c>
      <c r="H564" s="77" t="s">
        <v>9</v>
      </c>
      <c r="I564" s="76">
        <v>2</v>
      </c>
      <c r="J564" s="72">
        <v>44712</v>
      </c>
      <c r="K564" s="79"/>
    </row>
    <row r="565" spans="4:11" ht="15.6" customHeight="1">
      <c r="D565" s="52">
        <v>563</v>
      </c>
      <c r="E565" s="76">
        <v>3055</v>
      </c>
      <c r="F565" s="77" t="s">
        <v>8052</v>
      </c>
      <c r="G565" s="77" t="s">
        <v>6762</v>
      </c>
      <c r="H565" s="77" t="s">
        <v>8037</v>
      </c>
      <c r="I565" s="76">
        <v>2</v>
      </c>
      <c r="J565" s="72">
        <v>44712</v>
      </c>
      <c r="K565" s="78"/>
    </row>
    <row r="566" spans="4:11" ht="15.6" customHeight="1">
      <c r="D566" s="52">
        <v>564</v>
      </c>
      <c r="E566" s="76">
        <v>3465</v>
      </c>
      <c r="F566" s="77" t="s">
        <v>8053</v>
      </c>
      <c r="G566" s="77" t="s">
        <v>6762</v>
      </c>
      <c r="H566" s="77" t="s">
        <v>8037</v>
      </c>
      <c r="I566" s="76">
        <v>2</v>
      </c>
      <c r="J566" s="72">
        <v>44712</v>
      </c>
      <c r="K566" s="78"/>
    </row>
    <row r="567" spans="4:11" ht="15.6" customHeight="1">
      <c r="D567" s="52">
        <v>565</v>
      </c>
      <c r="E567" s="76">
        <v>3107</v>
      </c>
      <c r="F567" s="77" t="s">
        <v>8054</v>
      </c>
      <c r="G567" s="77" t="s">
        <v>6762</v>
      </c>
      <c r="H567" s="77" t="s">
        <v>8037</v>
      </c>
      <c r="I567" s="76">
        <v>2</v>
      </c>
      <c r="J567" s="72">
        <v>44712</v>
      </c>
      <c r="K567" s="78"/>
    </row>
    <row r="568" spans="4:11" ht="15.6" customHeight="1">
      <c r="D568" s="52">
        <v>566</v>
      </c>
      <c r="E568" s="76">
        <v>3160</v>
      </c>
      <c r="F568" s="77" t="s">
        <v>8055</v>
      </c>
      <c r="G568" s="77" t="s">
        <v>6735</v>
      </c>
      <c r="H568" s="77" t="s">
        <v>8056</v>
      </c>
      <c r="I568" s="76">
        <v>2</v>
      </c>
      <c r="J568" s="72">
        <v>44712</v>
      </c>
      <c r="K568" s="78"/>
    </row>
    <row r="569" spans="4:11" ht="15.6" customHeight="1">
      <c r="D569" s="52">
        <v>567</v>
      </c>
      <c r="E569" s="76">
        <v>4532</v>
      </c>
      <c r="F569" s="77" t="s">
        <v>8057</v>
      </c>
      <c r="G569" s="77" t="s">
        <v>6735</v>
      </c>
      <c r="H569" s="77" t="s">
        <v>8058</v>
      </c>
      <c r="I569" s="76">
        <v>2</v>
      </c>
      <c r="J569" s="72">
        <v>44712</v>
      </c>
      <c r="K569" s="78"/>
    </row>
    <row r="570" spans="4:11" ht="15.6" customHeight="1">
      <c r="D570" s="52">
        <v>568</v>
      </c>
      <c r="E570" s="76" t="s">
        <v>8059</v>
      </c>
      <c r="F570" s="77" t="s">
        <v>8060</v>
      </c>
      <c r="G570" s="77" t="s">
        <v>6735</v>
      </c>
      <c r="H570" s="77" t="s">
        <v>8058</v>
      </c>
      <c r="I570" s="76">
        <v>2</v>
      </c>
      <c r="J570" s="72">
        <v>44712</v>
      </c>
      <c r="K570" s="78"/>
    </row>
    <row r="571" spans="4:11" ht="15.6" customHeight="1">
      <c r="D571" s="52">
        <v>569</v>
      </c>
      <c r="E571" s="76" t="s">
        <v>8061</v>
      </c>
      <c r="F571" s="77" t="s">
        <v>8062</v>
      </c>
      <c r="G571" s="77" t="s">
        <v>6735</v>
      </c>
      <c r="H571" s="77" t="s">
        <v>8058</v>
      </c>
      <c r="I571" s="76">
        <v>2</v>
      </c>
      <c r="J571" s="72">
        <v>44712</v>
      </c>
      <c r="K571" s="78"/>
    </row>
    <row r="572" spans="4:11" ht="15.6" customHeight="1">
      <c r="D572" s="52">
        <v>570</v>
      </c>
      <c r="E572" s="76">
        <v>4482</v>
      </c>
      <c r="F572" s="77" t="s">
        <v>8063</v>
      </c>
      <c r="G572" s="77" t="s">
        <v>6774</v>
      </c>
      <c r="H572" s="77" t="s">
        <v>8064</v>
      </c>
      <c r="I572" s="76">
        <v>2</v>
      </c>
      <c r="J572" s="72">
        <v>44712</v>
      </c>
      <c r="K572" s="78"/>
    </row>
    <row r="573" spans="4:11" ht="15.6" customHeight="1">
      <c r="D573" s="52">
        <v>571</v>
      </c>
      <c r="E573" s="76">
        <v>4127</v>
      </c>
      <c r="F573" s="77" t="s">
        <v>8065</v>
      </c>
      <c r="G573" s="77" t="s">
        <v>6774</v>
      </c>
      <c r="H573" s="77" t="s">
        <v>8066</v>
      </c>
      <c r="I573" s="76">
        <v>2</v>
      </c>
      <c r="J573" s="72">
        <v>44712</v>
      </c>
      <c r="K573" s="78"/>
    </row>
    <row r="574" spans="4:11" ht="15.6" customHeight="1">
      <c r="D574" s="52">
        <v>572</v>
      </c>
      <c r="E574" s="76">
        <v>3661</v>
      </c>
      <c r="F574" s="77" t="s">
        <v>8067</v>
      </c>
      <c r="G574" s="77" t="s">
        <v>6774</v>
      </c>
      <c r="H574" s="77" t="s">
        <v>8066</v>
      </c>
      <c r="I574" s="76">
        <v>2</v>
      </c>
      <c r="J574" s="72">
        <v>44712</v>
      </c>
      <c r="K574" s="78"/>
    </row>
    <row r="575" spans="4:11" ht="15.6" customHeight="1">
      <c r="D575" s="52">
        <v>573</v>
      </c>
      <c r="E575" s="76">
        <v>4284</v>
      </c>
      <c r="F575" s="77" t="s">
        <v>8068</v>
      </c>
      <c r="G575" s="77" t="s">
        <v>6733</v>
      </c>
      <c r="H575" s="77" t="s">
        <v>7832</v>
      </c>
      <c r="I575" s="76">
        <v>2</v>
      </c>
      <c r="J575" s="72">
        <v>44713</v>
      </c>
      <c r="K575" s="78"/>
    </row>
    <row r="576" spans="4:11" ht="15.6" customHeight="1">
      <c r="D576" s="52">
        <v>574</v>
      </c>
      <c r="E576" s="76">
        <v>4649</v>
      </c>
      <c r="F576" s="77" t="s">
        <v>8069</v>
      </c>
      <c r="G576" s="77" t="s">
        <v>6733</v>
      </c>
      <c r="H576" s="77" t="s">
        <v>7832</v>
      </c>
      <c r="I576" s="76">
        <v>2</v>
      </c>
      <c r="J576" s="72">
        <v>44713</v>
      </c>
      <c r="K576" s="78"/>
    </row>
    <row r="577" spans="4:11" ht="15.6" customHeight="1">
      <c r="D577" s="52">
        <v>575</v>
      </c>
      <c r="E577" s="76">
        <v>4255</v>
      </c>
      <c r="F577" s="77" t="s">
        <v>8070</v>
      </c>
      <c r="G577" s="77" t="s">
        <v>6733</v>
      </c>
      <c r="H577" s="77" t="s">
        <v>7832</v>
      </c>
      <c r="I577" s="76">
        <v>2</v>
      </c>
      <c r="J577" s="72">
        <v>44713</v>
      </c>
      <c r="K577" s="78"/>
    </row>
    <row r="578" spans="4:11" ht="15.6" customHeight="1">
      <c r="D578" s="52">
        <v>576</v>
      </c>
      <c r="E578" s="76">
        <v>4327</v>
      </c>
      <c r="F578" s="77" t="s">
        <v>8071</v>
      </c>
      <c r="G578" s="77" t="s">
        <v>6733</v>
      </c>
      <c r="H578" s="77" t="s">
        <v>7832</v>
      </c>
      <c r="I578" s="76">
        <v>2</v>
      </c>
      <c r="J578" s="72">
        <v>44713</v>
      </c>
      <c r="K578" s="78"/>
    </row>
    <row r="579" spans="4:11" ht="15.6" customHeight="1">
      <c r="D579" s="52">
        <v>577</v>
      </c>
      <c r="E579" s="76">
        <v>4977</v>
      </c>
      <c r="F579" s="77" t="s">
        <v>952</v>
      </c>
      <c r="G579" s="77" t="s">
        <v>6733</v>
      </c>
      <c r="H579" s="77" t="s">
        <v>9</v>
      </c>
      <c r="I579" s="76">
        <v>2</v>
      </c>
      <c r="J579" s="72">
        <v>44713</v>
      </c>
      <c r="K579" s="78"/>
    </row>
    <row r="580" spans="4:11" ht="15.6" customHeight="1">
      <c r="D580" s="52">
        <v>578</v>
      </c>
      <c r="E580" s="76">
        <v>3890</v>
      </c>
      <c r="F580" s="77" t="s">
        <v>204</v>
      </c>
      <c r="G580" s="77" t="s">
        <v>6733</v>
      </c>
      <c r="H580" s="77" t="s">
        <v>9</v>
      </c>
      <c r="I580" s="76">
        <v>2</v>
      </c>
      <c r="J580" s="72">
        <v>44713</v>
      </c>
      <c r="K580" s="72"/>
    </row>
    <row r="581" spans="4:11" ht="15.6" customHeight="1">
      <c r="D581" s="52">
        <v>579</v>
      </c>
      <c r="E581" s="76">
        <v>3601</v>
      </c>
      <c r="F581" s="77" t="s">
        <v>1485</v>
      </c>
      <c r="G581" s="77" t="s">
        <v>6733</v>
      </c>
      <c r="H581" s="77" t="s">
        <v>9</v>
      </c>
      <c r="I581" s="76">
        <v>2</v>
      </c>
      <c r="J581" s="72">
        <v>44713</v>
      </c>
      <c r="K581" s="78"/>
    </row>
    <row r="582" spans="4:11" ht="15.6" customHeight="1">
      <c r="D582" s="52">
        <v>580</v>
      </c>
      <c r="E582" s="76" t="s">
        <v>67</v>
      </c>
      <c r="F582" s="77" t="s">
        <v>8072</v>
      </c>
      <c r="G582" s="77" t="s">
        <v>6733</v>
      </c>
      <c r="H582" s="77" t="s">
        <v>9</v>
      </c>
      <c r="I582" s="76">
        <v>2</v>
      </c>
      <c r="J582" s="72">
        <v>44713</v>
      </c>
      <c r="K582" s="78"/>
    </row>
    <row r="583" spans="4:11" ht="15.6" customHeight="1">
      <c r="D583" s="52">
        <v>581</v>
      </c>
      <c r="E583" s="76">
        <v>4584</v>
      </c>
      <c r="F583" s="77" t="s">
        <v>8073</v>
      </c>
      <c r="G583" s="77" t="s">
        <v>6762</v>
      </c>
      <c r="H583" s="77" t="s">
        <v>8037</v>
      </c>
      <c r="I583" s="76">
        <v>2</v>
      </c>
      <c r="J583" s="72">
        <v>44713</v>
      </c>
      <c r="K583" s="72"/>
    </row>
    <row r="584" spans="4:11" ht="15.6" customHeight="1">
      <c r="D584" s="52">
        <v>582</v>
      </c>
      <c r="E584" s="76">
        <v>4072</v>
      </c>
      <c r="F584" s="77" t="s">
        <v>8074</v>
      </c>
      <c r="G584" s="77" t="s">
        <v>6762</v>
      </c>
      <c r="H584" s="77" t="s">
        <v>6764</v>
      </c>
      <c r="I584" s="76">
        <v>2</v>
      </c>
      <c r="J584" s="72">
        <v>44713</v>
      </c>
      <c r="K584" s="78"/>
    </row>
    <row r="585" spans="4:11" ht="15.6" customHeight="1">
      <c r="D585" s="52">
        <v>583</v>
      </c>
      <c r="E585" s="76">
        <v>4113</v>
      </c>
      <c r="F585" s="77" t="s">
        <v>8075</v>
      </c>
      <c r="G585" s="77" t="s">
        <v>6744</v>
      </c>
      <c r="H585" s="77" t="s">
        <v>7531</v>
      </c>
      <c r="I585" s="76">
        <v>2</v>
      </c>
      <c r="J585" s="72">
        <v>44713</v>
      </c>
      <c r="K585" s="78"/>
    </row>
    <row r="586" spans="4:11" ht="15.6" customHeight="1">
      <c r="D586" s="52">
        <v>584</v>
      </c>
      <c r="E586" s="76">
        <v>4722</v>
      </c>
      <c r="F586" s="77" t="s">
        <v>8076</v>
      </c>
      <c r="G586" s="77" t="s">
        <v>6735</v>
      </c>
      <c r="H586" s="77" t="s">
        <v>8058</v>
      </c>
      <c r="I586" s="76">
        <v>2</v>
      </c>
      <c r="J586" s="72">
        <v>44713</v>
      </c>
      <c r="K586" s="78"/>
    </row>
    <row r="587" spans="4:11" ht="15.6" customHeight="1">
      <c r="D587" s="52">
        <v>585</v>
      </c>
      <c r="E587" s="76">
        <v>3366</v>
      </c>
      <c r="F587" s="77" t="s">
        <v>8077</v>
      </c>
      <c r="G587" s="77" t="s">
        <v>6735</v>
      </c>
      <c r="H587" s="77" t="s">
        <v>8058</v>
      </c>
      <c r="I587" s="76">
        <v>2</v>
      </c>
      <c r="J587" s="72">
        <v>44713</v>
      </c>
      <c r="K587" s="78"/>
    </row>
    <row r="588" spans="4:11" ht="15.6" customHeight="1">
      <c r="D588" s="52">
        <v>586</v>
      </c>
      <c r="E588" s="76">
        <v>2809</v>
      </c>
      <c r="F588" s="77" t="s">
        <v>8078</v>
      </c>
      <c r="G588" s="77" t="s">
        <v>6735</v>
      </c>
      <c r="H588" s="77" t="s">
        <v>8058</v>
      </c>
      <c r="I588" s="76">
        <v>2</v>
      </c>
      <c r="J588" s="72">
        <v>44713</v>
      </c>
      <c r="K588" s="78"/>
    </row>
    <row r="589" spans="4:11" ht="15.6" customHeight="1">
      <c r="D589" s="52">
        <v>587</v>
      </c>
      <c r="E589" s="76">
        <v>4240</v>
      </c>
      <c r="F589" s="77" t="s">
        <v>8079</v>
      </c>
      <c r="G589" s="77" t="s">
        <v>6839</v>
      </c>
      <c r="H589" s="77" t="s">
        <v>8080</v>
      </c>
      <c r="I589" s="76">
        <v>2</v>
      </c>
      <c r="J589" s="72">
        <v>44713</v>
      </c>
      <c r="K589" s="78"/>
    </row>
    <row r="590" spans="4:11" ht="15.6" customHeight="1">
      <c r="D590" s="52">
        <v>588</v>
      </c>
      <c r="E590" s="76">
        <v>3592</v>
      </c>
      <c r="F590" s="77" t="s">
        <v>8081</v>
      </c>
      <c r="G590" s="77" t="s">
        <v>6839</v>
      </c>
      <c r="H590" s="77" t="s">
        <v>8080</v>
      </c>
      <c r="I590" s="76">
        <v>2</v>
      </c>
      <c r="J590" s="72">
        <v>44713</v>
      </c>
      <c r="K590" s="78"/>
    </row>
    <row r="591" spans="4:11" ht="15.6" customHeight="1">
      <c r="D591" s="52">
        <v>589</v>
      </c>
      <c r="E591" s="76">
        <v>3529</v>
      </c>
      <c r="F591" s="77" t="s">
        <v>8082</v>
      </c>
      <c r="G591" s="77" t="s">
        <v>6733</v>
      </c>
      <c r="H591" s="77" t="s">
        <v>7832</v>
      </c>
      <c r="I591" s="76">
        <v>2</v>
      </c>
      <c r="J591" s="72">
        <v>44714</v>
      </c>
      <c r="K591" s="78"/>
    </row>
    <row r="592" spans="4:11" ht="15.6" customHeight="1">
      <c r="D592" s="52">
        <v>590</v>
      </c>
      <c r="E592" s="76">
        <v>3658</v>
      </c>
      <c r="F592" s="77" t="s">
        <v>8083</v>
      </c>
      <c r="G592" s="77" t="s">
        <v>6733</v>
      </c>
      <c r="H592" s="77" t="s">
        <v>7832</v>
      </c>
      <c r="I592" s="76">
        <v>2</v>
      </c>
      <c r="J592" s="72">
        <v>44714</v>
      </c>
      <c r="K592" s="78"/>
    </row>
    <row r="593" spans="4:11" ht="15.6" customHeight="1">
      <c r="D593" s="52">
        <v>591</v>
      </c>
      <c r="E593" s="76">
        <v>3842</v>
      </c>
      <c r="F593" s="77" t="s">
        <v>8084</v>
      </c>
      <c r="G593" s="77" t="s">
        <v>6733</v>
      </c>
      <c r="H593" s="77" t="s">
        <v>7832</v>
      </c>
      <c r="I593" s="76">
        <v>2</v>
      </c>
      <c r="J593" s="72">
        <v>44714</v>
      </c>
      <c r="K593" s="78"/>
    </row>
    <row r="594" spans="4:11" ht="15.6" customHeight="1">
      <c r="D594" s="52">
        <v>592</v>
      </c>
      <c r="E594" s="76">
        <v>4129</v>
      </c>
      <c r="F594" s="77" t="s">
        <v>8085</v>
      </c>
      <c r="G594" s="77" t="s">
        <v>6733</v>
      </c>
      <c r="H594" s="77" t="s">
        <v>7832</v>
      </c>
      <c r="I594" s="76">
        <v>2</v>
      </c>
      <c r="J594" s="72">
        <v>44714</v>
      </c>
      <c r="K594" s="78"/>
    </row>
    <row r="595" spans="4:11" ht="15.6" customHeight="1">
      <c r="D595" s="52">
        <v>593</v>
      </c>
      <c r="E595" s="76">
        <v>3627</v>
      </c>
      <c r="F595" s="77" t="s">
        <v>8086</v>
      </c>
      <c r="G595" s="77" t="s">
        <v>6733</v>
      </c>
      <c r="H595" s="77" t="s">
        <v>9</v>
      </c>
      <c r="I595" s="76">
        <v>2</v>
      </c>
      <c r="J595" s="72">
        <v>44714</v>
      </c>
      <c r="K595" s="78"/>
    </row>
    <row r="596" spans="4:11" ht="15.6" customHeight="1">
      <c r="D596" s="52">
        <v>594</v>
      </c>
      <c r="E596" s="76">
        <v>2399</v>
      </c>
      <c r="F596" s="77" t="s">
        <v>8087</v>
      </c>
      <c r="G596" s="77" t="s">
        <v>6733</v>
      </c>
      <c r="H596" s="77" t="s">
        <v>9</v>
      </c>
      <c r="I596" s="76">
        <v>2</v>
      </c>
      <c r="J596" s="72">
        <v>44714</v>
      </c>
      <c r="K596" s="78"/>
    </row>
    <row r="597" spans="4:11" ht="15.6" customHeight="1">
      <c r="D597" s="52">
        <v>595</v>
      </c>
      <c r="E597" s="76">
        <v>4529</v>
      </c>
      <c r="F597" s="77" t="s">
        <v>919</v>
      </c>
      <c r="G597" s="77" t="s">
        <v>6733</v>
      </c>
      <c r="H597" s="77" t="s">
        <v>3</v>
      </c>
      <c r="I597" s="76">
        <v>2</v>
      </c>
      <c r="J597" s="72">
        <v>44714</v>
      </c>
      <c r="K597" s="78"/>
    </row>
    <row r="598" spans="4:11" ht="15.6" customHeight="1">
      <c r="D598" s="52">
        <v>596</v>
      </c>
      <c r="E598" s="76">
        <v>2837</v>
      </c>
      <c r="F598" s="77" t="s">
        <v>293</v>
      </c>
      <c r="G598" s="77" t="s">
        <v>6733</v>
      </c>
      <c r="H598" s="77" t="s">
        <v>9</v>
      </c>
      <c r="I598" s="76">
        <v>2</v>
      </c>
      <c r="J598" s="72">
        <v>44714</v>
      </c>
      <c r="K598" s="78"/>
    </row>
    <row r="599" spans="4:11" ht="15.6" customHeight="1">
      <c r="D599" s="52">
        <v>597</v>
      </c>
      <c r="E599" s="76">
        <v>3466</v>
      </c>
      <c r="F599" s="77" t="s">
        <v>8088</v>
      </c>
      <c r="G599" s="77" t="s">
        <v>6762</v>
      </c>
      <c r="H599" s="77" t="s">
        <v>6764</v>
      </c>
      <c r="I599" s="76">
        <v>2</v>
      </c>
      <c r="J599" s="72">
        <v>44714</v>
      </c>
      <c r="K599" s="78"/>
    </row>
    <row r="600" spans="4:11" ht="15.6" customHeight="1">
      <c r="D600" s="52">
        <v>598</v>
      </c>
      <c r="E600" s="76">
        <v>3998</v>
      </c>
      <c r="F600" s="77" t="s">
        <v>8089</v>
      </c>
      <c r="G600" s="77" t="s">
        <v>6762</v>
      </c>
      <c r="H600" s="77" t="s">
        <v>6764</v>
      </c>
      <c r="I600" s="76">
        <v>2</v>
      </c>
      <c r="J600" s="72">
        <v>44714</v>
      </c>
      <c r="K600" s="78"/>
    </row>
    <row r="601" spans="4:11" ht="15.6" customHeight="1">
      <c r="D601" s="52">
        <v>599</v>
      </c>
      <c r="E601" s="76">
        <v>3169</v>
      </c>
      <c r="F601" s="77" t="s">
        <v>8090</v>
      </c>
      <c r="G601" s="77" t="s">
        <v>6813</v>
      </c>
      <c r="H601" s="77" t="s">
        <v>8091</v>
      </c>
      <c r="I601" s="76">
        <v>2</v>
      </c>
      <c r="J601" s="72">
        <v>44714</v>
      </c>
      <c r="K601" s="78"/>
    </row>
    <row r="602" spans="4:11" ht="15.6" customHeight="1">
      <c r="D602" s="52">
        <v>600</v>
      </c>
      <c r="E602" s="76">
        <v>2869</v>
      </c>
      <c r="F602" s="77" t="s">
        <v>8092</v>
      </c>
      <c r="G602" s="77" t="s">
        <v>6735</v>
      </c>
      <c r="H602" s="77" t="s">
        <v>7035</v>
      </c>
      <c r="I602" s="76">
        <v>2</v>
      </c>
      <c r="J602" s="72">
        <v>44714</v>
      </c>
      <c r="K602" s="78"/>
    </row>
    <row r="603" spans="4:11" ht="15.6" customHeight="1">
      <c r="D603" s="52">
        <v>601</v>
      </c>
      <c r="E603" s="76">
        <v>2768</v>
      </c>
      <c r="F603" s="77" t="s">
        <v>8093</v>
      </c>
      <c r="G603" s="77" t="s">
        <v>6735</v>
      </c>
      <c r="H603" s="77" t="s">
        <v>7035</v>
      </c>
      <c r="I603" s="76">
        <v>2</v>
      </c>
      <c r="J603" s="72">
        <v>44714</v>
      </c>
      <c r="K603" s="78"/>
    </row>
    <row r="604" spans="4:11" ht="15.6" customHeight="1">
      <c r="D604" s="52">
        <v>602</v>
      </c>
      <c r="E604" s="76">
        <v>2421</v>
      </c>
      <c r="F604" s="77" t="s">
        <v>8094</v>
      </c>
      <c r="G604" s="77" t="s">
        <v>6713</v>
      </c>
      <c r="H604" s="77" t="s">
        <v>7172</v>
      </c>
      <c r="I604" s="76">
        <v>2</v>
      </c>
      <c r="J604" s="72">
        <v>44718</v>
      </c>
      <c r="K604" s="78"/>
    </row>
    <row r="605" spans="4:11" ht="15.6" customHeight="1">
      <c r="D605" s="52">
        <v>603</v>
      </c>
      <c r="E605" s="76">
        <v>2001</v>
      </c>
      <c r="F605" s="77" t="s">
        <v>8095</v>
      </c>
      <c r="G605" s="77" t="s">
        <v>6713</v>
      </c>
      <c r="H605" s="77" t="s">
        <v>7172</v>
      </c>
      <c r="I605" s="76">
        <v>2</v>
      </c>
      <c r="J605" s="72">
        <v>44718</v>
      </c>
      <c r="K605" s="78"/>
    </row>
    <row r="606" spans="4:11" ht="15.6" customHeight="1">
      <c r="D606" s="52">
        <v>604</v>
      </c>
      <c r="E606" s="76">
        <v>2182</v>
      </c>
      <c r="F606" s="77" t="s">
        <v>8096</v>
      </c>
      <c r="G606" s="77" t="s">
        <v>6713</v>
      </c>
      <c r="H606" s="77" t="s">
        <v>7172</v>
      </c>
      <c r="I606" s="76">
        <v>2</v>
      </c>
      <c r="J606" s="72">
        <v>44718</v>
      </c>
      <c r="K606" s="78"/>
    </row>
    <row r="607" spans="4:11" ht="15.6" customHeight="1">
      <c r="D607" s="52">
        <v>605</v>
      </c>
      <c r="E607" s="76" t="s">
        <v>57</v>
      </c>
      <c r="F607" s="77" t="s">
        <v>8097</v>
      </c>
      <c r="G607" s="77" t="s">
        <v>6733</v>
      </c>
      <c r="H607" s="77" t="s">
        <v>9</v>
      </c>
      <c r="I607" s="76">
        <v>2</v>
      </c>
      <c r="J607" s="72">
        <v>44718</v>
      </c>
      <c r="K607" s="78"/>
    </row>
    <row r="608" spans="4:11" ht="15.6" customHeight="1">
      <c r="D608" s="52">
        <v>606</v>
      </c>
      <c r="E608" s="76">
        <v>2014</v>
      </c>
      <c r="F608" s="77" t="s">
        <v>8098</v>
      </c>
      <c r="G608" s="77" t="s">
        <v>6733</v>
      </c>
      <c r="H608" s="77" t="s">
        <v>9</v>
      </c>
      <c r="I608" s="76">
        <v>2</v>
      </c>
      <c r="J608" s="72">
        <v>44718</v>
      </c>
      <c r="K608" s="78"/>
    </row>
    <row r="609" spans="4:11" ht="15.6" customHeight="1">
      <c r="D609" s="52">
        <v>607</v>
      </c>
      <c r="E609" s="76" t="s">
        <v>60</v>
      </c>
      <c r="F609" s="77" t="s">
        <v>468</v>
      </c>
      <c r="G609" s="77" t="s">
        <v>6733</v>
      </c>
      <c r="H609" s="77" t="s">
        <v>9</v>
      </c>
      <c r="I609" s="76">
        <v>2</v>
      </c>
      <c r="J609" s="72">
        <v>44718</v>
      </c>
      <c r="K609" s="78"/>
    </row>
    <row r="610" spans="4:11" ht="15.6" customHeight="1">
      <c r="D610" s="52">
        <v>608</v>
      </c>
      <c r="E610" s="76">
        <v>4392</v>
      </c>
      <c r="F610" s="77" t="s">
        <v>8099</v>
      </c>
      <c r="G610" s="77" t="s">
        <v>6733</v>
      </c>
      <c r="H610" s="77" t="s">
        <v>6785</v>
      </c>
      <c r="I610" s="76">
        <v>2</v>
      </c>
      <c r="J610" s="72">
        <v>44718</v>
      </c>
      <c r="K610" s="78"/>
    </row>
    <row r="611" spans="4:11" ht="15.6" customHeight="1">
      <c r="D611" s="52">
        <v>609</v>
      </c>
      <c r="E611" s="76">
        <v>2662</v>
      </c>
      <c r="F611" s="77" t="s">
        <v>8100</v>
      </c>
      <c r="G611" s="77" t="s">
        <v>6744</v>
      </c>
      <c r="H611" s="77" t="s">
        <v>7531</v>
      </c>
      <c r="I611" s="76">
        <v>2</v>
      </c>
      <c r="J611" s="72">
        <v>44718</v>
      </c>
      <c r="K611" s="78"/>
    </row>
    <row r="612" spans="4:11" ht="15.6" customHeight="1">
      <c r="D612" s="52">
        <v>610</v>
      </c>
      <c r="E612" s="76">
        <v>4588</v>
      </c>
      <c r="F612" s="77" t="s">
        <v>8101</v>
      </c>
      <c r="G612" s="77" t="s">
        <v>6744</v>
      </c>
      <c r="H612" s="77" t="s">
        <v>7889</v>
      </c>
      <c r="I612" s="76">
        <v>2</v>
      </c>
      <c r="J612" s="72">
        <v>44718</v>
      </c>
      <c r="K612" s="78"/>
    </row>
    <row r="613" spans="4:11" ht="15.6" customHeight="1">
      <c r="D613" s="52">
        <v>611</v>
      </c>
      <c r="E613" s="76">
        <v>4941</v>
      </c>
      <c r="F613" s="77" t="s">
        <v>8102</v>
      </c>
      <c r="G613" s="77" t="s">
        <v>6803</v>
      </c>
      <c r="H613" s="77" t="s">
        <v>8103</v>
      </c>
      <c r="I613" s="76">
        <v>2</v>
      </c>
      <c r="J613" s="72">
        <v>44718</v>
      </c>
      <c r="K613" s="78"/>
    </row>
    <row r="614" spans="4:11" ht="15.6" customHeight="1">
      <c r="D614" s="52">
        <v>612</v>
      </c>
      <c r="E614" s="76">
        <v>4299</v>
      </c>
      <c r="F614" s="77" t="s">
        <v>8104</v>
      </c>
      <c r="G614" s="77" t="s">
        <v>6803</v>
      </c>
      <c r="H614" s="77" t="s">
        <v>8103</v>
      </c>
      <c r="I614" s="76">
        <v>2</v>
      </c>
      <c r="J614" s="72">
        <v>44718</v>
      </c>
      <c r="K614" s="78"/>
    </row>
    <row r="615" spans="4:11" ht="15.6" customHeight="1">
      <c r="D615" s="52">
        <v>613</v>
      </c>
      <c r="E615" s="76">
        <v>3219</v>
      </c>
      <c r="F615" s="77" t="s">
        <v>8105</v>
      </c>
      <c r="G615" s="77" t="s">
        <v>6803</v>
      </c>
      <c r="H615" s="77" t="s">
        <v>8106</v>
      </c>
      <c r="I615" s="76">
        <v>2</v>
      </c>
      <c r="J615" s="72">
        <v>44718</v>
      </c>
      <c r="K615" s="78"/>
    </row>
    <row r="616" spans="4:11" ht="15.6" customHeight="1">
      <c r="D616" s="52">
        <v>614</v>
      </c>
      <c r="E616" s="76">
        <v>2790</v>
      </c>
      <c r="F616" s="77" t="s">
        <v>8107</v>
      </c>
      <c r="G616" s="77" t="s">
        <v>6839</v>
      </c>
      <c r="H616" s="77" t="s">
        <v>8108</v>
      </c>
      <c r="I616" s="76">
        <v>2</v>
      </c>
      <c r="J616" s="72">
        <v>44718</v>
      </c>
      <c r="K616" s="78"/>
    </row>
    <row r="617" spans="4:11" ht="15.6" customHeight="1">
      <c r="D617" s="52">
        <v>615</v>
      </c>
      <c r="E617" s="76">
        <v>4621</v>
      </c>
      <c r="F617" s="77" t="s">
        <v>8109</v>
      </c>
      <c r="G617" s="77" t="s">
        <v>6839</v>
      </c>
      <c r="H617" s="77" t="s">
        <v>8110</v>
      </c>
      <c r="I617" s="76">
        <v>2</v>
      </c>
      <c r="J617" s="72">
        <v>44718</v>
      </c>
      <c r="K617" s="79"/>
    </row>
    <row r="618" spans="4:11" ht="15.6" customHeight="1">
      <c r="D618" s="52">
        <v>616</v>
      </c>
      <c r="E618" s="76">
        <v>4593</v>
      </c>
      <c r="F618" s="77" t="s">
        <v>8111</v>
      </c>
      <c r="G618" s="77" t="s">
        <v>6839</v>
      </c>
      <c r="H618" s="77" t="s">
        <v>8110</v>
      </c>
      <c r="I618" s="76">
        <v>2</v>
      </c>
      <c r="J618" s="72">
        <v>44718</v>
      </c>
      <c r="K618" s="80"/>
    </row>
    <row r="619" spans="4:11" ht="15.6" customHeight="1">
      <c r="D619" s="52">
        <v>617</v>
      </c>
      <c r="E619" s="76">
        <v>2479</v>
      </c>
      <c r="F619" s="77" t="s">
        <v>8112</v>
      </c>
      <c r="G619" s="77" t="s">
        <v>6713</v>
      </c>
      <c r="H619" s="77" t="s">
        <v>7172</v>
      </c>
      <c r="I619" s="76">
        <v>2</v>
      </c>
      <c r="J619" s="72">
        <v>44719</v>
      </c>
      <c r="K619" s="80"/>
    </row>
    <row r="620" spans="4:11" ht="15.6" customHeight="1">
      <c r="D620" s="52">
        <v>618</v>
      </c>
      <c r="E620" s="76">
        <v>3271</v>
      </c>
      <c r="F620" s="77" t="s">
        <v>7373</v>
      </c>
      <c r="G620" s="77" t="s">
        <v>6713</v>
      </c>
      <c r="H620" s="77" t="s">
        <v>7172</v>
      </c>
      <c r="I620" s="76">
        <v>2</v>
      </c>
      <c r="J620" s="72">
        <v>44719</v>
      </c>
      <c r="K620" s="78"/>
    </row>
    <row r="621" spans="4:11" ht="15.6" customHeight="1">
      <c r="D621" s="52">
        <v>619</v>
      </c>
      <c r="E621" s="76">
        <v>3979</v>
      </c>
      <c r="F621" s="77" t="s">
        <v>8113</v>
      </c>
      <c r="G621" s="77" t="s">
        <v>6713</v>
      </c>
      <c r="H621" s="77" t="s">
        <v>7172</v>
      </c>
      <c r="I621" s="76">
        <v>2</v>
      </c>
      <c r="J621" s="72">
        <v>44719</v>
      </c>
      <c r="K621" s="78"/>
    </row>
    <row r="622" spans="4:11" ht="15.6" customHeight="1">
      <c r="D622" s="52">
        <v>620</v>
      </c>
      <c r="E622" s="76">
        <v>4177</v>
      </c>
      <c r="F622" s="77" t="s">
        <v>8114</v>
      </c>
      <c r="G622" s="77" t="s">
        <v>6713</v>
      </c>
      <c r="H622" s="77" t="s">
        <v>7172</v>
      </c>
      <c r="I622" s="76">
        <v>2</v>
      </c>
      <c r="J622" s="72">
        <v>44719</v>
      </c>
      <c r="K622" s="79"/>
    </row>
    <row r="623" spans="4:11" ht="15.6" customHeight="1">
      <c r="D623" s="52">
        <v>621</v>
      </c>
      <c r="E623" s="76">
        <v>2191</v>
      </c>
      <c r="F623" s="77" t="s">
        <v>6999</v>
      </c>
      <c r="G623" s="77" t="s">
        <v>6733</v>
      </c>
      <c r="H623" s="77" t="s">
        <v>9</v>
      </c>
      <c r="I623" s="76">
        <v>2</v>
      </c>
      <c r="J623" s="72">
        <v>44719</v>
      </c>
      <c r="K623" s="79"/>
    </row>
    <row r="624" spans="4:11" ht="15.6" customHeight="1">
      <c r="D624" s="52">
        <v>622</v>
      </c>
      <c r="E624" s="76">
        <v>4799</v>
      </c>
      <c r="F624" s="77" t="s">
        <v>7425</v>
      </c>
      <c r="G624" s="77" t="s">
        <v>6733</v>
      </c>
      <c r="H624" s="77" t="s">
        <v>9</v>
      </c>
      <c r="I624" s="76">
        <v>2</v>
      </c>
      <c r="J624" s="72">
        <v>44719</v>
      </c>
      <c r="K624" s="79"/>
    </row>
    <row r="625" spans="4:11" ht="15.6" customHeight="1">
      <c r="D625" s="52">
        <v>623</v>
      </c>
      <c r="E625" s="76">
        <v>4083</v>
      </c>
      <c r="F625" s="77" t="s">
        <v>8115</v>
      </c>
      <c r="G625" s="77" t="s">
        <v>6733</v>
      </c>
      <c r="H625" s="77" t="s">
        <v>9</v>
      </c>
      <c r="I625" s="76">
        <v>2</v>
      </c>
      <c r="J625" s="72">
        <v>44719</v>
      </c>
      <c r="K625" s="79"/>
    </row>
    <row r="626" spans="4:11" ht="15.6" customHeight="1">
      <c r="D626" s="52">
        <v>624</v>
      </c>
      <c r="E626" s="76">
        <v>4521</v>
      </c>
      <c r="F626" s="77" t="s">
        <v>8116</v>
      </c>
      <c r="G626" s="77" t="s">
        <v>6744</v>
      </c>
      <c r="H626" s="77" t="s">
        <v>7889</v>
      </c>
      <c r="I626" s="76">
        <v>2</v>
      </c>
      <c r="J626" s="72">
        <v>44719</v>
      </c>
      <c r="K626" s="78"/>
    </row>
    <row r="627" spans="4:11" ht="15.6" customHeight="1">
      <c r="D627" s="52">
        <v>625</v>
      </c>
      <c r="E627" s="76">
        <v>4827</v>
      </c>
      <c r="F627" s="77" t="s">
        <v>8117</v>
      </c>
      <c r="G627" s="77" t="s">
        <v>6744</v>
      </c>
      <c r="H627" s="77" t="s">
        <v>7879</v>
      </c>
      <c r="I627" s="76">
        <v>2</v>
      </c>
      <c r="J627" s="72">
        <v>44719</v>
      </c>
      <c r="K627" s="78"/>
    </row>
    <row r="628" spans="4:11" ht="15.6" customHeight="1">
      <c r="D628" s="52">
        <v>626</v>
      </c>
      <c r="E628" s="76">
        <v>3790</v>
      </c>
      <c r="F628" s="77" t="s">
        <v>8118</v>
      </c>
      <c r="G628" s="77" t="s">
        <v>6744</v>
      </c>
      <c r="H628" s="77" t="s">
        <v>7879</v>
      </c>
      <c r="I628" s="76">
        <v>2</v>
      </c>
      <c r="J628" s="72">
        <v>44719</v>
      </c>
      <c r="K628" s="78"/>
    </row>
    <row r="629" spans="4:11" ht="15.6" customHeight="1">
      <c r="D629" s="52">
        <v>627</v>
      </c>
      <c r="E629" s="76">
        <v>3665</v>
      </c>
      <c r="F629" s="77" t="s">
        <v>8119</v>
      </c>
      <c r="G629" s="77" t="s">
        <v>6744</v>
      </c>
      <c r="H629" s="77" t="s">
        <v>7879</v>
      </c>
      <c r="I629" s="76">
        <v>2</v>
      </c>
      <c r="J629" s="72">
        <v>44719</v>
      </c>
      <c r="K629" s="78"/>
    </row>
    <row r="630" spans="4:11" ht="15.6" customHeight="1">
      <c r="D630" s="52">
        <v>628</v>
      </c>
      <c r="E630" s="76">
        <v>4563</v>
      </c>
      <c r="F630" s="77" t="s">
        <v>8120</v>
      </c>
      <c r="G630" s="77" t="s">
        <v>6735</v>
      </c>
      <c r="H630" s="77" t="s">
        <v>7416</v>
      </c>
      <c r="I630" s="76">
        <v>2</v>
      </c>
      <c r="J630" s="72">
        <v>44719</v>
      </c>
      <c r="K630" s="79"/>
    </row>
    <row r="631" spans="4:11" ht="15.6" customHeight="1">
      <c r="D631" s="52">
        <v>629</v>
      </c>
      <c r="E631" s="76">
        <v>2127</v>
      </c>
      <c r="F631" s="77" t="s">
        <v>8121</v>
      </c>
      <c r="G631" s="77" t="s">
        <v>6735</v>
      </c>
      <c r="H631" s="77" t="s">
        <v>7416</v>
      </c>
      <c r="I631" s="76">
        <v>2</v>
      </c>
      <c r="J631" s="72">
        <v>44719</v>
      </c>
      <c r="K631" s="78"/>
    </row>
    <row r="632" spans="4:11" ht="15.6" customHeight="1">
      <c r="D632" s="52">
        <v>630</v>
      </c>
      <c r="E632" s="76">
        <v>3975</v>
      </c>
      <c r="F632" s="77" t="s">
        <v>8122</v>
      </c>
      <c r="G632" s="77" t="s">
        <v>6735</v>
      </c>
      <c r="H632" s="77" t="s">
        <v>7416</v>
      </c>
      <c r="I632" s="76">
        <v>2</v>
      </c>
      <c r="J632" s="72">
        <v>44719</v>
      </c>
      <c r="K632" s="78"/>
    </row>
    <row r="633" spans="4:11" ht="15.6" customHeight="1">
      <c r="D633" s="52">
        <v>631</v>
      </c>
      <c r="E633" s="76">
        <v>4331</v>
      </c>
      <c r="F633" s="77" t="s">
        <v>8123</v>
      </c>
      <c r="G633" s="77" t="s">
        <v>6839</v>
      </c>
      <c r="H633" s="77" t="s">
        <v>8110</v>
      </c>
      <c r="I633" s="76">
        <v>2</v>
      </c>
      <c r="J633" s="72">
        <v>44719</v>
      </c>
      <c r="K633" s="78"/>
    </row>
    <row r="634" spans="4:11" ht="15.6" customHeight="1">
      <c r="D634" s="52">
        <v>632</v>
      </c>
      <c r="E634" s="76">
        <v>2097</v>
      </c>
      <c r="F634" s="77" t="s">
        <v>8124</v>
      </c>
      <c r="G634" s="77" t="s">
        <v>6733</v>
      </c>
      <c r="H634" s="77" t="s">
        <v>6935</v>
      </c>
      <c r="I634" s="76">
        <v>2</v>
      </c>
      <c r="J634" s="72">
        <v>44720</v>
      </c>
      <c r="K634" s="78"/>
    </row>
    <row r="635" spans="4:11" ht="15.6" customHeight="1">
      <c r="D635" s="52">
        <v>633</v>
      </c>
      <c r="E635" s="76">
        <v>2605</v>
      </c>
      <c r="F635" s="77" t="s">
        <v>8125</v>
      </c>
      <c r="G635" s="77" t="s">
        <v>6733</v>
      </c>
      <c r="H635" s="77" t="s">
        <v>6935</v>
      </c>
      <c r="I635" s="76">
        <v>2</v>
      </c>
      <c r="J635" s="72">
        <v>44720</v>
      </c>
      <c r="K635" s="78"/>
    </row>
    <row r="636" spans="4:11" ht="15.6" customHeight="1">
      <c r="D636" s="52">
        <v>634</v>
      </c>
      <c r="E636" s="76">
        <v>3347</v>
      </c>
      <c r="F636" s="77" t="s">
        <v>8126</v>
      </c>
      <c r="G636" s="77" t="s">
        <v>6733</v>
      </c>
      <c r="H636" s="77" t="s">
        <v>6935</v>
      </c>
      <c r="I636" s="76">
        <v>2</v>
      </c>
      <c r="J636" s="72">
        <v>44720</v>
      </c>
      <c r="K636" s="78"/>
    </row>
    <row r="637" spans="4:11" ht="15.6" customHeight="1">
      <c r="D637" s="52">
        <v>635</v>
      </c>
      <c r="E637" s="76" t="s">
        <v>7050</v>
      </c>
      <c r="F637" s="77" t="s">
        <v>7051</v>
      </c>
      <c r="G637" s="77" t="s">
        <v>6733</v>
      </c>
      <c r="H637" s="77" t="s">
        <v>9</v>
      </c>
      <c r="I637" s="76">
        <v>2</v>
      </c>
      <c r="J637" s="72">
        <v>44720</v>
      </c>
      <c r="K637" s="78"/>
    </row>
    <row r="638" spans="4:11" ht="15.6" customHeight="1">
      <c r="D638" s="52">
        <v>636</v>
      </c>
      <c r="E638" s="76">
        <v>3741</v>
      </c>
      <c r="F638" s="77" t="s">
        <v>8127</v>
      </c>
      <c r="G638" s="77" t="s">
        <v>6733</v>
      </c>
      <c r="H638" s="77" t="s">
        <v>9</v>
      </c>
      <c r="I638" s="76">
        <v>2</v>
      </c>
      <c r="J638" s="72">
        <v>44720</v>
      </c>
      <c r="K638" s="78"/>
    </row>
    <row r="639" spans="4:11" ht="15.6" customHeight="1">
      <c r="D639" s="52">
        <v>637</v>
      </c>
      <c r="E639" s="76">
        <v>2302</v>
      </c>
      <c r="F639" s="77" t="s">
        <v>1547</v>
      </c>
      <c r="G639" s="77" t="s">
        <v>6733</v>
      </c>
      <c r="H639" s="77" t="s">
        <v>9</v>
      </c>
      <c r="I639" s="76">
        <v>2</v>
      </c>
      <c r="J639" s="72">
        <v>44720</v>
      </c>
      <c r="K639" s="78"/>
    </row>
    <row r="640" spans="4:11" ht="15.6" customHeight="1">
      <c r="D640" s="52">
        <v>638</v>
      </c>
      <c r="E640" s="76">
        <v>4134</v>
      </c>
      <c r="F640" s="77" t="s">
        <v>8128</v>
      </c>
      <c r="G640" s="77" t="s">
        <v>6733</v>
      </c>
      <c r="H640" s="77" t="s">
        <v>9</v>
      </c>
      <c r="I640" s="76">
        <v>2</v>
      </c>
      <c r="J640" s="72">
        <v>44720</v>
      </c>
      <c r="K640" s="78"/>
    </row>
    <row r="641" spans="4:11" ht="15.6" customHeight="1">
      <c r="D641" s="52">
        <v>639</v>
      </c>
      <c r="E641" s="76">
        <v>3527</v>
      </c>
      <c r="F641" s="77" t="s">
        <v>8129</v>
      </c>
      <c r="G641" s="77" t="s">
        <v>6744</v>
      </c>
      <c r="H641" s="77" t="s">
        <v>7879</v>
      </c>
      <c r="I641" s="76">
        <v>2</v>
      </c>
      <c r="J641" s="72">
        <v>44720</v>
      </c>
      <c r="K641" s="78"/>
    </row>
    <row r="642" spans="4:11" ht="15.6" customHeight="1">
      <c r="D642" s="52">
        <v>640</v>
      </c>
      <c r="E642" s="76">
        <v>4571</v>
      </c>
      <c r="F642" s="77" t="s">
        <v>8130</v>
      </c>
      <c r="G642" s="77" t="s">
        <v>6744</v>
      </c>
      <c r="H642" s="77" t="s">
        <v>7879</v>
      </c>
      <c r="I642" s="76">
        <v>2</v>
      </c>
      <c r="J642" s="72">
        <v>44720</v>
      </c>
      <c r="K642" s="78"/>
    </row>
    <row r="643" spans="4:11" ht="15.6" customHeight="1">
      <c r="D643" s="52">
        <v>641</v>
      </c>
      <c r="E643" s="76">
        <v>4626</v>
      </c>
      <c r="F643" s="77" t="s">
        <v>8131</v>
      </c>
      <c r="G643" s="77" t="s">
        <v>6735</v>
      </c>
      <c r="H643" s="77" t="s">
        <v>7026</v>
      </c>
      <c r="I643" s="76">
        <v>2</v>
      </c>
      <c r="J643" s="72">
        <v>44720</v>
      </c>
      <c r="K643" s="78"/>
    </row>
    <row r="644" spans="4:11" ht="15.6" customHeight="1">
      <c r="D644" s="52">
        <v>642</v>
      </c>
      <c r="E644" s="76">
        <v>4691</v>
      </c>
      <c r="F644" s="77" t="s">
        <v>8132</v>
      </c>
      <c r="G644" s="77" t="s">
        <v>6792</v>
      </c>
      <c r="H644" s="77" t="s">
        <v>7020</v>
      </c>
      <c r="I644" s="76">
        <v>2</v>
      </c>
      <c r="J644" s="72">
        <v>44720</v>
      </c>
      <c r="K644" s="78"/>
    </row>
    <row r="645" spans="4:11" ht="15.6" customHeight="1">
      <c r="D645" s="52">
        <v>643</v>
      </c>
      <c r="E645" s="76">
        <v>4612</v>
      </c>
      <c r="F645" s="77" t="s">
        <v>8133</v>
      </c>
      <c r="G645" s="77" t="s">
        <v>6839</v>
      </c>
      <c r="H645" s="77" t="s">
        <v>6956</v>
      </c>
      <c r="I645" s="76">
        <v>2</v>
      </c>
      <c r="J645" s="72">
        <v>44720</v>
      </c>
      <c r="K645" s="78"/>
    </row>
    <row r="646" spans="4:11" ht="15.6" customHeight="1">
      <c r="D646" s="52">
        <v>644</v>
      </c>
      <c r="E646" s="76">
        <v>4440</v>
      </c>
      <c r="F646" s="77" t="s">
        <v>8134</v>
      </c>
      <c r="G646" s="77" t="s">
        <v>6839</v>
      </c>
      <c r="H646" s="77" t="s">
        <v>6956</v>
      </c>
      <c r="I646" s="76">
        <v>2</v>
      </c>
      <c r="J646" s="72">
        <v>44720</v>
      </c>
      <c r="K646" s="72"/>
    </row>
    <row r="647" spans="4:11" ht="15.6" customHeight="1">
      <c r="D647" s="52">
        <v>645</v>
      </c>
      <c r="E647" s="76">
        <v>2290</v>
      </c>
      <c r="F647" s="77" t="s">
        <v>8135</v>
      </c>
      <c r="G647" s="77" t="s">
        <v>6839</v>
      </c>
      <c r="H647" s="77" t="s">
        <v>6956</v>
      </c>
      <c r="I647" s="76">
        <v>2</v>
      </c>
      <c r="J647" s="72">
        <v>44720</v>
      </c>
      <c r="K647" s="78"/>
    </row>
    <row r="648" spans="4:11" ht="15.6" customHeight="1">
      <c r="D648" s="52">
        <v>646</v>
      </c>
      <c r="E648" s="76" t="s">
        <v>8136</v>
      </c>
      <c r="F648" s="77" t="s">
        <v>8137</v>
      </c>
      <c r="G648" s="77" t="s">
        <v>6733</v>
      </c>
      <c r="H648" s="77" t="s">
        <v>6935</v>
      </c>
      <c r="I648" s="76">
        <v>2</v>
      </c>
      <c r="J648" s="72">
        <v>44721</v>
      </c>
      <c r="K648" s="78"/>
    </row>
    <row r="649" spans="4:11" ht="15.6" customHeight="1">
      <c r="D649" s="52">
        <v>647</v>
      </c>
      <c r="E649" s="76">
        <v>4188</v>
      </c>
      <c r="F649" s="77" t="s">
        <v>8138</v>
      </c>
      <c r="G649" s="77" t="s">
        <v>6733</v>
      </c>
      <c r="H649" s="77" t="s">
        <v>6935</v>
      </c>
      <c r="I649" s="76">
        <v>2</v>
      </c>
      <c r="J649" s="72">
        <v>44721</v>
      </c>
      <c r="K649" s="78"/>
    </row>
    <row r="650" spans="4:11" ht="15.6" customHeight="1">
      <c r="D650" s="52">
        <v>648</v>
      </c>
      <c r="E650" s="76">
        <v>4432</v>
      </c>
      <c r="F650" s="77" t="s">
        <v>8139</v>
      </c>
      <c r="G650" s="77" t="s">
        <v>6733</v>
      </c>
      <c r="H650" s="77" t="s">
        <v>6935</v>
      </c>
      <c r="I650" s="76">
        <v>2</v>
      </c>
      <c r="J650" s="72">
        <v>44721</v>
      </c>
      <c r="K650" s="78"/>
    </row>
    <row r="651" spans="4:11" ht="15.6" customHeight="1">
      <c r="D651" s="52">
        <v>649</v>
      </c>
      <c r="E651" s="76">
        <v>2619</v>
      </c>
      <c r="F651" s="77" t="s">
        <v>8140</v>
      </c>
      <c r="G651" s="77" t="s">
        <v>6733</v>
      </c>
      <c r="H651" s="77" t="s">
        <v>9</v>
      </c>
      <c r="I651" s="76">
        <v>2</v>
      </c>
      <c r="J651" s="72">
        <v>44721</v>
      </c>
      <c r="K651" s="78"/>
    </row>
    <row r="652" spans="4:11" ht="15.6" customHeight="1">
      <c r="D652" s="52">
        <v>650</v>
      </c>
      <c r="E652" s="76">
        <v>2935</v>
      </c>
      <c r="F652" s="77" t="s">
        <v>8141</v>
      </c>
      <c r="G652" s="77" t="s">
        <v>6733</v>
      </c>
      <c r="H652" s="77" t="s">
        <v>9</v>
      </c>
      <c r="I652" s="76">
        <v>2</v>
      </c>
      <c r="J652" s="72">
        <v>44721</v>
      </c>
      <c r="K652" s="78"/>
    </row>
    <row r="653" spans="4:11" ht="15.6" customHeight="1">
      <c r="D653" s="52">
        <v>651</v>
      </c>
      <c r="E653" s="76">
        <v>4340</v>
      </c>
      <c r="F653" s="77" t="s">
        <v>7288</v>
      </c>
      <c r="G653" s="77" t="s">
        <v>6733</v>
      </c>
      <c r="H653" s="77" t="s">
        <v>9</v>
      </c>
      <c r="I653" s="76">
        <v>2</v>
      </c>
      <c r="J653" s="72">
        <v>44721</v>
      </c>
      <c r="K653" s="78"/>
    </row>
    <row r="654" spans="4:11" ht="15.6" customHeight="1">
      <c r="D654" s="52">
        <v>652</v>
      </c>
      <c r="E654" s="76">
        <v>2509</v>
      </c>
      <c r="F654" s="77" t="s">
        <v>8142</v>
      </c>
      <c r="G654" s="77" t="s">
        <v>6744</v>
      </c>
      <c r="H654" s="77" t="s">
        <v>7879</v>
      </c>
      <c r="I654" s="76">
        <v>2</v>
      </c>
      <c r="J654" s="72">
        <v>44721</v>
      </c>
      <c r="K654" s="78"/>
    </row>
    <row r="655" spans="4:11" ht="15.6" customHeight="1">
      <c r="D655" s="52">
        <v>653</v>
      </c>
      <c r="E655" s="76">
        <v>4795</v>
      </c>
      <c r="F655" s="77" t="s">
        <v>8143</v>
      </c>
      <c r="G655" s="77" t="s">
        <v>6792</v>
      </c>
      <c r="H655" s="77" t="s">
        <v>7020</v>
      </c>
      <c r="I655" s="76">
        <v>2</v>
      </c>
      <c r="J655" s="72">
        <v>44721</v>
      </c>
      <c r="K655" s="78"/>
    </row>
    <row r="656" spans="4:11" ht="15.6" customHeight="1">
      <c r="D656" s="52">
        <v>654</v>
      </c>
      <c r="E656" s="76">
        <v>4589</v>
      </c>
      <c r="F656" s="77" t="s">
        <v>8144</v>
      </c>
      <c r="G656" s="77" t="s">
        <v>6792</v>
      </c>
      <c r="H656" s="77" t="s">
        <v>7020</v>
      </c>
      <c r="I656" s="76">
        <v>2</v>
      </c>
      <c r="J656" s="72">
        <v>44721</v>
      </c>
      <c r="K656" s="78"/>
    </row>
    <row r="657" spans="4:11" ht="15.6" customHeight="1">
      <c r="D657" s="52">
        <v>655</v>
      </c>
      <c r="E657" s="76">
        <v>4459</v>
      </c>
      <c r="F657" s="77" t="s">
        <v>8145</v>
      </c>
      <c r="G657" s="77" t="s">
        <v>6839</v>
      </c>
      <c r="H657" s="77" t="s">
        <v>8146</v>
      </c>
      <c r="I657" s="76">
        <v>2</v>
      </c>
      <c r="J657" s="72">
        <v>44721</v>
      </c>
      <c r="K657" s="78"/>
    </row>
    <row r="658" spans="4:11" ht="15.6" customHeight="1">
      <c r="D658" s="52">
        <v>656</v>
      </c>
      <c r="E658" s="76">
        <v>4458</v>
      </c>
      <c r="F658" s="77" t="s">
        <v>7271</v>
      </c>
      <c r="G658" s="77" t="s">
        <v>6839</v>
      </c>
      <c r="H658" s="77" t="s">
        <v>8146</v>
      </c>
      <c r="I658" s="76">
        <v>2</v>
      </c>
      <c r="J658" s="72">
        <v>44721</v>
      </c>
      <c r="K658" s="78"/>
    </row>
    <row r="659" spans="4:11" ht="15.6" customHeight="1">
      <c r="D659" s="52">
        <v>657</v>
      </c>
      <c r="E659" s="76">
        <v>2756</v>
      </c>
      <c r="F659" s="77" t="s">
        <v>8147</v>
      </c>
      <c r="G659" s="77" t="s">
        <v>6733</v>
      </c>
      <c r="H659" s="77" t="s">
        <v>8148</v>
      </c>
      <c r="I659" s="76">
        <v>2</v>
      </c>
      <c r="J659" s="72">
        <v>44722</v>
      </c>
      <c r="K659" s="78"/>
    </row>
    <row r="660" spans="4:11" ht="15.6" customHeight="1">
      <c r="D660" s="52">
        <v>658</v>
      </c>
      <c r="E660" s="76">
        <v>3419</v>
      </c>
      <c r="F660" s="77" t="s">
        <v>8149</v>
      </c>
      <c r="G660" s="77" t="s">
        <v>6733</v>
      </c>
      <c r="H660" s="77" t="s">
        <v>8148</v>
      </c>
      <c r="I660" s="76">
        <v>2</v>
      </c>
      <c r="J660" s="72">
        <v>44722</v>
      </c>
      <c r="K660" s="78"/>
    </row>
    <row r="661" spans="4:11" ht="15.6" customHeight="1">
      <c r="D661" s="52">
        <v>659</v>
      </c>
      <c r="E661" s="76">
        <v>4203</v>
      </c>
      <c r="F661" s="77" t="s">
        <v>8150</v>
      </c>
      <c r="G661" s="77" t="s">
        <v>6733</v>
      </c>
      <c r="H661" s="77" t="s">
        <v>8148</v>
      </c>
      <c r="I661" s="76">
        <v>2</v>
      </c>
      <c r="J661" s="72">
        <v>44722</v>
      </c>
      <c r="K661" s="78"/>
    </row>
    <row r="662" spans="4:11" ht="15.6" customHeight="1">
      <c r="D662" s="52">
        <v>660</v>
      </c>
      <c r="E662" s="76">
        <v>2222</v>
      </c>
      <c r="F662" s="77" t="s">
        <v>8151</v>
      </c>
      <c r="G662" s="77" t="s">
        <v>6733</v>
      </c>
      <c r="H662" s="77" t="s">
        <v>9</v>
      </c>
      <c r="I662" s="76">
        <v>2</v>
      </c>
      <c r="J662" s="72">
        <v>44722</v>
      </c>
      <c r="K662" s="78"/>
    </row>
    <row r="663" spans="4:11" ht="15.6" customHeight="1">
      <c r="D663" s="52">
        <v>661</v>
      </c>
      <c r="E663" s="76" t="s">
        <v>8152</v>
      </c>
      <c r="F663" s="77" t="s">
        <v>8153</v>
      </c>
      <c r="G663" s="77" t="s">
        <v>6733</v>
      </c>
      <c r="H663" s="77" t="s">
        <v>9</v>
      </c>
      <c r="I663" s="76">
        <v>2</v>
      </c>
      <c r="J663" s="72">
        <v>44722</v>
      </c>
      <c r="K663" s="78"/>
    </row>
    <row r="664" spans="4:11" ht="15.6" customHeight="1">
      <c r="D664" s="52">
        <v>662</v>
      </c>
      <c r="E664" s="76">
        <v>3957</v>
      </c>
      <c r="F664" s="77" t="s">
        <v>1539</v>
      </c>
      <c r="G664" s="77" t="s">
        <v>6733</v>
      </c>
      <c r="H664" s="77" t="s">
        <v>9</v>
      </c>
      <c r="I664" s="76">
        <v>2</v>
      </c>
      <c r="J664" s="72">
        <v>44722</v>
      </c>
      <c r="K664" s="78"/>
    </row>
    <row r="665" spans="4:11" ht="15.6" customHeight="1">
      <c r="D665" s="52">
        <v>663</v>
      </c>
      <c r="E665" s="76">
        <v>4789</v>
      </c>
      <c r="F665" s="77" t="s">
        <v>8154</v>
      </c>
      <c r="G665" s="77" t="s">
        <v>6744</v>
      </c>
      <c r="H665" s="77" t="s">
        <v>6824</v>
      </c>
      <c r="I665" s="76">
        <v>2</v>
      </c>
      <c r="J665" s="72">
        <v>44722</v>
      </c>
      <c r="K665" s="78"/>
    </row>
    <row r="666" spans="4:11" ht="15.6" customHeight="1">
      <c r="D666" s="52">
        <v>664</v>
      </c>
      <c r="E666" s="76">
        <v>3025</v>
      </c>
      <c r="F666" s="77" t="s">
        <v>8155</v>
      </c>
      <c r="G666" s="77" t="s">
        <v>6744</v>
      </c>
      <c r="H666" s="77" t="s">
        <v>6824</v>
      </c>
      <c r="I666" s="76">
        <v>2</v>
      </c>
      <c r="J666" s="72">
        <v>44722</v>
      </c>
      <c r="K666" s="78"/>
    </row>
    <row r="667" spans="4:11" ht="15.6" customHeight="1">
      <c r="D667" s="52">
        <v>665</v>
      </c>
      <c r="E667" s="76">
        <v>3413</v>
      </c>
      <c r="F667" s="77" t="s">
        <v>8156</v>
      </c>
      <c r="G667" s="77" t="s">
        <v>6735</v>
      </c>
      <c r="H667" s="77" t="s">
        <v>7416</v>
      </c>
      <c r="I667" s="76">
        <v>2</v>
      </c>
      <c r="J667" s="72">
        <v>44722</v>
      </c>
      <c r="K667" s="78"/>
    </row>
    <row r="668" spans="4:11" ht="15.6" customHeight="1">
      <c r="D668" s="52">
        <v>666</v>
      </c>
      <c r="E668" s="76">
        <v>2655</v>
      </c>
      <c r="F668" s="77" t="s">
        <v>8157</v>
      </c>
      <c r="G668" s="77" t="s">
        <v>6735</v>
      </c>
      <c r="H668" s="77" t="s">
        <v>7416</v>
      </c>
      <c r="I668" s="76">
        <v>2</v>
      </c>
      <c r="J668" s="72">
        <v>44722</v>
      </c>
      <c r="K668" s="78"/>
    </row>
    <row r="669" spans="4:11" ht="15.6" customHeight="1">
      <c r="D669" s="52">
        <v>667</v>
      </c>
      <c r="E669" s="76" t="s">
        <v>77</v>
      </c>
      <c r="F669" s="77" t="s">
        <v>8158</v>
      </c>
      <c r="G669" s="77" t="s">
        <v>6733</v>
      </c>
      <c r="H669" s="77" t="s">
        <v>12</v>
      </c>
      <c r="I669" s="76">
        <v>2</v>
      </c>
      <c r="J669" s="72">
        <v>44722</v>
      </c>
      <c r="K669" s="78"/>
    </row>
    <row r="670" spans="4:11" ht="15.6" customHeight="1">
      <c r="D670" s="52">
        <v>668</v>
      </c>
      <c r="E670" s="76">
        <v>2729</v>
      </c>
      <c r="F670" s="77" t="s">
        <v>8159</v>
      </c>
      <c r="G670" s="77" t="s">
        <v>6713</v>
      </c>
      <c r="H670" s="77" t="s">
        <v>8021</v>
      </c>
      <c r="I670" s="76">
        <v>2</v>
      </c>
      <c r="J670" s="72">
        <v>44725</v>
      </c>
      <c r="K670" s="78"/>
    </row>
    <row r="671" spans="4:11" ht="15.6" customHeight="1">
      <c r="D671" s="52">
        <v>669</v>
      </c>
      <c r="E671" s="76">
        <v>2982</v>
      </c>
      <c r="F671" s="77" t="s">
        <v>7138</v>
      </c>
      <c r="G671" s="77" t="s">
        <v>6713</v>
      </c>
      <c r="H671" s="77" t="s">
        <v>8021</v>
      </c>
      <c r="I671" s="76">
        <v>2</v>
      </c>
      <c r="J671" s="72">
        <v>44725</v>
      </c>
      <c r="K671" s="78"/>
    </row>
    <row r="672" spans="4:11" ht="15.6" customHeight="1">
      <c r="D672" s="52">
        <v>670</v>
      </c>
      <c r="E672" s="76">
        <v>4101</v>
      </c>
      <c r="F672" s="77" t="s">
        <v>8160</v>
      </c>
      <c r="G672" s="77" t="s">
        <v>6733</v>
      </c>
      <c r="H672" s="77" t="s">
        <v>9</v>
      </c>
      <c r="I672" s="76">
        <v>2</v>
      </c>
      <c r="J672" s="72">
        <v>44725</v>
      </c>
      <c r="K672" s="78"/>
    </row>
    <row r="673" spans="4:11" ht="15.6" customHeight="1">
      <c r="D673" s="52">
        <v>671</v>
      </c>
      <c r="E673" s="76">
        <v>4196</v>
      </c>
      <c r="F673" s="77" t="s">
        <v>8161</v>
      </c>
      <c r="G673" s="77" t="s">
        <v>6733</v>
      </c>
      <c r="H673" s="77" t="s">
        <v>9</v>
      </c>
      <c r="I673" s="76">
        <v>2</v>
      </c>
      <c r="J673" s="72">
        <v>44725</v>
      </c>
      <c r="K673" s="78"/>
    </row>
    <row r="674" spans="4:11" ht="15.6" customHeight="1">
      <c r="D674" s="52">
        <v>672</v>
      </c>
      <c r="E674" s="76">
        <v>4191</v>
      </c>
      <c r="F674" s="77" t="s">
        <v>250</v>
      </c>
      <c r="G674" s="77" t="s">
        <v>6733</v>
      </c>
      <c r="H674" s="77" t="s">
        <v>9</v>
      </c>
      <c r="I674" s="76">
        <v>2</v>
      </c>
      <c r="J674" s="72">
        <v>44725</v>
      </c>
      <c r="K674" s="78"/>
    </row>
    <row r="675" spans="4:11" ht="15.6" customHeight="1">
      <c r="D675" s="52">
        <v>673</v>
      </c>
      <c r="E675" s="76">
        <v>4546</v>
      </c>
      <c r="F675" s="77" t="s">
        <v>8162</v>
      </c>
      <c r="G675" s="77" t="s">
        <v>6772</v>
      </c>
      <c r="H675" s="77" t="s">
        <v>8163</v>
      </c>
      <c r="I675" s="76">
        <v>2</v>
      </c>
      <c r="J675" s="72">
        <v>44725</v>
      </c>
      <c r="K675" s="78"/>
    </row>
    <row r="676" spans="4:11" ht="15.6" customHeight="1">
      <c r="D676" s="52">
        <v>674</v>
      </c>
      <c r="E676" s="76">
        <v>2922</v>
      </c>
      <c r="F676" s="77" t="s">
        <v>8164</v>
      </c>
      <c r="G676" s="77" t="s">
        <v>6772</v>
      </c>
      <c r="H676" s="77" t="s">
        <v>8163</v>
      </c>
      <c r="I676" s="76">
        <v>2</v>
      </c>
      <c r="J676" s="72">
        <v>44725</v>
      </c>
      <c r="K676" s="78"/>
    </row>
    <row r="677" spans="4:11" ht="15.6" customHeight="1">
      <c r="D677" s="52">
        <v>675</v>
      </c>
      <c r="E677" s="76">
        <v>2277</v>
      </c>
      <c r="F677" s="77" t="s">
        <v>8165</v>
      </c>
      <c r="G677" s="77" t="s">
        <v>6792</v>
      </c>
      <c r="H677" s="77" t="s">
        <v>7020</v>
      </c>
      <c r="I677" s="76">
        <v>2</v>
      </c>
      <c r="J677" s="72">
        <v>44725</v>
      </c>
      <c r="K677" s="78"/>
    </row>
    <row r="678" spans="4:11" ht="15.6" customHeight="1">
      <c r="D678" s="52">
        <v>676</v>
      </c>
      <c r="E678" s="76">
        <v>2029</v>
      </c>
      <c r="F678" s="77" t="s">
        <v>8166</v>
      </c>
      <c r="G678" s="77" t="s">
        <v>6792</v>
      </c>
      <c r="H678" s="77" t="s">
        <v>7020</v>
      </c>
      <c r="I678" s="76">
        <v>2</v>
      </c>
      <c r="J678" s="72">
        <v>44725</v>
      </c>
      <c r="K678" s="78"/>
    </row>
    <row r="679" spans="4:11" ht="15.6" customHeight="1">
      <c r="D679" s="52">
        <v>677</v>
      </c>
      <c r="E679" s="76">
        <v>4436</v>
      </c>
      <c r="F679" s="77" t="s">
        <v>8167</v>
      </c>
      <c r="G679" s="77" t="s">
        <v>6839</v>
      </c>
      <c r="H679" s="77" t="s">
        <v>8146</v>
      </c>
      <c r="I679" s="76">
        <v>2</v>
      </c>
      <c r="J679" s="72">
        <v>44725</v>
      </c>
      <c r="K679" s="78"/>
    </row>
    <row r="680" spans="4:11" ht="15.6" customHeight="1">
      <c r="D680" s="52">
        <v>678</v>
      </c>
      <c r="E680" s="76">
        <v>2063</v>
      </c>
      <c r="F680" s="77" t="s">
        <v>8168</v>
      </c>
      <c r="G680" s="77" t="s">
        <v>6839</v>
      </c>
      <c r="H680" s="77" t="s">
        <v>8146</v>
      </c>
      <c r="I680" s="76">
        <v>2</v>
      </c>
      <c r="J680" s="72">
        <v>44725</v>
      </c>
      <c r="K680" s="78"/>
    </row>
    <row r="681" spans="4:11" ht="15.6" customHeight="1">
      <c r="D681" s="52">
        <v>679</v>
      </c>
      <c r="E681" s="76">
        <v>4138</v>
      </c>
      <c r="F681" s="77" t="s">
        <v>8169</v>
      </c>
      <c r="G681" s="77" t="s">
        <v>6762</v>
      </c>
      <c r="H681" s="77" t="s">
        <v>6764</v>
      </c>
      <c r="I681" s="76">
        <v>2</v>
      </c>
      <c r="J681" s="72">
        <v>44726</v>
      </c>
      <c r="K681" s="78"/>
    </row>
    <row r="682" spans="4:11" ht="15.6" customHeight="1">
      <c r="D682" s="52">
        <v>680</v>
      </c>
      <c r="E682" s="76">
        <v>3301</v>
      </c>
      <c r="F682" s="77" t="s">
        <v>8170</v>
      </c>
      <c r="G682" s="77" t="s">
        <v>6713</v>
      </c>
      <c r="H682" s="77" t="s">
        <v>8021</v>
      </c>
      <c r="I682" s="76">
        <v>2</v>
      </c>
      <c r="J682" s="72">
        <v>44726</v>
      </c>
      <c r="K682" s="78"/>
    </row>
    <row r="683" spans="4:11" ht="15.6" customHeight="1">
      <c r="D683" s="52">
        <v>681</v>
      </c>
      <c r="E683" s="76">
        <v>2782</v>
      </c>
      <c r="F683" s="77" t="s">
        <v>8171</v>
      </c>
      <c r="G683" s="77" t="s">
        <v>6713</v>
      </c>
      <c r="H683" s="77" t="s">
        <v>8021</v>
      </c>
      <c r="I683" s="76">
        <v>2</v>
      </c>
      <c r="J683" s="72">
        <v>44726</v>
      </c>
      <c r="K683" s="79"/>
    </row>
    <row r="684" spans="4:11" ht="15.6" customHeight="1">
      <c r="D684" s="52">
        <v>682</v>
      </c>
      <c r="E684" s="76">
        <v>4850</v>
      </c>
      <c r="F684" s="77" t="s">
        <v>8172</v>
      </c>
      <c r="G684" s="77" t="s">
        <v>6713</v>
      </c>
      <c r="H684" s="77" t="s">
        <v>8021</v>
      </c>
      <c r="I684" s="76">
        <v>2</v>
      </c>
      <c r="J684" s="72">
        <v>44726</v>
      </c>
      <c r="K684" s="79"/>
    </row>
    <row r="685" spans="4:11" ht="15.6" customHeight="1">
      <c r="D685" s="52">
        <v>683</v>
      </c>
      <c r="E685" s="76">
        <v>4210</v>
      </c>
      <c r="F685" s="77" t="s">
        <v>1338</v>
      </c>
      <c r="G685" s="77" t="s">
        <v>6733</v>
      </c>
      <c r="H685" s="77" t="s">
        <v>9</v>
      </c>
      <c r="I685" s="76">
        <v>2</v>
      </c>
      <c r="J685" s="72">
        <v>44726</v>
      </c>
      <c r="K685" s="80"/>
    </row>
    <row r="686" spans="4:11" ht="15.6" customHeight="1">
      <c r="D686" s="52">
        <v>684</v>
      </c>
      <c r="E686" s="76" t="s">
        <v>50</v>
      </c>
      <c r="F686" s="77" t="s">
        <v>1342</v>
      </c>
      <c r="G686" s="77" t="s">
        <v>6733</v>
      </c>
      <c r="H686" s="77" t="s">
        <v>9</v>
      </c>
      <c r="I686" s="76">
        <v>2</v>
      </c>
      <c r="J686" s="72">
        <v>44726</v>
      </c>
      <c r="K686" s="80"/>
    </row>
    <row r="687" spans="4:11" ht="15.6" customHeight="1">
      <c r="D687" s="52">
        <v>685</v>
      </c>
      <c r="E687" s="76">
        <v>2950</v>
      </c>
      <c r="F687" s="77" t="s">
        <v>8173</v>
      </c>
      <c r="G687" s="77" t="s">
        <v>6772</v>
      </c>
      <c r="H687" s="77" t="s">
        <v>8174</v>
      </c>
      <c r="I687" s="76">
        <v>2</v>
      </c>
      <c r="J687" s="72">
        <v>44726</v>
      </c>
      <c r="K687" s="78"/>
    </row>
    <row r="688" spans="4:11" ht="15.6" customHeight="1">
      <c r="D688" s="52">
        <v>686</v>
      </c>
      <c r="E688" s="76">
        <v>2717</v>
      </c>
      <c r="F688" s="77" t="s">
        <v>8175</v>
      </c>
      <c r="G688" s="77" t="s">
        <v>6772</v>
      </c>
      <c r="H688" s="77" t="s">
        <v>8174</v>
      </c>
      <c r="I688" s="76">
        <v>2</v>
      </c>
      <c r="J688" s="72">
        <v>44726</v>
      </c>
      <c r="K688" s="78"/>
    </row>
    <row r="689" spans="4:11" ht="15.6" customHeight="1">
      <c r="D689" s="52">
        <v>687</v>
      </c>
      <c r="E689" s="76">
        <v>4478</v>
      </c>
      <c r="F689" s="77" t="s">
        <v>8176</v>
      </c>
      <c r="G689" s="77" t="s">
        <v>6792</v>
      </c>
      <c r="H689" s="77" t="s">
        <v>8177</v>
      </c>
      <c r="I689" s="76">
        <v>2</v>
      </c>
      <c r="J689" s="72">
        <v>44726</v>
      </c>
      <c r="K689" s="79"/>
    </row>
    <row r="690" spans="4:11" ht="15.6" customHeight="1">
      <c r="D690" s="52">
        <v>688</v>
      </c>
      <c r="E690" s="76">
        <v>4366</v>
      </c>
      <c r="F690" s="77" t="s">
        <v>8178</v>
      </c>
      <c r="G690" s="77" t="s">
        <v>6792</v>
      </c>
      <c r="H690" s="77" t="s">
        <v>8179</v>
      </c>
      <c r="I690" s="76">
        <v>2</v>
      </c>
      <c r="J690" s="72">
        <v>44726</v>
      </c>
      <c r="K690" s="79"/>
    </row>
    <row r="691" spans="4:11" ht="15.6" customHeight="1">
      <c r="D691" s="52">
        <v>689</v>
      </c>
      <c r="E691" s="76">
        <v>4379</v>
      </c>
      <c r="F691" s="77" t="s">
        <v>8180</v>
      </c>
      <c r="G691" s="77" t="s">
        <v>6839</v>
      </c>
      <c r="H691" s="77" t="s">
        <v>8146</v>
      </c>
      <c r="I691" s="76">
        <v>2</v>
      </c>
      <c r="J691" s="72">
        <v>44726</v>
      </c>
      <c r="K691" s="78"/>
    </row>
    <row r="692" spans="4:11" ht="15.6" customHeight="1">
      <c r="D692" s="52">
        <v>690</v>
      </c>
      <c r="E692" s="76">
        <v>4176</v>
      </c>
      <c r="F692" s="77" t="s">
        <v>8181</v>
      </c>
      <c r="G692" s="77" t="s">
        <v>6839</v>
      </c>
      <c r="H692" s="77" t="s">
        <v>8146</v>
      </c>
      <c r="I692" s="76">
        <v>2</v>
      </c>
      <c r="J692" s="72">
        <v>44726</v>
      </c>
      <c r="K692" s="72"/>
    </row>
    <row r="693" spans="4:11" ht="15.6" customHeight="1">
      <c r="D693" s="52">
        <v>691</v>
      </c>
      <c r="E693" s="76">
        <v>3532</v>
      </c>
      <c r="F693" s="77" t="s">
        <v>8182</v>
      </c>
      <c r="G693" s="77" t="s">
        <v>6839</v>
      </c>
      <c r="H693" s="77" t="s">
        <v>8146</v>
      </c>
      <c r="I693" s="76">
        <v>2</v>
      </c>
      <c r="J693" s="72">
        <v>44726</v>
      </c>
      <c r="K693" s="78"/>
    </row>
    <row r="694" spans="4:11" ht="15.6" customHeight="1">
      <c r="D694" s="52">
        <v>692</v>
      </c>
      <c r="E694" s="76" t="s">
        <v>8183</v>
      </c>
      <c r="F694" s="77" t="s">
        <v>8184</v>
      </c>
      <c r="G694" s="77" t="s">
        <v>6713</v>
      </c>
      <c r="H694" s="77" t="s">
        <v>6912</v>
      </c>
      <c r="I694" s="76">
        <v>2</v>
      </c>
      <c r="J694" s="72">
        <v>44727</v>
      </c>
      <c r="K694" s="78"/>
    </row>
    <row r="695" spans="4:11" ht="15.6" customHeight="1">
      <c r="D695" s="52">
        <v>693</v>
      </c>
      <c r="E695" s="76" t="s">
        <v>8185</v>
      </c>
      <c r="F695" s="77" t="s">
        <v>8186</v>
      </c>
      <c r="G695" s="77" t="s">
        <v>6713</v>
      </c>
      <c r="H695" s="77" t="s">
        <v>6912</v>
      </c>
      <c r="I695" s="76">
        <v>2</v>
      </c>
      <c r="J695" s="72">
        <v>44727</v>
      </c>
      <c r="K695" s="79"/>
    </row>
    <row r="696" spans="4:11" ht="15.6" customHeight="1">
      <c r="D696" s="52">
        <v>694</v>
      </c>
      <c r="E696" s="76" t="s">
        <v>8187</v>
      </c>
      <c r="F696" s="77" t="s">
        <v>8188</v>
      </c>
      <c r="G696" s="77" t="s">
        <v>6713</v>
      </c>
      <c r="H696" s="77" t="s">
        <v>6912</v>
      </c>
      <c r="I696" s="76">
        <v>2</v>
      </c>
      <c r="J696" s="72">
        <v>44727</v>
      </c>
      <c r="K696" s="78"/>
    </row>
    <row r="697" spans="4:11" ht="15.6" customHeight="1">
      <c r="D697" s="52">
        <v>695</v>
      </c>
      <c r="E697" s="76" t="s">
        <v>8189</v>
      </c>
      <c r="F697" s="77" t="s">
        <v>8190</v>
      </c>
      <c r="G697" s="77" t="s">
        <v>6713</v>
      </c>
      <c r="H697" s="77" t="s">
        <v>6912</v>
      </c>
      <c r="I697" s="76">
        <v>2</v>
      </c>
      <c r="J697" s="72">
        <v>44727</v>
      </c>
      <c r="K697" s="72"/>
    </row>
    <row r="698" spans="4:11" ht="15.6" customHeight="1">
      <c r="D698" s="52">
        <v>696</v>
      </c>
      <c r="E698" s="76">
        <v>3772</v>
      </c>
      <c r="F698" s="77" t="s">
        <v>722</v>
      </c>
      <c r="G698" s="77" t="s">
        <v>6733</v>
      </c>
      <c r="H698" s="77" t="s">
        <v>9</v>
      </c>
      <c r="I698" s="76">
        <v>2</v>
      </c>
      <c r="J698" s="72">
        <v>44727</v>
      </c>
      <c r="K698" s="78"/>
    </row>
    <row r="699" spans="4:11" ht="15.6" customHeight="1">
      <c r="D699" s="52">
        <v>697</v>
      </c>
      <c r="E699" s="76" t="s">
        <v>68</v>
      </c>
      <c r="F699" s="77" t="s">
        <v>8191</v>
      </c>
      <c r="G699" s="77" t="s">
        <v>6733</v>
      </c>
      <c r="H699" s="77" t="s">
        <v>9</v>
      </c>
      <c r="I699" s="76">
        <v>2</v>
      </c>
      <c r="J699" s="72">
        <v>44727</v>
      </c>
      <c r="K699" s="78"/>
    </row>
    <row r="700" spans="4:11" ht="15.6" customHeight="1">
      <c r="D700" s="52">
        <v>698</v>
      </c>
      <c r="E700" s="76" t="s">
        <v>78</v>
      </c>
      <c r="F700" s="77" t="s">
        <v>1330</v>
      </c>
      <c r="G700" s="77" t="s">
        <v>6733</v>
      </c>
      <c r="H700" s="77" t="s">
        <v>9</v>
      </c>
      <c r="I700" s="76">
        <v>2</v>
      </c>
      <c r="J700" s="72">
        <v>44727</v>
      </c>
      <c r="K700" s="78"/>
    </row>
    <row r="701" spans="4:11" ht="15.6" customHeight="1">
      <c r="D701" s="52">
        <v>699</v>
      </c>
      <c r="E701" s="76">
        <v>4098</v>
      </c>
      <c r="F701" s="77" t="s">
        <v>8192</v>
      </c>
      <c r="G701" s="77" t="s">
        <v>6733</v>
      </c>
      <c r="H701" s="77" t="s">
        <v>9</v>
      </c>
      <c r="I701" s="76">
        <v>2</v>
      </c>
      <c r="J701" s="72">
        <v>44727</v>
      </c>
      <c r="K701" s="78"/>
    </row>
    <row r="702" spans="4:11" ht="15.6" customHeight="1">
      <c r="D702" s="52">
        <v>700</v>
      </c>
      <c r="E702" s="76">
        <v>2075</v>
      </c>
      <c r="F702" s="77" t="s">
        <v>8193</v>
      </c>
      <c r="G702" s="77" t="s">
        <v>6772</v>
      </c>
      <c r="H702" s="77" t="s">
        <v>8174</v>
      </c>
      <c r="I702" s="76">
        <v>2</v>
      </c>
      <c r="J702" s="72">
        <v>44727</v>
      </c>
      <c r="K702" s="78"/>
    </row>
    <row r="703" spans="4:11" ht="15.6" customHeight="1">
      <c r="D703" s="52">
        <v>701</v>
      </c>
      <c r="E703" s="76">
        <v>2369</v>
      </c>
      <c r="F703" s="77" t="s">
        <v>8194</v>
      </c>
      <c r="G703" s="77" t="s">
        <v>6772</v>
      </c>
      <c r="H703" s="77" t="s">
        <v>8174</v>
      </c>
      <c r="I703" s="76">
        <v>2</v>
      </c>
      <c r="J703" s="72">
        <v>44727</v>
      </c>
      <c r="K703" s="78"/>
    </row>
    <row r="704" spans="4:11" ht="15.6" customHeight="1">
      <c r="D704" s="52">
        <v>702</v>
      </c>
      <c r="E704" s="76" t="s">
        <v>8195</v>
      </c>
      <c r="F704" s="77" t="s">
        <v>8196</v>
      </c>
      <c r="G704" s="77" t="s">
        <v>6792</v>
      </c>
      <c r="H704" s="77" t="s">
        <v>6892</v>
      </c>
      <c r="I704" s="76">
        <v>2</v>
      </c>
      <c r="J704" s="72">
        <v>44727</v>
      </c>
      <c r="K704" s="78"/>
    </row>
    <row r="705" spans="4:11" ht="15.6" customHeight="1">
      <c r="D705" s="52">
        <v>703</v>
      </c>
      <c r="E705" s="76" t="s">
        <v>8197</v>
      </c>
      <c r="F705" s="77" t="s">
        <v>8198</v>
      </c>
      <c r="G705" s="77" t="s">
        <v>6792</v>
      </c>
      <c r="H705" s="77" t="s">
        <v>6892</v>
      </c>
      <c r="I705" s="76">
        <v>2</v>
      </c>
      <c r="J705" s="72">
        <v>44727</v>
      </c>
      <c r="K705" s="78"/>
    </row>
    <row r="706" spans="4:11" ht="15.6" customHeight="1">
      <c r="D706" s="52">
        <v>704</v>
      </c>
      <c r="E706" s="76">
        <v>2036</v>
      </c>
      <c r="F706" s="77" t="s">
        <v>8199</v>
      </c>
      <c r="G706" s="77" t="s">
        <v>6792</v>
      </c>
      <c r="H706" s="77" t="s">
        <v>6892</v>
      </c>
      <c r="I706" s="76">
        <v>2</v>
      </c>
      <c r="J706" s="72">
        <v>44727</v>
      </c>
      <c r="K706" s="78"/>
    </row>
    <row r="707" spans="4:11" ht="15.6" customHeight="1">
      <c r="D707" s="52">
        <v>705</v>
      </c>
      <c r="E707" s="76">
        <v>3101</v>
      </c>
      <c r="F707" s="77" t="s">
        <v>8200</v>
      </c>
      <c r="G707" s="77" t="s">
        <v>6839</v>
      </c>
      <c r="H707" s="77" t="s">
        <v>8146</v>
      </c>
      <c r="I707" s="76">
        <v>2</v>
      </c>
      <c r="J707" s="72">
        <v>44727</v>
      </c>
      <c r="K707" s="78"/>
    </row>
    <row r="708" spans="4:11" ht="15.6" customHeight="1">
      <c r="D708" s="52">
        <v>706</v>
      </c>
      <c r="E708" s="76">
        <v>4636</v>
      </c>
      <c r="F708" s="77" t="s">
        <v>8201</v>
      </c>
      <c r="G708" s="77" t="s">
        <v>6839</v>
      </c>
      <c r="H708" s="77" t="s">
        <v>8202</v>
      </c>
      <c r="I708" s="76">
        <v>2</v>
      </c>
      <c r="J708" s="72">
        <v>44727</v>
      </c>
      <c r="K708" s="78"/>
    </row>
    <row r="709" spans="4:11" ht="15.6" customHeight="1">
      <c r="D709" s="52">
        <v>707</v>
      </c>
      <c r="E709" s="76">
        <v>2569</v>
      </c>
      <c r="F709" s="77" t="s">
        <v>8203</v>
      </c>
      <c r="G709" s="77" t="s">
        <v>6713</v>
      </c>
      <c r="H709" s="77" t="s">
        <v>6912</v>
      </c>
      <c r="I709" s="76">
        <v>2</v>
      </c>
      <c r="J709" s="72">
        <v>44728</v>
      </c>
      <c r="K709" s="78"/>
    </row>
    <row r="710" spans="4:11" ht="15.6" customHeight="1">
      <c r="D710" s="52">
        <v>708</v>
      </c>
      <c r="E710" s="76">
        <v>2597</v>
      </c>
      <c r="F710" s="77" t="s">
        <v>8204</v>
      </c>
      <c r="G710" s="77" t="s">
        <v>6713</v>
      </c>
      <c r="H710" s="77" t="s">
        <v>6912</v>
      </c>
      <c r="I710" s="76">
        <v>2</v>
      </c>
      <c r="J710" s="72">
        <v>44728</v>
      </c>
      <c r="K710" s="78"/>
    </row>
    <row r="711" spans="4:11" ht="15.6" customHeight="1">
      <c r="D711" s="52">
        <v>709</v>
      </c>
      <c r="E711" s="76">
        <v>3629</v>
      </c>
      <c r="F711" s="77" t="s">
        <v>8205</v>
      </c>
      <c r="G711" s="77" t="s">
        <v>6713</v>
      </c>
      <c r="H711" s="77" t="s">
        <v>6912</v>
      </c>
      <c r="I711" s="76">
        <v>2</v>
      </c>
      <c r="J711" s="72">
        <v>44728</v>
      </c>
      <c r="K711" s="78"/>
    </row>
    <row r="712" spans="4:11" ht="15.6" customHeight="1">
      <c r="D712" s="52">
        <v>710</v>
      </c>
      <c r="E712" s="76">
        <v>3748</v>
      </c>
      <c r="F712" s="77" t="s">
        <v>8206</v>
      </c>
      <c r="G712" s="77" t="s">
        <v>6713</v>
      </c>
      <c r="H712" s="77" t="s">
        <v>6912</v>
      </c>
      <c r="I712" s="76">
        <v>2</v>
      </c>
      <c r="J712" s="72">
        <v>44728</v>
      </c>
      <c r="K712" s="78"/>
    </row>
    <row r="713" spans="4:11" ht="15.6" customHeight="1">
      <c r="D713" s="52">
        <v>711</v>
      </c>
      <c r="E713" s="76">
        <v>3796</v>
      </c>
      <c r="F713" s="77" t="s">
        <v>8207</v>
      </c>
      <c r="G713" s="77" t="s">
        <v>6733</v>
      </c>
      <c r="H713" s="77" t="s">
        <v>9</v>
      </c>
      <c r="I713" s="76">
        <v>2</v>
      </c>
      <c r="J713" s="72">
        <v>44728</v>
      </c>
      <c r="K713" s="78"/>
    </row>
    <row r="714" spans="4:11" ht="15.6" customHeight="1">
      <c r="D714" s="52">
        <v>712</v>
      </c>
      <c r="E714" s="76">
        <v>2042</v>
      </c>
      <c r="F714" s="77" t="s">
        <v>8208</v>
      </c>
      <c r="G714" s="77" t="s">
        <v>6733</v>
      </c>
      <c r="H714" s="77" t="s">
        <v>9</v>
      </c>
      <c r="I714" s="76">
        <v>2</v>
      </c>
      <c r="J714" s="72">
        <v>44728</v>
      </c>
      <c r="K714" s="78"/>
    </row>
    <row r="715" spans="4:11" ht="15.6" customHeight="1">
      <c r="D715" s="52">
        <v>713</v>
      </c>
      <c r="E715" s="76">
        <v>4312</v>
      </c>
      <c r="F715" s="77" t="s">
        <v>8209</v>
      </c>
      <c r="G715" s="77" t="s">
        <v>6733</v>
      </c>
      <c r="H715" s="77" t="s">
        <v>9</v>
      </c>
      <c r="I715" s="76">
        <v>2</v>
      </c>
      <c r="J715" s="72">
        <v>44728</v>
      </c>
      <c r="K715" s="78"/>
    </row>
    <row r="716" spans="4:11" ht="15.6" customHeight="1">
      <c r="D716" s="52">
        <v>714</v>
      </c>
      <c r="E716" s="76">
        <v>3837</v>
      </c>
      <c r="F716" s="77" t="s">
        <v>8210</v>
      </c>
      <c r="G716" s="77" t="s">
        <v>6772</v>
      </c>
      <c r="H716" s="77" t="s">
        <v>6842</v>
      </c>
      <c r="I716" s="76">
        <v>2</v>
      </c>
      <c r="J716" s="72">
        <v>44728</v>
      </c>
      <c r="K716" s="78"/>
    </row>
    <row r="717" spans="4:11" ht="15.6" customHeight="1">
      <c r="D717" s="52">
        <v>715</v>
      </c>
      <c r="E717" s="76">
        <v>2269</v>
      </c>
      <c r="F717" s="77" t="s">
        <v>8211</v>
      </c>
      <c r="G717" s="77" t="s">
        <v>6772</v>
      </c>
      <c r="H717" s="77" t="s">
        <v>6842</v>
      </c>
      <c r="I717" s="76">
        <v>2</v>
      </c>
      <c r="J717" s="72">
        <v>44728</v>
      </c>
      <c r="K717" s="78"/>
    </row>
    <row r="718" spans="4:11" ht="15.6" customHeight="1">
      <c r="D718" s="52">
        <v>716</v>
      </c>
      <c r="E718" s="76">
        <v>2822</v>
      </c>
      <c r="F718" s="77" t="s">
        <v>8212</v>
      </c>
      <c r="G718" s="77" t="s">
        <v>6792</v>
      </c>
      <c r="H718" s="77" t="s">
        <v>6892</v>
      </c>
      <c r="I718" s="76">
        <v>2</v>
      </c>
      <c r="J718" s="72">
        <v>44728</v>
      </c>
      <c r="K718" s="78"/>
    </row>
    <row r="719" spans="4:11" ht="15.6" customHeight="1">
      <c r="D719" s="52">
        <v>717</v>
      </c>
      <c r="E719" s="76">
        <v>3709</v>
      </c>
      <c r="F719" s="77" t="s">
        <v>8213</v>
      </c>
      <c r="G719" s="77" t="s">
        <v>6792</v>
      </c>
      <c r="H719" s="77" t="s">
        <v>6892</v>
      </c>
      <c r="I719" s="76">
        <v>2</v>
      </c>
      <c r="J719" s="72">
        <v>44728</v>
      </c>
      <c r="K719" s="78"/>
    </row>
    <row r="720" spans="4:11" ht="15.6" customHeight="1">
      <c r="D720" s="52">
        <v>718</v>
      </c>
      <c r="E720" s="76">
        <v>4062</v>
      </c>
      <c r="F720" s="77" t="s">
        <v>8214</v>
      </c>
      <c r="G720" s="77" t="s">
        <v>6774</v>
      </c>
      <c r="H720" s="77" t="s">
        <v>8215</v>
      </c>
      <c r="I720" s="76">
        <v>2</v>
      </c>
      <c r="J720" s="72">
        <v>44728</v>
      </c>
      <c r="K720" s="78"/>
    </row>
    <row r="721" spans="4:11" ht="15.6" customHeight="1">
      <c r="D721" s="52">
        <v>719</v>
      </c>
      <c r="E721" s="76">
        <v>4676</v>
      </c>
      <c r="F721" s="77" t="s">
        <v>8216</v>
      </c>
      <c r="G721" s="77" t="s">
        <v>6744</v>
      </c>
      <c r="H721" s="77" t="s">
        <v>7879</v>
      </c>
      <c r="I721" s="76">
        <v>2</v>
      </c>
      <c r="J721" s="72">
        <v>44729</v>
      </c>
      <c r="K721" s="78"/>
    </row>
    <row r="722" spans="4:11" ht="15.6" customHeight="1">
      <c r="D722" s="52">
        <v>720</v>
      </c>
      <c r="E722" s="76">
        <v>3995</v>
      </c>
      <c r="F722" s="77" t="s">
        <v>8217</v>
      </c>
      <c r="G722" s="77" t="s">
        <v>6713</v>
      </c>
      <c r="H722" s="77" t="s">
        <v>6912</v>
      </c>
      <c r="I722" s="76">
        <v>2</v>
      </c>
      <c r="J722" s="72">
        <v>44729</v>
      </c>
      <c r="K722" s="78"/>
    </row>
    <row r="723" spans="4:11" ht="15.6" customHeight="1">
      <c r="D723" s="52">
        <v>721</v>
      </c>
      <c r="E723" s="76">
        <v>4092</v>
      </c>
      <c r="F723" s="77" t="s">
        <v>7404</v>
      </c>
      <c r="G723" s="77" t="s">
        <v>6713</v>
      </c>
      <c r="H723" s="77" t="s">
        <v>6912</v>
      </c>
      <c r="I723" s="76">
        <v>2</v>
      </c>
      <c r="J723" s="72">
        <v>44729</v>
      </c>
      <c r="K723" s="78"/>
    </row>
    <row r="724" spans="4:11" ht="15.6" customHeight="1">
      <c r="D724" s="52">
        <v>722</v>
      </c>
      <c r="E724" s="76">
        <v>4265</v>
      </c>
      <c r="F724" s="77" t="s">
        <v>8218</v>
      </c>
      <c r="G724" s="77" t="s">
        <v>6713</v>
      </c>
      <c r="H724" s="77" t="s">
        <v>6912</v>
      </c>
      <c r="I724" s="76">
        <v>2</v>
      </c>
      <c r="J724" s="72">
        <v>44729</v>
      </c>
      <c r="K724" s="78"/>
    </row>
    <row r="725" spans="4:11" ht="15.6" customHeight="1">
      <c r="D725" s="52">
        <v>723</v>
      </c>
      <c r="E725" s="76">
        <v>4328</v>
      </c>
      <c r="F725" s="77" t="s">
        <v>7152</v>
      </c>
      <c r="G725" s="77" t="s">
        <v>6733</v>
      </c>
      <c r="H725" s="77" t="s">
        <v>8</v>
      </c>
      <c r="I725" s="76">
        <v>2</v>
      </c>
      <c r="J725" s="72">
        <v>44729</v>
      </c>
      <c r="K725" s="78"/>
    </row>
    <row r="726" spans="4:11" ht="15.6" customHeight="1">
      <c r="D726" s="52">
        <v>724</v>
      </c>
      <c r="E726" s="76">
        <v>4755</v>
      </c>
      <c r="F726" s="77" t="s">
        <v>8219</v>
      </c>
      <c r="G726" s="77" t="s">
        <v>6733</v>
      </c>
      <c r="H726" s="77" t="s">
        <v>8</v>
      </c>
      <c r="I726" s="76">
        <v>2</v>
      </c>
      <c r="J726" s="72">
        <v>44729</v>
      </c>
      <c r="K726" s="78"/>
    </row>
    <row r="727" spans="4:11" ht="15.6" customHeight="1">
      <c r="D727" s="52">
        <v>725</v>
      </c>
      <c r="E727" s="76" t="s">
        <v>74</v>
      </c>
      <c r="F727" s="77" t="s">
        <v>8220</v>
      </c>
      <c r="G727" s="77" t="s">
        <v>6733</v>
      </c>
      <c r="H727" s="77" t="s">
        <v>8</v>
      </c>
      <c r="I727" s="76">
        <v>2</v>
      </c>
      <c r="J727" s="72">
        <v>44729</v>
      </c>
      <c r="K727" s="78"/>
    </row>
    <row r="728" spans="4:11" ht="15.6" customHeight="1">
      <c r="D728" s="52">
        <v>726</v>
      </c>
      <c r="E728" s="76">
        <v>4408</v>
      </c>
      <c r="F728" s="77" t="s">
        <v>8221</v>
      </c>
      <c r="G728" s="77" t="s">
        <v>6772</v>
      </c>
      <c r="H728" s="77" t="s">
        <v>6842</v>
      </c>
      <c r="I728" s="76">
        <v>2</v>
      </c>
      <c r="J728" s="72">
        <v>44729</v>
      </c>
      <c r="K728" s="78"/>
    </row>
    <row r="729" spans="4:11" ht="15.6" customHeight="1">
      <c r="D729" s="52">
        <v>727</v>
      </c>
      <c r="E729" s="76">
        <v>4132</v>
      </c>
      <c r="F729" s="77" t="s">
        <v>8222</v>
      </c>
      <c r="G729" s="77" t="s">
        <v>6772</v>
      </c>
      <c r="H729" s="77" t="s">
        <v>6842</v>
      </c>
      <c r="I729" s="76">
        <v>2</v>
      </c>
      <c r="J729" s="72">
        <v>44729</v>
      </c>
      <c r="K729" s="78"/>
    </row>
    <row r="730" spans="4:11" ht="15.6" customHeight="1">
      <c r="D730" s="52">
        <v>728</v>
      </c>
      <c r="E730" s="76">
        <v>4383</v>
      </c>
      <c r="F730" s="77" t="s">
        <v>8223</v>
      </c>
      <c r="G730" s="77" t="s">
        <v>6713</v>
      </c>
      <c r="H730" s="77" t="s">
        <v>6912</v>
      </c>
      <c r="I730" s="76">
        <v>2</v>
      </c>
      <c r="J730" s="72">
        <v>44732</v>
      </c>
      <c r="K730" s="78"/>
    </row>
    <row r="731" spans="4:11" ht="15.6" customHeight="1">
      <c r="D731" s="52">
        <v>729</v>
      </c>
      <c r="E731" s="76">
        <v>4914</v>
      </c>
      <c r="F731" s="77" t="s">
        <v>8224</v>
      </c>
      <c r="G731" s="77" t="s">
        <v>6713</v>
      </c>
      <c r="H731" s="77" t="s">
        <v>6912</v>
      </c>
      <c r="I731" s="76">
        <v>2</v>
      </c>
      <c r="J731" s="72">
        <v>44732</v>
      </c>
      <c r="K731" s="78"/>
    </row>
    <row r="732" spans="4:11" ht="15.6" customHeight="1">
      <c r="D732" s="52">
        <v>730</v>
      </c>
      <c r="E732" s="76" t="s">
        <v>8225</v>
      </c>
      <c r="F732" s="77" t="s">
        <v>8226</v>
      </c>
      <c r="G732" s="77" t="s">
        <v>6713</v>
      </c>
      <c r="H732" s="77" t="s">
        <v>7366</v>
      </c>
      <c r="I732" s="76">
        <v>2</v>
      </c>
      <c r="J732" s="72">
        <v>44732</v>
      </c>
      <c r="K732" s="78"/>
    </row>
    <row r="733" spans="4:11" ht="15.6" customHeight="1">
      <c r="D733" s="52">
        <v>731</v>
      </c>
      <c r="E733" s="76">
        <v>2890</v>
      </c>
      <c r="F733" s="77" t="s">
        <v>8227</v>
      </c>
      <c r="G733" s="77" t="s">
        <v>6733</v>
      </c>
      <c r="H733" s="77" t="s">
        <v>8</v>
      </c>
      <c r="I733" s="76">
        <v>2</v>
      </c>
      <c r="J733" s="72">
        <v>44732</v>
      </c>
      <c r="K733" s="78"/>
    </row>
    <row r="734" spans="4:11" ht="15.6" customHeight="1">
      <c r="D734" s="52">
        <v>732</v>
      </c>
      <c r="E734" s="76">
        <v>3452</v>
      </c>
      <c r="F734" s="77" t="s">
        <v>1543</v>
      </c>
      <c r="G734" s="77" t="s">
        <v>6733</v>
      </c>
      <c r="H734" s="77" t="s">
        <v>8</v>
      </c>
      <c r="I734" s="76">
        <v>2</v>
      </c>
      <c r="J734" s="72">
        <v>44732</v>
      </c>
      <c r="K734" s="78"/>
    </row>
    <row r="735" spans="4:11" ht="15.6" customHeight="1">
      <c r="D735" s="52">
        <v>733</v>
      </c>
      <c r="E735" s="76">
        <v>4218</v>
      </c>
      <c r="F735" s="77" t="s">
        <v>8228</v>
      </c>
      <c r="G735" s="77" t="s">
        <v>6733</v>
      </c>
      <c r="H735" s="77" t="s">
        <v>8</v>
      </c>
      <c r="I735" s="76">
        <v>2</v>
      </c>
      <c r="J735" s="72">
        <v>44732</v>
      </c>
      <c r="K735" s="78"/>
    </row>
    <row r="736" spans="4:11" ht="15.6" customHeight="1">
      <c r="D736" s="52">
        <v>734</v>
      </c>
      <c r="E736" s="76">
        <v>4564</v>
      </c>
      <c r="F736" s="77" t="s">
        <v>8229</v>
      </c>
      <c r="G736" s="77" t="s">
        <v>6772</v>
      </c>
      <c r="H736" s="77" t="s">
        <v>6842</v>
      </c>
      <c r="I736" s="76">
        <v>2</v>
      </c>
      <c r="J736" s="72">
        <v>44732</v>
      </c>
      <c r="K736" s="78"/>
    </row>
    <row r="737" spans="4:11" ht="15.6" customHeight="1">
      <c r="D737" s="52">
        <v>735</v>
      </c>
      <c r="E737" s="76">
        <v>3539</v>
      </c>
      <c r="F737" s="77" t="s">
        <v>8230</v>
      </c>
      <c r="G737" s="77" t="s">
        <v>6772</v>
      </c>
      <c r="H737" s="77" t="s">
        <v>6842</v>
      </c>
      <c r="I737" s="76">
        <v>2</v>
      </c>
      <c r="J737" s="72">
        <v>44732</v>
      </c>
      <c r="K737" s="78"/>
    </row>
    <row r="738" spans="4:11" ht="15.6" customHeight="1">
      <c r="D738" s="52">
        <v>736</v>
      </c>
      <c r="E738" s="76">
        <v>3986</v>
      </c>
      <c r="F738" s="77" t="s">
        <v>8231</v>
      </c>
      <c r="G738" s="77" t="s">
        <v>6792</v>
      </c>
      <c r="H738" s="77" t="s">
        <v>7281</v>
      </c>
      <c r="I738" s="76">
        <v>2</v>
      </c>
      <c r="J738" s="72">
        <v>44732</v>
      </c>
      <c r="K738" s="78"/>
    </row>
    <row r="739" spans="4:11" ht="15.6" customHeight="1">
      <c r="D739" s="52">
        <v>737</v>
      </c>
      <c r="E739" s="76">
        <v>4692</v>
      </c>
      <c r="F739" s="77" t="s">
        <v>8232</v>
      </c>
      <c r="G739" s="77" t="s">
        <v>6792</v>
      </c>
      <c r="H739" s="77" t="s">
        <v>7281</v>
      </c>
      <c r="I739" s="76">
        <v>2</v>
      </c>
      <c r="J739" s="72">
        <v>44732</v>
      </c>
      <c r="K739" s="78"/>
    </row>
    <row r="740" spans="4:11" ht="15.6" customHeight="1">
      <c r="D740" s="52">
        <v>738</v>
      </c>
      <c r="E740" s="76">
        <v>4336</v>
      </c>
      <c r="F740" s="77" t="s">
        <v>8233</v>
      </c>
      <c r="G740" s="77" t="s">
        <v>6792</v>
      </c>
      <c r="H740" s="77" t="s">
        <v>7281</v>
      </c>
      <c r="I740" s="76">
        <v>2</v>
      </c>
      <c r="J740" s="72">
        <v>44732</v>
      </c>
      <c r="K740" s="78"/>
    </row>
    <row r="741" spans="4:11" ht="15.6" customHeight="1">
      <c r="D741" s="52">
        <v>739</v>
      </c>
      <c r="E741" s="76">
        <v>3205</v>
      </c>
      <c r="F741" s="77" t="s">
        <v>8234</v>
      </c>
      <c r="G741" s="77" t="s">
        <v>6839</v>
      </c>
      <c r="H741" s="77" t="s">
        <v>8235</v>
      </c>
      <c r="I741" s="76">
        <v>2</v>
      </c>
      <c r="J741" s="72">
        <v>44732</v>
      </c>
      <c r="K741" s="78"/>
    </row>
    <row r="742" spans="4:11" ht="15.6" customHeight="1">
      <c r="D742" s="52">
        <v>740</v>
      </c>
      <c r="E742" s="76">
        <v>4050</v>
      </c>
      <c r="F742" s="77" t="s">
        <v>8236</v>
      </c>
      <c r="G742" s="77" t="s">
        <v>6839</v>
      </c>
      <c r="H742" s="77" t="s">
        <v>8237</v>
      </c>
      <c r="I742" s="76">
        <v>2</v>
      </c>
      <c r="J742" s="72">
        <v>44732</v>
      </c>
      <c r="K742" s="78"/>
    </row>
    <row r="743" spans="4:11" ht="15.6" customHeight="1">
      <c r="D743" s="52">
        <v>741</v>
      </c>
      <c r="E743" s="76">
        <v>2303</v>
      </c>
      <c r="F743" s="77" t="s">
        <v>8238</v>
      </c>
      <c r="G743" s="77" t="s">
        <v>6733</v>
      </c>
      <c r="H743" s="77" t="s">
        <v>9</v>
      </c>
      <c r="I743" s="76">
        <v>2</v>
      </c>
      <c r="J743" s="72">
        <v>44733</v>
      </c>
      <c r="K743" s="79"/>
    </row>
    <row r="744" spans="4:11" ht="15.6" customHeight="1">
      <c r="D744" s="52">
        <v>742</v>
      </c>
      <c r="E744" s="76" t="s">
        <v>8239</v>
      </c>
      <c r="F744" s="77" t="s">
        <v>8240</v>
      </c>
      <c r="G744" s="77" t="s">
        <v>6713</v>
      </c>
      <c r="H744" s="77" t="s">
        <v>7366</v>
      </c>
      <c r="I744" s="76">
        <v>2</v>
      </c>
      <c r="J744" s="72">
        <v>44733</v>
      </c>
      <c r="K744" s="79"/>
    </row>
    <row r="745" spans="4:11" ht="15.6" customHeight="1">
      <c r="D745" s="52">
        <v>743</v>
      </c>
      <c r="E745" s="76">
        <v>2169</v>
      </c>
      <c r="F745" s="77" t="s">
        <v>8241</v>
      </c>
      <c r="G745" s="77" t="s">
        <v>6713</v>
      </c>
      <c r="H745" s="77" t="s">
        <v>7366</v>
      </c>
      <c r="I745" s="76">
        <v>2</v>
      </c>
      <c r="J745" s="72">
        <v>44733</v>
      </c>
      <c r="K745" s="80"/>
    </row>
    <row r="746" spans="4:11" ht="15.6" customHeight="1">
      <c r="D746" s="52">
        <v>744</v>
      </c>
      <c r="E746" s="76">
        <v>2451</v>
      </c>
      <c r="F746" s="77" t="s">
        <v>8242</v>
      </c>
      <c r="G746" s="77" t="s">
        <v>6713</v>
      </c>
      <c r="H746" s="77" t="s">
        <v>7366</v>
      </c>
      <c r="I746" s="76">
        <v>2</v>
      </c>
      <c r="J746" s="72">
        <v>44733</v>
      </c>
      <c r="K746" s="80"/>
    </row>
    <row r="747" spans="4:11" ht="15.6" customHeight="1">
      <c r="D747" s="52">
        <v>745</v>
      </c>
      <c r="E747" s="76">
        <v>3892</v>
      </c>
      <c r="F747" s="77" t="s">
        <v>1353</v>
      </c>
      <c r="G747" s="77" t="s">
        <v>6733</v>
      </c>
      <c r="H747" s="77" t="s">
        <v>8</v>
      </c>
      <c r="I747" s="76">
        <v>2</v>
      </c>
      <c r="J747" s="72">
        <v>44733</v>
      </c>
      <c r="K747" s="78"/>
    </row>
    <row r="748" spans="4:11" ht="15.6" customHeight="1">
      <c r="D748" s="52">
        <v>746</v>
      </c>
      <c r="E748" s="76">
        <v>4125</v>
      </c>
      <c r="F748" s="77" t="s">
        <v>1357</v>
      </c>
      <c r="G748" s="77" t="s">
        <v>6733</v>
      </c>
      <c r="H748" s="77" t="s">
        <v>8</v>
      </c>
      <c r="I748" s="76">
        <v>2</v>
      </c>
      <c r="J748" s="72">
        <v>44733</v>
      </c>
      <c r="K748" s="78"/>
    </row>
    <row r="749" spans="4:11" ht="15.6" customHeight="1">
      <c r="D749" s="52">
        <v>747</v>
      </c>
      <c r="E749" s="76">
        <v>3315</v>
      </c>
      <c r="F749" s="77" t="s">
        <v>8243</v>
      </c>
      <c r="G749" s="77" t="s">
        <v>6772</v>
      </c>
      <c r="H749" s="77" t="s">
        <v>7398</v>
      </c>
      <c r="I749" s="76">
        <v>2</v>
      </c>
      <c r="J749" s="72">
        <v>44733</v>
      </c>
      <c r="K749" s="79"/>
    </row>
    <row r="750" spans="4:11" ht="15.6" customHeight="1">
      <c r="D750" s="52">
        <v>748</v>
      </c>
      <c r="E750" s="76">
        <v>4791</v>
      </c>
      <c r="F750" s="77" t="s">
        <v>8244</v>
      </c>
      <c r="G750" s="77" t="s">
        <v>6772</v>
      </c>
      <c r="H750" s="77" t="s">
        <v>7398</v>
      </c>
      <c r="I750" s="76">
        <v>2</v>
      </c>
      <c r="J750" s="72">
        <v>44733</v>
      </c>
      <c r="K750" s="79"/>
    </row>
    <row r="751" spans="4:11" ht="15.6" customHeight="1">
      <c r="D751" s="52">
        <v>749</v>
      </c>
      <c r="E751" s="76">
        <v>4496</v>
      </c>
      <c r="F751" s="77" t="s">
        <v>8245</v>
      </c>
      <c r="G751" s="77" t="s">
        <v>6792</v>
      </c>
      <c r="H751" s="77" t="s">
        <v>8246</v>
      </c>
      <c r="I751" s="76">
        <v>2</v>
      </c>
      <c r="J751" s="72">
        <v>44733</v>
      </c>
      <c r="K751" s="78"/>
    </row>
    <row r="752" spans="4:11" ht="15.6" customHeight="1">
      <c r="D752" s="52">
        <v>750</v>
      </c>
      <c r="E752" s="76" t="s">
        <v>7339</v>
      </c>
      <c r="F752" s="77" t="s">
        <v>7340</v>
      </c>
      <c r="G752" s="77" t="s">
        <v>6792</v>
      </c>
      <c r="H752" s="77" t="s">
        <v>8247</v>
      </c>
      <c r="I752" s="76">
        <v>2</v>
      </c>
      <c r="J752" s="72">
        <v>44733</v>
      </c>
      <c r="K752" s="78"/>
    </row>
    <row r="753" spans="4:11" ht="15.6" customHeight="1">
      <c r="D753" s="52">
        <v>751</v>
      </c>
      <c r="E753" s="76">
        <v>4269</v>
      </c>
      <c r="F753" s="77" t="s">
        <v>8248</v>
      </c>
      <c r="G753" s="77" t="s">
        <v>6839</v>
      </c>
      <c r="H753" s="77" t="s">
        <v>8249</v>
      </c>
      <c r="I753" s="76">
        <v>2</v>
      </c>
      <c r="J753" s="72">
        <v>44733</v>
      </c>
      <c r="K753" s="78"/>
    </row>
    <row r="754" spans="4:11" ht="15.6" customHeight="1">
      <c r="D754" s="52">
        <v>752</v>
      </c>
      <c r="E754" s="76">
        <v>3669</v>
      </c>
      <c r="F754" s="77" t="s">
        <v>8250</v>
      </c>
      <c r="G754" s="77" t="s">
        <v>6839</v>
      </c>
      <c r="H754" s="77" t="s">
        <v>8249</v>
      </c>
      <c r="I754" s="76">
        <v>2</v>
      </c>
      <c r="J754" s="72">
        <v>44733</v>
      </c>
      <c r="K754" s="78"/>
    </row>
    <row r="755" spans="4:11" ht="15.6" customHeight="1">
      <c r="D755" s="52">
        <v>753</v>
      </c>
      <c r="E755" s="76">
        <v>4130</v>
      </c>
      <c r="F755" s="77" t="s">
        <v>8251</v>
      </c>
      <c r="G755" s="77" t="s">
        <v>6839</v>
      </c>
      <c r="H755" s="77" t="s">
        <v>8252</v>
      </c>
      <c r="I755" s="76">
        <v>2</v>
      </c>
      <c r="J755" s="72">
        <v>44733</v>
      </c>
      <c r="K755" s="79"/>
    </row>
    <row r="756" spans="4:11" ht="15.6" customHeight="1">
      <c r="D756" s="52">
        <v>754</v>
      </c>
      <c r="E756" s="76">
        <v>2506</v>
      </c>
      <c r="F756" s="77" t="s">
        <v>8253</v>
      </c>
      <c r="G756" s="77" t="s">
        <v>6713</v>
      </c>
      <c r="H756" s="77" t="s">
        <v>7366</v>
      </c>
      <c r="I756" s="76">
        <v>2</v>
      </c>
      <c r="J756" s="72">
        <v>44734</v>
      </c>
      <c r="K756" s="78"/>
    </row>
    <row r="757" spans="4:11" ht="15.6" customHeight="1">
      <c r="D757" s="52">
        <v>755</v>
      </c>
      <c r="E757" s="76">
        <v>2797</v>
      </c>
      <c r="F757" s="77" t="s">
        <v>8254</v>
      </c>
      <c r="G757" s="77" t="s">
        <v>6713</v>
      </c>
      <c r="H757" s="77" t="s">
        <v>7366</v>
      </c>
      <c r="I757" s="76">
        <v>2</v>
      </c>
      <c r="J757" s="72">
        <v>44734</v>
      </c>
      <c r="K757" s="78"/>
    </row>
    <row r="758" spans="4:11" ht="15.6" customHeight="1">
      <c r="D758" s="52">
        <v>756</v>
      </c>
      <c r="E758" s="76">
        <v>2690</v>
      </c>
      <c r="F758" s="77" t="s">
        <v>8255</v>
      </c>
      <c r="G758" s="77" t="s">
        <v>6713</v>
      </c>
      <c r="H758" s="77" t="s">
        <v>7366</v>
      </c>
      <c r="I758" s="76">
        <v>2</v>
      </c>
      <c r="J758" s="72">
        <v>44734</v>
      </c>
      <c r="K758" s="78"/>
    </row>
    <row r="759" spans="4:11" ht="15.6" customHeight="1">
      <c r="D759" s="52">
        <v>757</v>
      </c>
      <c r="E759" s="76">
        <v>3929</v>
      </c>
      <c r="F759" s="77" t="s">
        <v>8256</v>
      </c>
      <c r="G759" s="77" t="s">
        <v>6733</v>
      </c>
      <c r="H759" s="77" t="s">
        <v>8</v>
      </c>
      <c r="I759" s="76">
        <v>2</v>
      </c>
      <c r="J759" s="72">
        <v>44734</v>
      </c>
      <c r="K759" s="78"/>
    </row>
    <row r="760" spans="4:11" ht="15.6" customHeight="1">
      <c r="D760" s="52">
        <v>758</v>
      </c>
      <c r="E760" s="76">
        <v>2958</v>
      </c>
      <c r="F760" s="77" t="s">
        <v>1372</v>
      </c>
      <c r="G760" s="77" t="s">
        <v>6733</v>
      </c>
      <c r="H760" s="77" t="s">
        <v>8</v>
      </c>
      <c r="I760" s="76">
        <v>2</v>
      </c>
      <c r="J760" s="72">
        <v>44734</v>
      </c>
      <c r="K760" s="78"/>
    </row>
    <row r="761" spans="4:11" ht="15.6" customHeight="1">
      <c r="D761" s="52">
        <v>759</v>
      </c>
      <c r="E761" s="76" t="s">
        <v>7480</v>
      </c>
      <c r="F761" s="77" t="s">
        <v>7481</v>
      </c>
      <c r="G761" s="77" t="s">
        <v>6733</v>
      </c>
      <c r="H761" s="77" t="s">
        <v>8</v>
      </c>
      <c r="I761" s="76">
        <v>2</v>
      </c>
      <c r="J761" s="72">
        <v>44734</v>
      </c>
      <c r="K761" s="78"/>
    </row>
    <row r="762" spans="4:11" ht="15.6" customHeight="1">
      <c r="D762" s="52">
        <v>760</v>
      </c>
      <c r="E762" s="76">
        <v>4579</v>
      </c>
      <c r="F762" s="77" t="s">
        <v>8257</v>
      </c>
      <c r="G762" s="77" t="s">
        <v>6772</v>
      </c>
      <c r="H762" s="77" t="s">
        <v>7398</v>
      </c>
      <c r="I762" s="76">
        <v>2</v>
      </c>
      <c r="J762" s="72">
        <v>44734</v>
      </c>
      <c r="K762" s="78"/>
    </row>
    <row r="763" spans="4:11" ht="15.6" customHeight="1">
      <c r="D763" s="52">
        <v>761</v>
      </c>
      <c r="E763" s="76">
        <v>2002</v>
      </c>
      <c r="F763" s="77" t="s">
        <v>8258</v>
      </c>
      <c r="G763" s="77" t="s">
        <v>6772</v>
      </c>
      <c r="H763" s="77" t="s">
        <v>7398</v>
      </c>
      <c r="I763" s="76">
        <v>2</v>
      </c>
      <c r="J763" s="72">
        <v>44734</v>
      </c>
      <c r="K763" s="78"/>
    </row>
    <row r="764" spans="4:11" ht="15.6" customHeight="1">
      <c r="D764" s="52">
        <v>762</v>
      </c>
      <c r="E764" s="76" t="s">
        <v>8259</v>
      </c>
      <c r="F764" s="77" t="s">
        <v>8260</v>
      </c>
      <c r="G764" s="77" t="s">
        <v>6735</v>
      </c>
      <c r="H764" s="77" t="s">
        <v>8261</v>
      </c>
      <c r="I764" s="76">
        <v>2</v>
      </c>
      <c r="J764" s="72">
        <v>44734</v>
      </c>
      <c r="K764" s="78"/>
    </row>
    <row r="765" spans="4:11" ht="15.6" customHeight="1">
      <c r="D765" s="52">
        <v>763</v>
      </c>
      <c r="E765" s="76" t="s">
        <v>8262</v>
      </c>
      <c r="F765" s="77" t="s">
        <v>8263</v>
      </c>
      <c r="G765" s="77" t="s">
        <v>6735</v>
      </c>
      <c r="H765" s="77" t="s">
        <v>8261</v>
      </c>
      <c r="I765" s="76">
        <v>2</v>
      </c>
      <c r="J765" s="72">
        <v>44734</v>
      </c>
      <c r="K765" s="78"/>
    </row>
    <row r="766" spans="4:11" ht="15.6" customHeight="1">
      <c r="D766" s="52">
        <v>764</v>
      </c>
      <c r="E766" s="76">
        <v>4798</v>
      </c>
      <c r="F766" s="77" t="s">
        <v>8264</v>
      </c>
      <c r="G766" s="77" t="s">
        <v>6839</v>
      </c>
      <c r="H766" s="77" t="s">
        <v>8265</v>
      </c>
      <c r="I766" s="76">
        <v>2</v>
      </c>
      <c r="J766" s="72">
        <v>44734</v>
      </c>
      <c r="K766" s="78"/>
    </row>
    <row r="767" spans="4:11" ht="15.6" customHeight="1">
      <c r="D767" s="52">
        <v>765</v>
      </c>
      <c r="E767" s="76">
        <v>3395</v>
      </c>
      <c r="F767" s="77" t="s">
        <v>8266</v>
      </c>
      <c r="G767" s="77" t="s">
        <v>6713</v>
      </c>
      <c r="H767" s="77" t="s">
        <v>7366</v>
      </c>
      <c r="I767" s="76">
        <v>2</v>
      </c>
      <c r="J767" s="72">
        <v>44735</v>
      </c>
      <c r="K767" s="78"/>
    </row>
    <row r="768" spans="4:11" ht="15.6" customHeight="1">
      <c r="D768" s="52">
        <v>766</v>
      </c>
      <c r="E768" s="76">
        <v>3536</v>
      </c>
      <c r="F768" s="77" t="s">
        <v>8267</v>
      </c>
      <c r="G768" s="77" t="s">
        <v>6713</v>
      </c>
      <c r="H768" s="77" t="s">
        <v>7366</v>
      </c>
      <c r="I768" s="76">
        <v>2</v>
      </c>
      <c r="J768" s="72">
        <v>44735</v>
      </c>
      <c r="K768" s="78"/>
    </row>
    <row r="769" spans="4:11" ht="15.6" customHeight="1">
      <c r="D769" s="52">
        <v>767</v>
      </c>
      <c r="E769" s="76">
        <v>3656</v>
      </c>
      <c r="F769" s="77" t="s">
        <v>8268</v>
      </c>
      <c r="G769" s="77" t="s">
        <v>6713</v>
      </c>
      <c r="H769" s="77" t="s">
        <v>7366</v>
      </c>
      <c r="I769" s="76">
        <v>2</v>
      </c>
      <c r="J769" s="72">
        <v>44735</v>
      </c>
      <c r="K769" s="78"/>
    </row>
    <row r="770" spans="4:11" ht="15.6" customHeight="1">
      <c r="D770" s="52">
        <v>768</v>
      </c>
      <c r="E770" s="76">
        <v>4923</v>
      </c>
      <c r="F770" s="77" t="s">
        <v>1302</v>
      </c>
      <c r="G770" s="77" t="s">
        <v>6733</v>
      </c>
      <c r="H770" s="77" t="s">
        <v>8269</v>
      </c>
      <c r="I770" s="76">
        <v>2</v>
      </c>
      <c r="J770" s="72">
        <v>44735</v>
      </c>
      <c r="K770" s="78"/>
    </row>
    <row r="771" spans="4:11" ht="15.6" customHeight="1">
      <c r="D771" s="52">
        <v>769</v>
      </c>
      <c r="E771" s="76">
        <v>2301</v>
      </c>
      <c r="F771" s="77" t="s">
        <v>8270</v>
      </c>
      <c r="G771" s="77" t="s">
        <v>6733</v>
      </c>
      <c r="H771" s="77" t="s">
        <v>8</v>
      </c>
      <c r="I771" s="76">
        <v>2</v>
      </c>
      <c r="J771" s="72">
        <v>44735</v>
      </c>
      <c r="K771" s="78"/>
    </row>
    <row r="772" spans="4:11" ht="15.6" customHeight="1">
      <c r="D772" s="52">
        <v>770</v>
      </c>
      <c r="E772" s="76">
        <v>4036</v>
      </c>
      <c r="F772" s="77" t="s">
        <v>8271</v>
      </c>
      <c r="G772" s="77" t="s">
        <v>6733</v>
      </c>
      <c r="H772" s="77" t="s">
        <v>8</v>
      </c>
      <c r="I772" s="76">
        <v>2</v>
      </c>
      <c r="J772" s="72">
        <v>44735</v>
      </c>
      <c r="K772" s="78"/>
    </row>
    <row r="773" spans="4:11" ht="15.6" customHeight="1">
      <c r="D773" s="52">
        <v>771</v>
      </c>
      <c r="E773" s="76">
        <v>3179</v>
      </c>
      <c r="F773" s="77" t="s">
        <v>8272</v>
      </c>
      <c r="G773" s="77" t="s">
        <v>6772</v>
      </c>
      <c r="H773" s="77" t="s">
        <v>7398</v>
      </c>
      <c r="I773" s="76">
        <v>2</v>
      </c>
      <c r="J773" s="72">
        <v>44735</v>
      </c>
      <c r="K773" s="78"/>
    </row>
    <row r="774" spans="4:11" ht="15.6" customHeight="1">
      <c r="D774" s="52">
        <v>772</v>
      </c>
      <c r="E774" s="76">
        <v>4090</v>
      </c>
      <c r="F774" s="77" t="s">
        <v>8273</v>
      </c>
      <c r="G774" s="77" t="s">
        <v>6772</v>
      </c>
      <c r="H774" s="77" t="s">
        <v>7398</v>
      </c>
      <c r="I774" s="76">
        <v>2</v>
      </c>
      <c r="J774" s="72">
        <v>44735</v>
      </c>
      <c r="K774" s="78"/>
    </row>
    <row r="775" spans="4:11" ht="15.6" customHeight="1">
      <c r="D775" s="52">
        <v>773</v>
      </c>
      <c r="E775" s="76" t="s">
        <v>8274</v>
      </c>
      <c r="F775" s="77" t="s">
        <v>8275</v>
      </c>
      <c r="G775" s="77" t="s">
        <v>6772</v>
      </c>
      <c r="H775" s="77" t="s">
        <v>7010</v>
      </c>
      <c r="I775" s="76">
        <v>2</v>
      </c>
      <c r="J775" s="72">
        <v>44735</v>
      </c>
      <c r="K775" s="78"/>
    </row>
    <row r="776" spans="4:11" ht="15.6" customHeight="1">
      <c r="D776" s="52">
        <v>774</v>
      </c>
      <c r="E776" s="76">
        <v>2686</v>
      </c>
      <c r="F776" s="77" t="s">
        <v>8276</v>
      </c>
      <c r="G776" s="77" t="s">
        <v>6772</v>
      </c>
      <c r="H776" s="77" t="s">
        <v>8277</v>
      </c>
      <c r="I776" s="76">
        <v>2</v>
      </c>
      <c r="J776" s="72">
        <v>44735</v>
      </c>
      <c r="K776" s="78"/>
    </row>
    <row r="777" spans="4:11" ht="15.6" customHeight="1">
      <c r="D777" s="52">
        <v>775</v>
      </c>
      <c r="E777" s="76">
        <v>4638</v>
      </c>
      <c r="F777" s="77" t="s">
        <v>8278</v>
      </c>
      <c r="G777" s="77" t="s">
        <v>6839</v>
      </c>
      <c r="H777" s="77" t="s">
        <v>6944</v>
      </c>
      <c r="I777" s="76">
        <v>2</v>
      </c>
      <c r="J777" s="72">
        <v>44735</v>
      </c>
      <c r="K777" s="78"/>
    </row>
    <row r="778" spans="4:11" ht="15.6" customHeight="1">
      <c r="D778" s="52">
        <v>776</v>
      </c>
      <c r="E778" s="76">
        <v>4740</v>
      </c>
      <c r="F778" s="77" t="s">
        <v>8279</v>
      </c>
      <c r="G778" s="77" t="s">
        <v>6713</v>
      </c>
      <c r="H778" s="77" t="s">
        <v>7366</v>
      </c>
      <c r="I778" s="76">
        <v>2</v>
      </c>
      <c r="J778" s="72">
        <v>44736</v>
      </c>
      <c r="K778" s="78"/>
    </row>
    <row r="779" spans="4:11" ht="15.6" customHeight="1">
      <c r="D779" s="52">
        <v>777</v>
      </c>
      <c r="E779" s="76">
        <v>4865</v>
      </c>
      <c r="F779" s="77" t="s">
        <v>8280</v>
      </c>
      <c r="G779" s="77" t="s">
        <v>6713</v>
      </c>
      <c r="H779" s="77" t="s">
        <v>7366</v>
      </c>
      <c r="I779" s="76">
        <v>2</v>
      </c>
      <c r="J779" s="72">
        <v>44736</v>
      </c>
      <c r="K779" s="78"/>
    </row>
    <row r="780" spans="4:11" ht="15.6" customHeight="1">
      <c r="D780" s="52">
        <v>778</v>
      </c>
      <c r="E780" s="76">
        <v>4969</v>
      </c>
      <c r="F780" s="77" t="s">
        <v>7265</v>
      </c>
      <c r="G780" s="77" t="s">
        <v>6713</v>
      </c>
      <c r="H780" s="77" t="s">
        <v>7366</v>
      </c>
      <c r="I780" s="76">
        <v>2</v>
      </c>
      <c r="J780" s="72">
        <v>44736</v>
      </c>
      <c r="K780" s="78"/>
    </row>
    <row r="781" spans="4:11" ht="15.6" customHeight="1">
      <c r="D781" s="52">
        <v>779</v>
      </c>
      <c r="E781" s="76">
        <v>4528</v>
      </c>
      <c r="F781" s="77" t="s">
        <v>635</v>
      </c>
      <c r="G781" s="77" t="s">
        <v>6733</v>
      </c>
      <c r="H781" s="77" t="s">
        <v>6</v>
      </c>
      <c r="I781" s="76">
        <v>2</v>
      </c>
      <c r="J781" s="72">
        <v>44736</v>
      </c>
      <c r="K781" s="78"/>
    </row>
    <row r="782" spans="4:11" ht="15.6" customHeight="1">
      <c r="D782" s="52">
        <v>780</v>
      </c>
      <c r="E782" s="76">
        <v>4259</v>
      </c>
      <c r="F782" s="77" t="s">
        <v>692</v>
      </c>
      <c r="G782" s="77" t="s">
        <v>6733</v>
      </c>
      <c r="H782" s="77" t="s">
        <v>6</v>
      </c>
      <c r="I782" s="76">
        <v>2</v>
      </c>
      <c r="J782" s="72">
        <v>44736</v>
      </c>
      <c r="K782" s="78"/>
    </row>
    <row r="783" spans="4:11" ht="15.6" customHeight="1">
      <c r="D783" s="52">
        <v>781</v>
      </c>
      <c r="E783" s="76">
        <v>4764</v>
      </c>
      <c r="F783" s="77" t="s">
        <v>696</v>
      </c>
      <c r="G783" s="77" t="s">
        <v>6733</v>
      </c>
      <c r="H783" s="77" t="s">
        <v>6</v>
      </c>
      <c r="I783" s="76">
        <v>2</v>
      </c>
      <c r="J783" s="72">
        <v>44736</v>
      </c>
      <c r="K783" s="78"/>
    </row>
    <row r="784" spans="4:11" ht="15.6" customHeight="1">
      <c r="D784" s="52">
        <v>782</v>
      </c>
      <c r="E784" s="76">
        <v>2306</v>
      </c>
      <c r="F784" s="77" t="s">
        <v>8281</v>
      </c>
      <c r="G784" s="77" t="s">
        <v>6733</v>
      </c>
      <c r="H784" s="77" t="s">
        <v>6</v>
      </c>
      <c r="I784" s="76">
        <v>2</v>
      </c>
      <c r="J784" s="72">
        <v>44736</v>
      </c>
      <c r="K784" s="78"/>
    </row>
    <row r="785" spans="4:11" ht="15.6" customHeight="1">
      <c r="D785" s="52">
        <v>783</v>
      </c>
      <c r="E785" s="76">
        <v>4043</v>
      </c>
      <c r="F785" s="77" t="s">
        <v>8282</v>
      </c>
      <c r="G785" s="77" t="s">
        <v>6772</v>
      </c>
      <c r="H785" s="77" t="s">
        <v>7398</v>
      </c>
      <c r="I785" s="76">
        <v>2</v>
      </c>
      <c r="J785" s="72">
        <v>44736</v>
      </c>
      <c r="K785" s="78"/>
    </row>
    <row r="786" spans="4:11" ht="15.6" customHeight="1">
      <c r="D786" s="52">
        <v>784</v>
      </c>
      <c r="E786" s="76">
        <v>4380</v>
      </c>
      <c r="F786" s="77" t="s">
        <v>8283</v>
      </c>
      <c r="G786" s="77" t="s">
        <v>6733</v>
      </c>
      <c r="H786" s="77" t="s">
        <v>8148</v>
      </c>
      <c r="I786" s="76">
        <v>2</v>
      </c>
      <c r="J786" s="72">
        <v>44739</v>
      </c>
      <c r="K786" s="78"/>
    </row>
    <row r="787" spans="4:11" ht="15.6" customHeight="1">
      <c r="D787" s="52">
        <v>785</v>
      </c>
      <c r="E787" s="76">
        <v>4453</v>
      </c>
      <c r="F787" s="77" t="s">
        <v>8284</v>
      </c>
      <c r="G787" s="77" t="s">
        <v>6733</v>
      </c>
      <c r="H787" s="77" t="s">
        <v>8148</v>
      </c>
      <c r="I787" s="76">
        <v>2</v>
      </c>
      <c r="J787" s="72">
        <v>44739</v>
      </c>
      <c r="K787" s="78"/>
    </row>
    <row r="788" spans="4:11" ht="15.6" customHeight="1">
      <c r="D788" s="52">
        <v>786</v>
      </c>
      <c r="E788" s="76">
        <v>4642</v>
      </c>
      <c r="F788" s="77" t="s">
        <v>8285</v>
      </c>
      <c r="G788" s="77" t="s">
        <v>6733</v>
      </c>
      <c r="H788" s="77" t="s">
        <v>8148</v>
      </c>
      <c r="I788" s="76">
        <v>2</v>
      </c>
      <c r="J788" s="72">
        <v>44739</v>
      </c>
      <c r="K788" s="78"/>
    </row>
    <row r="789" spans="4:11" ht="15.6" customHeight="1">
      <c r="D789" s="52">
        <v>787</v>
      </c>
      <c r="E789" s="76">
        <v>4422</v>
      </c>
      <c r="F789" s="77" t="s">
        <v>2082</v>
      </c>
      <c r="G789" s="77" t="s">
        <v>6733</v>
      </c>
      <c r="H789" s="77" t="s">
        <v>12</v>
      </c>
      <c r="I789" s="76">
        <v>2</v>
      </c>
      <c r="J789" s="72">
        <v>44739</v>
      </c>
      <c r="K789" s="78"/>
    </row>
    <row r="790" spans="4:11" ht="15.6" customHeight="1">
      <c r="D790" s="52">
        <v>788</v>
      </c>
      <c r="E790" s="76">
        <v>2403</v>
      </c>
      <c r="F790" s="77" t="s">
        <v>1923</v>
      </c>
      <c r="G790" s="77" t="s">
        <v>6733</v>
      </c>
      <c r="H790" s="77" t="s">
        <v>12</v>
      </c>
      <c r="I790" s="76">
        <v>2</v>
      </c>
      <c r="J790" s="72">
        <v>44739</v>
      </c>
      <c r="K790" s="78"/>
    </row>
    <row r="791" spans="4:11" ht="15.6" customHeight="1">
      <c r="D791" s="52">
        <v>789</v>
      </c>
      <c r="E791" s="76" t="s">
        <v>6817</v>
      </c>
      <c r="F791" s="77" t="s">
        <v>8286</v>
      </c>
      <c r="G791" s="77" t="s">
        <v>6744</v>
      </c>
      <c r="H791" s="77" t="s">
        <v>8287</v>
      </c>
      <c r="I791" s="76">
        <v>2</v>
      </c>
      <c r="J791" s="72">
        <v>44739</v>
      </c>
      <c r="K791" s="78"/>
    </row>
    <row r="792" spans="4:11" ht="15.6" customHeight="1">
      <c r="D792" s="52">
        <v>790</v>
      </c>
      <c r="E792" s="76">
        <v>4705</v>
      </c>
      <c r="F792" s="77" t="s">
        <v>8288</v>
      </c>
      <c r="G792" s="77" t="s">
        <v>6744</v>
      </c>
      <c r="H792" s="77" t="s">
        <v>8287</v>
      </c>
      <c r="I792" s="76">
        <v>2</v>
      </c>
      <c r="J792" s="72">
        <v>44739</v>
      </c>
      <c r="K792" s="78"/>
    </row>
    <row r="793" spans="4:11" ht="15.6" customHeight="1">
      <c r="D793" s="52">
        <v>791</v>
      </c>
      <c r="E793" s="76">
        <v>3093</v>
      </c>
      <c r="F793" s="77" t="s">
        <v>8289</v>
      </c>
      <c r="G793" s="77" t="s">
        <v>6744</v>
      </c>
      <c r="H793" s="77" t="s">
        <v>8287</v>
      </c>
      <c r="I793" s="76">
        <v>2</v>
      </c>
      <c r="J793" s="72">
        <v>44739</v>
      </c>
      <c r="K793" s="78"/>
    </row>
    <row r="794" spans="4:11" ht="15.6" customHeight="1">
      <c r="D794" s="52">
        <v>792</v>
      </c>
      <c r="E794" s="76">
        <v>3648</v>
      </c>
      <c r="F794" s="77" t="s">
        <v>8290</v>
      </c>
      <c r="G794" s="77" t="s">
        <v>6735</v>
      </c>
      <c r="H794" s="77" t="s">
        <v>8261</v>
      </c>
      <c r="I794" s="76">
        <v>2</v>
      </c>
      <c r="J794" s="72">
        <v>44739</v>
      </c>
      <c r="K794" s="78"/>
    </row>
    <row r="795" spans="4:11" ht="15.6" customHeight="1">
      <c r="D795" s="52">
        <v>793</v>
      </c>
      <c r="E795" s="76">
        <v>3987</v>
      </c>
      <c r="F795" s="77" t="s">
        <v>8291</v>
      </c>
      <c r="G795" s="77" t="s">
        <v>6735</v>
      </c>
      <c r="H795" s="77" t="s">
        <v>8261</v>
      </c>
      <c r="I795" s="76">
        <v>2</v>
      </c>
      <c r="J795" s="72">
        <v>44739</v>
      </c>
      <c r="K795" s="78"/>
    </row>
    <row r="796" spans="4:11" ht="15.6" customHeight="1">
      <c r="D796" s="52">
        <v>794</v>
      </c>
      <c r="E796" s="76">
        <v>4207</v>
      </c>
      <c r="F796" s="77" t="s">
        <v>8292</v>
      </c>
      <c r="G796" s="77" t="s">
        <v>6735</v>
      </c>
      <c r="H796" s="77" t="s">
        <v>8261</v>
      </c>
      <c r="I796" s="76">
        <v>2</v>
      </c>
      <c r="J796" s="72">
        <v>44739</v>
      </c>
      <c r="K796" s="78"/>
    </row>
    <row r="797" spans="4:11" ht="15.6" customHeight="1">
      <c r="D797" s="52">
        <v>795</v>
      </c>
      <c r="E797" s="76">
        <v>4635</v>
      </c>
      <c r="F797" s="77" t="s">
        <v>8293</v>
      </c>
      <c r="G797" s="77" t="s">
        <v>6774</v>
      </c>
      <c r="H797" s="77" t="s">
        <v>8294</v>
      </c>
      <c r="I797" s="76">
        <v>2</v>
      </c>
      <c r="J797" s="72">
        <v>44739</v>
      </c>
      <c r="K797" s="79"/>
    </row>
    <row r="798" spans="4:11" ht="15.6" customHeight="1">
      <c r="D798" s="52">
        <v>796</v>
      </c>
      <c r="E798" s="76">
        <v>4037</v>
      </c>
      <c r="F798" s="77" t="s">
        <v>8295</v>
      </c>
      <c r="G798" s="77" t="s">
        <v>6774</v>
      </c>
      <c r="H798" s="77" t="s">
        <v>8294</v>
      </c>
      <c r="I798" s="76">
        <v>2</v>
      </c>
      <c r="J798" s="72">
        <v>44739</v>
      </c>
      <c r="K798" s="79"/>
    </row>
    <row r="799" spans="4:11" ht="15.6" customHeight="1">
      <c r="D799" s="52">
        <v>797</v>
      </c>
      <c r="E799" s="76">
        <v>2545</v>
      </c>
      <c r="F799" s="77" t="s">
        <v>8296</v>
      </c>
      <c r="G799" s="77" t="s">
        <v>6774</v>
      </c>
      <c r="H799" s="77" t="s">
        <v>8294</v>
      </c>
      <c r="I799" s="76">
        <v>2</v>
      </c>
      <c r="J799" s="72">
        <v>44739</v>
      </c>
      <c r="K799" s="80"/>
    </row>
    <row r="800" spans="4:11" ht="15.6" customHeight="1">
      <c r="D800" s="52">
        <v>798</v>
      </c>
      <c r="E800" s="76">
        <v>4886</v>
      </c>
      <c r="F800" s="77" t="s">
        <v>8297</v>
      </c>
      <c r="G800" s="77" t="s">
        <v>6733</v>
      </c>
      <c r="H800" s="77" t="s">
        <v>8148</v>
      </c>
      <c r="I800" s="76">
        <v>2</v>
      </c>
      <c r="J800" s="72">
        <v>44740</v>
      </c>
      <c r="K800" s="80"/>
    </row>
    <row r="801" spans="4:11" ht="15.6" customHeight="1">
      <c r="D801" s="52">
        <v>799</v>
      </c>
      <c r="E801" s="76">
        <v>4989</v>
      </c>
      <c r="F801" s="77" t="s">
        <v>8298</v>
      </c>
      <c r="G801" s="77" t="s">
        <v>6733</v>
      </c>
      <c r="H801" s="77" t="s">
        <v>8148</v>
      </c>
      <c r="I801" s="76">
        <v>2</v>
      </c>
      <c r="J801" s="72">
        <v>44740</v>
      </c>
      <c r="K801" s="72"/>
    </row>
    <row r="802" spans="4:11" ht="15.6" customHeight="1">
      <c r="D802" s="52">
        <v>800</v>
      </c>
      <c r="E802" s="76">
        <v>3497</v>
      </c>
      <c r="F802" s="77" t="s">
        <v>8299</v>
      </c>
      <c r="G802" s="77" t="s">
        <v>6713</v>
      </c>
      <c r="H802" s="77" t="s">
        <v>6890</v>
      </c>
      <c r="I802" s="76">
        <v>2</v>
      </c>
      <c r="J802" s="72">
        <v>44740</v>
      </c>
      <c r="K802" s="78"/>
    </row>
    <row r="803" spans="4:11" ht="15.6" customHeight="1">
      <c r="D803" s="52">
        <v>801</v>
      </c>
      <c r="E803" s="76">
        <v>3965</v>
      </c>
      <c r="F803" s="77" t="s">
        <v>1653</v>
      </c>
      <c r="G803" s="77" t="s">
        <v>6733</v>
      </c>
      <c r="H803" s="77" t="s">
        <v>12</v>
      </c>
      <c r="I803" s="76">
        <v>2</v>
      </c>
      <c r="J803" s="72">
        <v>44740</v>
      </c>
      <c r="K803" s="79"/>
    </row>
    <row r="804" spans="4:11" ht="15.6" customHeight="1">
      <c r="D804" s="52">
        <v>802</v>
      </c>
      <c r="E804" s="76">
        <v>3962</v>
      </c>
      <c r="F804" s="77" t="s">
        <v>8300</v>
      </c>
      <c r="G804" s="77" t="s">
        <v>6733</v>
      </c>
      <c r="H804" s="77" t="s">
        <v>12</v>
      </c>
      <c r="I804" s="76">
        <v>2</v>
      </c>
      <c r="J804" s="72">
        <v>44740</v>
      </c>
      <c r="K804" s="79"/>
    </row>
    <row r="805" spans="4:11" ht="15.6" customHeight="1">
      <c r="D805" s="52">
        <v>803</v>
      </c>
      <c r="E805" s="76" t="s">
        <v>72</v>
      </c>
      <c r="F805" s="77" t="s">
        <v>8301</v>
      </c>
      <c r="G805" s="77" t="s">
        <v>6733</v>
      </c>
      <c r="H805" s="77" t="s">
        <v>12</v>
      </c>
      <c r="I805" s="76">
        <v>2</v>
      </c>
      <c r="J805" s="72">
        <v>44740</v>
      </c>
      <c r="K805" s="78"/>
    </row>
    <row r="806" spans="4:11" ht="15.6" customHeight="1">
      <c r="D806" s="52">
        <v>804</v>
      </c>
      <c r="E806" s="76">
        <v>4622</v>
      </c>
      <c r="F806" s="77" t="s">
        <v>8302</v>
      </c>
      <c r="G806" s="77" t="s">
        <v>6744</v>
      </c>
      <c r="H806" s="77" t="s">
        <v>8287</v>
      </c>
      <c r="I806" s="76">
        <v>2</v>
      </c>
      <c r="J806" s="72">
        <v>44740</v>
      </c>
      <c r="K806" s="78"/>
    </row>
    <row r="807" spans="4:11" ht="15.6" customHeight="1">
      <c r="D807" s="52">
        <v>805</v>
      </c>
      <c r="E807" s="76">
        <v>4695</v>
      </c>
      <c r="F807" s="77" t="s">
        <v>8303</v>
      </c>
      <c r="G807" s="77" t="s">
        <v>6744</v>
      </c>
      <c r="H807" s="77" t="s">
        <v>8287</v>
      </c>
      <c r="I807" s="76">
        <v>2</v>
      </c>
      <c r="J807" s="72">
        <v>44740</v>
      </c>
      <c r="K807" s="78"/>
    </row>
    <row r="808" spans="4:11" ht="15.6" customHeight="1">
      <c r="D808" s="52">
        <v>806</v>
      </c>
      <c r="E808" s="76">
        <v>4288</v>
      </c>
      <c r="F808" s="77" t="s">
        <v>8304</v>
      </c>
      <c r="G808" s="77" t="s">
        <v>6735</v>
      </c>
      <c r="H808" s="77" t="s">
        <v>8261</v>
      </c>
      <c r="I808" s="76">
        <v>2</v>
      </c>
      <c r="J808" s="72">
        <v>44740</v>
      </c>
      <c r="K808" s="78"/>
    </row>
    <row r="809" spans="4:11" ht="15.6" customHeight="1">
      <c r="D809" s="52">
        <v>807</v>
      </c>
      <c r="E809" s="76">
        <v>4604</v>
      </c>
      <c r="F809" s="77" t="s">
        <v>8305</v>
      </c>
      <c r="G809" s="77" t="s">
        <v>6735</v>
      </c>
      <c r="H809" s="77" t="s">
        <v>8261</v>
      </c>
      <c r="I809" s="76">
        <v>2</v>
      </c>
      <c r="J809" s="72">
        <v>44740</v>
      </c>
      <c r="K809" s="79"/>
    </row>
    <row r="810" spans="4:11" ht="15.6" customHeight="1">
      <c r="D810" s="52">
        <v>808</v>
      </c>
      <c r="E810" s="76">
        <v>2875</v>
      </c>
      <c r="F810" s="77" t="s">
        <v>8306</v>
      </c>
      <c r="G810" s="77" t="s">
        <v>6803</v>
      </c>
      <c r="H810" s="77" t="s">
        <v>7155</v>
      </c>
      <c r="I810" s="76">
        <v>2</v>
      </c>
      <c r="J810" s="72">
        <v>44740</v>
      </c>
      <c r="K810" s="78"/>
    </row>
    <row r="811" spans="4:11" ht="15.6" customHeight="1">
      <c r="D811" s="52">
        <v>809</v>
      </c>
      <c r="E811" s="76">
        <v>4747</v>
      </c>
      <c r="F811" s="77" t="s">
        <v>8307</v>
      </c>
      <c r="G811" s="77" t="s">
        <v>6744</v>
      </c>
      <c r="H811" s="77" t="s">
        <v>8287</v>
      </c>
      <c r="I811" s="76">
        <v>2</v>
      </c>
      <c r="J811" s="72">
        <v>44740</v>
      </c>
    </row>
    <row r="812" spans="4:11" ht="15.6" customHeight="1">
      <c r="D812" s="52">
        <v>810</v>
      </c>
      <c r="E812" s="76">
        <v>3761</v>
      </c>
      <c r="F812" s="77" t="s">
        <v>8308</v>
      </c>
      <c r="G812" s="77" t="s">
        <v>6713</v>
      </c>
      <c r="H812" s="77" t="s">
        <v>6890</v>
      </c>
      <c r="I812" s="76">
        <v>2</v>
      </c>
      <c r="J812" s="72">
        <v>44741</v>
      </c>
      <c r="K812" s="78"/>
    </row>
    <row r="813" spans="4:11" ht="15.6" customHeight="1">
      <c r="D813" s="52">
        <v>811</v>
      </c>
      <c r="E813" s="76">
        <v>3908</v>
      </c>
      <c r="F813" s="77" t="s">
        <v>8309</v>
      </c>
      <c r="G813" s="77" t="s">
        <v>6713</v>
      </c>
      <c r="H813" s="77" t="s">
        <v>6890</v>
      </c>
      <c r="I813" s="76">
        <v>2</v>
      </c>
      <c r="J813" s="72">
        <v>44741</v>
      </c>
      <c r="K813" s="78"/>
    </row>
    <row r="814" spans="4:11" ht="15.6" customHeight="1">
      <c r="D814" s="52">
        <v>812</v>
      </c>
      <c r="E814" s="76">
        <v>4082</v>
      </c>
      <c r="F814" s="77" t="s">
        <v>8310</v>
      </c>
      <c r="G814" s="77" t="s">
        <v>6713</v>
      </c>
      <c r="H814" s="77" t="s">
        <v>6890</v>
      </c>
      <c r="I814" s="76">
        <v>2</v>
      </c>
      <c r="J814" s="72">
        <v>44741</v>
      </c>
      <c r="K814" s="78"/>
    </row>
    <row r="815" spans="4:11" ht="15.6" customHeight="1">
      <c r="D815" s="52">
        <v>813</v>
      </c>
      <c r="E815" s="76">
        <v>2069</v>
      </c>
      <c r="F815" s="77" t="s">
        <v>8311</v>
      </c>
      <c r="G815" s="77" t="s">
        <v>6733</v>
      </c>
      <c r="H815" s="77" t="s">
        <v>12</v>
      </c>
      <c r="I815" s="76">
        <v>2</v>
      </c>
      <c r="J815" s="72">
        <v>44741</v>
      </c>
      <c r="K815" s="78"/>
    </row>
    <row r="816" spans="4:11" ht="15.6" customHeight="1">
      <c r="D816" s="52">
        <v>814</v>
      </c>
      <c r="E816" s="76">
        <v>4680</v>
      </c>
      <c r="F816" s="77" t="s">
        <v>265</v>
      </c>
      <c r="G816" s="77" t="s">
        <v>6733</v>
      </c>
      <c r="H816" s="77" t="s">
        <v>12</v>
      </c>
      <c r="I816" s="76">
        <v>2</v>
      </c>
      <c r="J816" s="72">
        <v>44741</v>
      </c>
      <c r="K816" s="78"/>
    </row>
    <row r="817" spans="4:11" ht="15.6" customHeight="1">
      <c r="D817" s="52">
        <v>815</v>
      </c>
      <c r="E817" s="76">
        <v>2221</v>
      </c>
      <c r="F817" s="77" t="s">
        <v>8312</v>
      </c>
      <c r="G817" s="77" t="s">
        <v>6733</v>
      </c>
      <c r="H817" s="77" t="s">
        <v>12</v>
      </c>
      <c r="I817" s="76">
        <v>2</v>
      </c>
      <c r="J817" s="72">
        <v>44741</v>
      </c>
      <c r="K817" s="78"/>
    </row>
    <row r="818" spans="4:11" ht="15.6" customHeight="1">
      <c r="D818" s="52">
        <v>816</v>
      </c>
      <c r="E818" s="76">
        <v>4047</v>
      </c>
      <c r="F818" s="77" t="s">
        <v>8313</v>
      </c>
      <c r="G818" s="77" t="s">
        <v>6744</v>
      </c>
      <c r="H818" s="77" t="s">
        <v>8287</v>
      </c>
      <c r="I818" s="76">
        <v>2</v>
      </c>
      <c r="J818" s="72">
        <v>44741</v>
      </c>
      <c r="K818" s="78"/>
    </row>
    <row r="819" spans="4:11" ht="15.6" customHeight="1">
      <c r="D819" s="52">
        <v>817</v>
      </c>
      <c r="E819" s="76">
        <v>4533</v>
      </c>
      <c r="F819" s="77" t="s">
        <v>8314</v>
      </c>
      <c r="G819" s="77" t="s">
        <v>6744</v>
      </c>
      <c r="H819" s="77" t="s">
        <v>8287</v>
      </c>
      <c r="I819" s="76">
        <v>2</v>
      </c>
      <c r="J819" s="72">
        <v>44741</v>
      </c>
      <c r="K819" s="78"/>
    </row>
    <row r="820" spans="4:11" ht="15.6" customHeight="1">
      <c r="D820" s="52">
        <v>818</v>
      </c>
      <c r="E820" s="76">
        <v>3270</v>
      </c>
      <c r="F820" s="77" t="s">
        <v>8315</v>
      </c>
      <c r="G820" s="77" t="s">
        <v>6744</v>
      </c>
      <c r="H820" s="77" t="s">
        <v>8287</v>
      </c>
      <c r="I820" s="76">
        <v>2</v>
      </c>
      <c r="J820" s="72">
        <v>44741</v>
      </c>
      <c r="K820" s="78"/>
    </row>
    <row r="821" spans="4:11" ht="15.6" customHeight="1">
      <c r="D821" s="52">
        <v>819</v>
      </c>
      <c r="E821" s="76">
        <v>4780</v>
      </c>
      <c r="F821" s="77" t="s">
        <v>8316</v>
      </c>
      <c r="G821" s="77" t="s">
        <v>6803</v>
      </c>
      <c r="H821" s="77" t="s">
        <v>7155</v>
      </c>
      <c r="I821" s="76">
        <v>2</v>
      </c>
      <c r="J821" s="72">
        <v>44741</v>
      </c>
      <c r="K821" s="78"/>
    </row>
    <row r="822" spans="4:11" ht="15.6" customHeight="1">
      <c r="D822" s="52">
        <v>820</v>
      </c>
      <c r="E822" s="76">
        <v>4737</v>
      </c>
      <c r="F822" s="77" t="s">
        <v>8317</v>
      </c>
      <c r="G822" s="77" t="s">
        <v>6803</v>
      </c>
      <c r="H822" s="77" t="s">
        <v>7155</v>
      </c>
      <c r="I822" s="76">
        <v>2</v>
      </c>
      <c r="J822" s="72">
        <v>44741</v>
      </c>
      <c r="K822" s="78"/>
    </row>
    <row r="823" spans="4:11" ht="15.6" customHeight="1">
      <c r="D823" s="52">
        <v>821</v>
      </c>
      <c r="E823" s="76">
        <v>2626</v>
      </c>
      <c r="F823" s="77" t="s">
        <v>8318</v>
      </c>
      <c r="G823" s="77" t="s">
        <v>6803</v>
      </c>
      <c r="H823" s="77" t="s">
        <v>6899</v>
      </c>
      <c r="I823" s="76">
        <v>2</v>
      </c>
      <c r="J823" s="72">
        <v>44741</v>
      </c>
      <c r="K823" s="78"/>
    </row>
    <row r="824" spans="4:11" ht="15.6" customHeight="1">
      <c r="D824" s="52">
        <v>822</v>
      </c>
      <c r="E824" s="76">
        <v>4107</v>
      </c>
      <c r="F824" s="77" t="s">
        <v>8319</v>
      </c>
      <c r="G824" s="77" t="s">
        <v>6774</v>
      </c>
      <c r="H824" s="77" t="s">
        <v>8320</v>
      </c>
      <c r="I824" s="76">
        <v>2</v>
      </c>
      <c r="J824" s="72">
        <v>44741</v>
      </c>
      <c r="K824" s="78"/>
    </row>
    <row r="825" spans="4:11" ht="15.6" customHeight="1">
      <c r="D825" s="52">
        <v>823</v>
      </c>
      <c r="E825" s="76">
        <v>3989</v>
      </c>
      <c r="F825" s="77" t="s">
        <v>8321</v>
      </c>
      <c r="G825" s="77" t="s">
        <v>6774</v>
      </c>
      <c r="H825" s="77" t="s">
        <v>8322</v>
      </c>
      <c r="I825" s="76">
        <v>2</v>
      </c>
      <c r="J825" s="72">
        <v>44741</v>
      </c>
      <c r="K825" s="78"/>
    </row>
    <row r="826" spans="4:11" ht="15.6" customHeight="1">
      <c r="D826" s="52">
        <v>824</v>
      </c>
      <c r="E826" s="76">
        <v>4226</v>
      </c>
      <c r="F826" s="77" t="s">
        <v>8323</v>
      </c>
      <c r="G826" s="77" t="s">
        <v>6713</v>
      </c>
      <c r="H826" s="77" t="s">
        <v>6890</v>
      </c>
      <c r="I826" s="76">
        <v>2</v>
      </c>
      <c r="J826" s="72">
        <v>44742</v>
      </c>
      <c r="K826" s="78"/>
    </row>
    <row r="827" spans="4:11" ht="15.6" customHeight="1">
      <c r="D827" s="52">
        <v>825</v>
      </c>
      <c r="E827" s="76">
        <v>4249</v>
      </c>
      <c r="F827" s="77" t="s">
        <v>8324</v>
      </c>
      <c r="G827" s="77" t="s">
        <v>6713</v>
      </c>
      <c r="H827" s="77" t="s">
        <v>6890</v>
      </c>
      <c r="I827" s="76">
        <v>2</v>
      </c>
      <c r="J827" s="72">
        <v>44742</v>
      </c>
      <c r="K827" s="78"/>
    </row>
    <row r="828" spans="4:11" ht="15.6" customHeight="1">
      <c r="D828" s="52">
        <v>826</v>
      </c>
      <c r="E828" s="76">
        <v>2746</v>
      </c>
      <c r="F828" s="77" t="s">
        <v>1719</v>
      </c>
      <c r="G828" s="77" t="s">
        <v>6733</v>
      </c>
      <c r="H828" s="77" t="s">
        <v>12</v>
      </c>
      <c r="I828" s="76">
        <v>2</v>
      </c>
      <c r="J828" s="72">
        <v>44742</v>
      </c>
      <c r="K828" s="78"/>
    </row>
    <row r="829" spans="4:11" ht="15.6" customHeight="1">
      <c r="D829" s="52">
        <v>827</v>
      </c>
      <c r="E829" s="76">
        <v>3818</v>
      </c>
      <c r="F829" s="77" t="s">
        <v>8325</v>
      </c>
      <c r="G829" s="77" t="s">
        <v>6733</v>
      </c>
      <c r="H829" s="77" t="s">
        <v>12</v>
      </c>
      <c r="I829" s="76">
        <v>2</v>
      </c>
      <c r="J829" s="72">
        <v>44742</v>
      </c>
      <c r="K829" s="78"/>
    </row>
    <row r="830" spans="4:11" ht="15.6" customHeight="1">
      <c r="D830" s="52">
        <v>828</v>
      </c>
      <c r="E830" s="76">
        <v>4167</v>
      </c>
      <c r="F830" s="77" t="s">
        <v>1082</v>
      </c>
      <c r="G830" s="77" t="s">
        <v>6733</v>
      </c>
      <c r="H830" s="77" t="s">
        <v>12</v>
      </c>
      <c r="I830" s="76">
        <v>2</v>
      </c>
      <c r="J830" s="72">
        <v>44742</v>
      </c>
      <c r="K830" s="78"/>
    </row>
    <row r="831" spans="4:11" ht="15.6" customHeight="1">
      <c r="D831" s="52">
        <v>829</v>
      </c>
      <c r="E831" s="76">
        <v>3551</v>
      </c>
      <c r="F831" s="77" t="s">
        <v>2033</v>
      </c>
      <c r="G831" s="77" t="s">
        <v>6733</v>
      </c>
      <c r="H831" s="77" t="s">
        <v>12</v>
      </c>
      <c r="I831" s="76">
        <v>2</v>
      </c>
      <c r="J831" s="72">
        <v>44742</v>
      </c>
      <c r="K831" s="78"/>
    </row>
    <row r="832" spans="4:11" ht="15.6" customHeight="1">
      <c r="D832" s="52">
        <v>830</v>
      </c>
      <c r="E832" s="76">
        <v>4329</v>
      </c>
      <c r="F832" s="77" t="s">
        <v>8326</v>
      </c>
      <c r="G832" s="77" t="s">
        <v>6744</v>
      </c>
      <c r="H832" s="77" t="s">
        <v>8287</v>
      </c>
      <c r="I832" s="76">
        <v>2</v>
      </c>
      <c r="J832" s="72">
        <v>44742</v>
      </c>
      <c r="K832" s="78"/>
    </row>
    <row r="833" spans="4:11" ht="15.6" customHeight="1">
      <c r="D833" s="52">
        <v>831</v>
      </c>
      <c r="E833" s="76">
        <v>4373</v>
      </c>
      <c r="F833" s="77" t="s">
        <v>8327</v>
      </c>
      <c r="G833" s="77" t="s">
        <v>6744</v>
      </c>
      <c r="H833" s="77" t="s">
        <v>8287</v>
      </c>
      <c r="I833" s="76">
        <v>2</v>
      </c>
      <c r="J833" s="72">
        <v>44742</v>
      </c>
      <c r="K833" s="78"/>
    </row>
    <row r="834" spans="4:11" ht="15.6" customHeight="1">
      <c r="D834" s="52">
        <v>832</v>
      </c>
      <c r="E834" s="76">
        <v>4495</v>
      </c>
      <c r="F834" s="77" t="s">
        <v>8328</v>
      </c>
      <c r="G834" s="77" t="s">
        <v>6744</v>
      </c>
      <c r="H834" s="77" t="s">
        <v>8287</v>
      </c>
      <c r="I834" s="76">
        <v>2</v>
      </c>
      <c r="J834" s="72">
        <v>44742</v>
      </c>
      <c r="K834" s="78"/>
    </row>
    <row r="835" spans="4:11" ht="15.6" customHeight="1">
      <c r="D835" s="52">
        <v>833</v>
      </c>
      <c r="E835" s="76" t="s">
        <v>8329</v>
      </c>
      <c r="F835" s="77" t="s">
        <v>8330</v>
      </c>
      <c r="G835" s="77" t="s">
        <v>6772</v>
      </c>
      <c r="H835" s="77" t="s">
        <v>7846</v>
      </c>
      <c r="I835" s="76">
        <v>2</v>
      </c>
      <c r="J835" s="72">
        <v>44742</v>
      </c>
      <c r="K835" s="78"/>
    </row>
    <row r="836" spans="4:11" ht="15.6" customHeight="1">
      <c r="D836" s="52">
        <v>834</v>
      </c>
      <c r="E836" s="76">
        <v>4794</v>
      </c>
      <c r="F836" s="77" t="s">
        <v>8331</v>
      </c>
      <c r="G836" s="77" t="s">
        <v>6857</v>
      </c>
      <c r="H836" s="77" t="s">
        <v>6873</v>
      </c>
      <c r="I836" s="76">
        <v>2</v>
      </c>
      <c r="J836" s="72">
        <v>44742</v>
      </c>
      <c r="K836" s="78"/>
    </row>
    <row r="837" spans="4:11" ht="15.6" customHeight="1">
      <c r="D837" s="52">
        <v>835</v>
      </c>
      <c r="E837" s="76">
        <v>4719</v>
      </c>
      <c r="F837" s="77" t="s">
        <v>8332</v>
      </c>
      <c r="G837" s="77" t="s">
        <v>6857</v>
      </c>
      <c r="H837" s="77" t="s">
        <v>6873</v>
      </c>
      <c r="I837" s="76">
        <v>2</v>
      </c>
      <c r="J837" s="72">
        <v>44742</v>
      </c>
      <c r="K837" s="78"/>
    </row>
    <row r="838" spans="4:11" ht="15.6" customHeight="1">
      <c r="D838" s="52">
        <v>836</v>
      </c>
      <c r="E838" s="76">
        <v>4461</v>
      </c>
      <c r="F838" s="77" t="s">
        <v>8333</v>
      </c>
      <c r="G838" s="77" t="s">
        <v>6713</v>
      </c>
      <c r="H838" s="77" t="s">
        <v>6890</v>
      </c>
      <c r="I838" s="76">
        <v>2</v>
      </c>
      <c r="J838" s="72">
        <v>44743</v>
      </c>
    </row>
    <row r="839" spans="4:11" ht="15.6" customHeight="1">
      <c r="D839" s="52">
        <v>837</v>
      </c>
      <c r="E839" s="76" t="s">
        <v>8334</v>
      </c>
      <c r="F839" s="77" t="s">
        <v>8335</v>
      </c>
      <c r="G839" s="77" t="s">
        <v>6713</v>
      </c>
      <c r="H839" s="77" t="s">
        <v>6890</v>
      </c>
      <c r="I839" s="76">
        <v>2</v>
      </c>
      <c r="J839" s="72">
        <v>44743</v>
      </c>
    </row>
    <row r="840" spans="4:11" ht="15.6" customHeight="1">
      <c r="D840" s="52">
        <v>838</v>
      </c>
      <c r="E840" s="76" t="s">
        <v>8336</v>
      </c>
      <c r="F840" s="77" t="s">
        <v>8337</v>
      </c>
      <c r="G840" s="77" t="s">
        <v>6713</v>
      </c>
      <c r="H840" s="77" t="s">
        <v>6890</v>
      </c>
      <c r="I840" s="76">
        <v>2</v>
      </c>
      <c r="J840" s="72">
        <v>44743</v>
      </c>
    </row>
    <row r="841" spans="4:11" ht="15.6" customHeight="1">
      <c r="D841" s="52">
        <v>839</v>
      </c>
      <c r="E841" s="76">
        <v>4126</v>
      </c>
      <c r="F841" s="77" t="s">
        <v>7348</v>
      </c>
      <c r="G841" s="77" t="s">
        <v>6733</v>
      </c>
      <c r="H841" s="77" t="s">
        <v>12</v>
      </c>
      <c r="I841" s="76">
        <v>2</v>
      </c>
      <c r="J841" s="72">
        <v>44743</v>
      </c>
    </row>
    <row r="842" spans="4:11" ht="15.6" customHeight="1">
      <c r="D842" s="52">
        <v>840</v>
      </c>
      <c r="E842" s="76">
        <v>3399</v>
      </c>
      <c r="F842" s="77" t="s">
        <v>8338</v>
      </c>
      <c r="G842" s="77" t="s">
        <v>6733</v>
      </c>
      <c r="H842" s="77" t="s">
        <v>12</v>
      </c>
      <c r="I842" s="76">
        <v>2</v>
      </c>
      <c r="J842" s="72">
        <v>44743</v>
      </c>
    </row>
    <row r="843" spans="4:11" ht="15.6" customHeight="1">
      <c r="D843" s="52">
        <v>841</v>
      </c>
      <c r="E843" s="76">
        <v>2224</v>
      </c>
      <c r="F843" s="77" t="s">
        <v>8339</v>
      </c>
      <c r="G843" s="77" t="s">
        <v>6733</v>
      </c>
      <c r="H843" s="77" t="s">
        <v>12</v>
      </c>
      <c r="I843" s="76">
        <v>2</v>
      </c>
      <c r="J843" s="72">
        <v>44743</v>
      </c>
    </row>
    <row r="844" spans="4:11" ht="15.6" customHeight="1">
      <c r="D844" s="52">
        <v>842</v>
      </c>
      <c r="E844" s="76">
        <v>3398</v>
      </c>
      <c r="F844" s="77" t="s">
        <v>8340</v>
      </c>
      <c r="G844" s="77" t="s">
        <v>6711</v>
      </c>
      <c r="H844" s="77" t="s">
        <v>8341</v>
      </c>
      <c r="I844" s="76">
        <v>2</v>
      </c>
      <c r="J844" s="72">
        <v>44746</v>
      </c>
    </row>
    <row r="845" spans="4:11" ht="15.6" customHeight="1">
      <c r="D845" s="52">
        <v>843</v>
      </c>
      <c r="E845" s="76">
        <v>4702</v>
      </c>
      <c r="F845" s="77" t="s">
        <v>8342</v>
      </c>
      <c r="G845" s="77" t="s">
        <v>6711</v>
      </c>
      <c r="H845" s="77" t="s">
        <v>8341</v>
      </c>
      <c r="I845" s="76">
        <v>2</v>
      </c>
      <c r="J845" s="72">
        <v>44746</v>
      </c>
    </row>
    <row r="846" spans="4:11" ht="15.6" customHeight="1">
      <c r="D846" s="52">
        <v>844</v>
      </c>
      <c r="E846" s="76">
        <v>3853</v>
      </c>
      <c r="F846" s="77" t="s">
        <v>8343</v>
      </c>
      <c r="G846" s="77" t="s">
        <v>6733</v>
      </c>
      <c r="H846" s="77" t="s">
        <v>12</v>
      </c>
      <c r="I846" s="76">
        <v>2</v>
      </c>
      <c r="J846" s="72">
        <v>44746</v>
      </c>
    </row>
    <row r="847" spans="4:11" ht="15.6" customHeight="1">
      <c r="D847" s="52">
        <v>845</v>
      </c>
      <c r="E847" s="76" t="s">
        <v>64</v>
      </c>
      <c r="F847" s="77" t="s">
        <v>1589</v>
      </c>
      <c r="G847" s="77" t="s">
        <v>6733</v>
      </c>
      <c r="H847" s="77" t="s">
        <v>12</v>
      </c>
      <c r="I847" s="76">
        <v>2</v>
      </c>
      <c r="J847" s="72">
        <v>44746</v>
      </c>
    </row>
    <row r="848" spans="4:11" ht="15.6" customHeight="1">
      <c r="D848" s="52">
        <v>846</v>
      </c>
      <c r="E848" s="76" t="s">
        <v>59</v>
      </c>
      <c r="F848" s="77" t="s">
        <v>2037</v>
      </c>
      <c r="G848" s="77" t="s">
        <v>6733</v>
      </c>
      <c r="H848" s="77" t="s">
        <v>12</v>
      </c>
      <c r="I848" s="76">
        <v>2</v>
      </c>
      <c r="J848" s="72">
        <v>44746</v>
      </c>
    </row>
    <row r="849" spans="4:10" ht="15.6" customHeight="1">
      <c r="D849" s="52">
        <v>847</v>
      </c>
      <c r="E849" s="76">
        <v>2126</v>
      </c>
      <c r="F849" s="77" t="s">
        <v>8344</v>
      </c>
      <c r="G849" s="77" t="s">
        <v>6754</v>
      </c>
      <c r="H849" s="77" t="s">
        <v>6832</v>
      </c>
      <c r="I849" s="76">
        <v>2</v>
      </c>
      <c r="J849" s="72">
        <v>44746</v>
      </c>
    </row>
    <row r="850" spans="4:10" ht="15.6" customHeight="1">
      <c r="D850" s="52">
        <v>848</v>
      </c>
      <c r="E850" s="76">
        <v>2113</v>
      </c>
      <c r="F850" s="77" t="s">
        <v>8345</v>
      </c>
      <c r="G850" s="77" t="s">
        <v>6754</v>
      </c>
      <c r="H850" s="77" t="s">
        <v>6832</v>
      </c>
      <c r="I850" s="76">
        <v>2</v>
      </c>
      <c r="J850" s="72">
        <v>44746</v>
      </c>
    </row>
    <row r="851" spans="4:10" ht="15.6" customHeight="1">
      <c r="D851" s="52">
        <v>849</v>
      </c>
      <c r="E851" s="76">
        <v>3338</v>
      </c>
      <c r="F851" s="77" t="s">
        <v>8346</v>
      </c>
      <c r="G851" s="77" t="s">
        <v>6792</v>
      </c>
      <c r="H851" s="77" t="s">
        <v>8347</v>
      </c>
      <c r="I851" s="76">
        <v>2</v>
      </c>
      <c r="J851" s="72">
        <v>44746</v>
      </c>
    </row>
    <row r="852" spans="4:10" ht="15.6" customHeight="1">
      <c r="D852" s="52">
        <v>850</v>
      </c>
      <c r="E852" s="76">
        <v>4332</v>
      </c>
      <c r="F852" s="77" t="s">
        <v>8348</v>
      </c>
      <c r="G852" s="77" t="s">
        <v>6792</v>
      </c>
      <c r="H852" s="77" t="s">
        <v>8347</v>
      </c>
      <c r="I852" s="76">
        <v>2</v>
      </c>
      <c r="J852" s="72">
        <v>44746</v>
      </c>
    </row>
    <row r="853" spans="4:10" ht="15.6" customHeight="1">
      <c r="D853" s="52">
        <v>851</v>
      </c>
      <c r="E853" s="76">
        <v>4427</v>
      </c>
      <c r="F853" s="77" t="s">
        <v>8349</v>
      </c>
      <c r="G853" s="77" t="s">
        <v>6792</v>
      </c>
      <c r="H853" s="77" t="s">
        <v>8347</v>
      </c>
      <c r="I853" s="76">
        <v>2</v>
      </c>
      <c r="J853" s="72">
        <v>44746</v>
      </c>
    </row>
    <row r="854" spans="4:10" ht="15.6" customHeight="1">
      <c r="D854" s="52">
        <v>852</v>
      </c>
      <c r="E854" s="76">
        <v>4371</v>
      </c>
      <c r="F854" s="77" t="s">
        <v>8350</v>
      </c>
      <c r="G854" s="77" t="s">
        <v>6857</v>
      </c>
      <c r="H854" s="77" t="s">
        <v>8351</v>
      </c>
      <c r="I854" s="76">
        <v>2</v>
      </c>
      <c r="J854" s="72">
        <v>44746</v>
      </c>
    </row>
    <row r="855" spans="4:10" ht="15.6" customHeight="1">
      <c r="D855" s="52">
        <v>853</v>
      </c>
      <c r="E855" s="76">
        <v>4335</v>
      </c>
      <c r="F855" s="77" t="s">
        <v>8352</v>
      </c>
      <c r="G855" s="77" t="s">
        <v>6857</v>
      </c>
      <c r="H855" s="77" t="s">
        <v>8351</v>
      </c>
      <c r="I855" s="76">
        <v>2</v>
      </c>
      <c r="J855" s="72">
        <v>44746</v>
      </c>
    </row>
    <row r="856" spans="4:10" ht="15.6" customHeight="1">
      <c r="D856" s="52">
        <v>854</v>
      </c>
      <c r="E856" s="76">
        <v>4347</v>
      </c>
      <c r="F856" s="77" t="s">
        <v>8353</v>
      </c>
      <c r="G856" s="77" t="s">
        <v>6733</v>
      </c>
      <c r="H856" s="77" t="s">
        <v>8354</v>
      </c>
      <c r="I856" s="76">
        <v>2</v>
      </c>
      <c r="J856" s="72">
        <v>44747</v>
      </c>
    </row>
    <row r="857" spans="4:10" ht="15.6" customHeight="1">
      <c r="D857" s="52">
        <v>855</v>
      </c>
      <c r="E857" s="76">
        <v>4983</v>
      </c>
      <c r="F857" s="77" t="s">
        <v>610</v>
      </c>
      <c r="G857" s="77" t="s">
        <v>6733</v>
      </c>
      <c r="H857" s="77" t="s">
        <v>12</v>
      </c>
      <c r="I857" s="76">
        <v>2</v>
      </c>
      <c r="J857" s="72">
        <v>44747</v>
      </c>
    </row>
    <row r="858" spans="4:10" ht="15.6" customHeight="1">
      <c r="D858" s="52">
        <v>856</v>
      </c>
      <c r="E858" s="76">
        <v>3183</v>
      </c>
      <c r="F858" s="77" t="s">
        <v>1098</v>
      </c>
      <c r="G858" s="77" t="s">
        <v>6733</v>
      </c>
      <c r="H858" s="77" t="s">
        <v>12</v>
      </c>
      <c r="I858" s="76">
        <v>2</v>
      </c>
      <c r="J858" s="72">
        <v>44747</v>
      </c>
    </row>
    <row r="859" spans="4:10" ht="15.6" customHeight="1">
      <c r="D859" s="52">
        <v>857</v>
      </c>
      <c r="E859" s="76">
        <v>2995</v>
      </c>
      <c r="F859" s="77" t="s">
        <v>8355</v>
      </c>
      <c r="G859" s="77" t="s">
        <v>6733</v>
      </c>
      <c r="H859" s="77" t="s">
        <v>12</v>
      </c>
      <c r="I859" s="76">
        <v>2</v>
      </c>
      <c r="J859" s="72">
        <v>44747</v>
      </c>
    </row>
    <row r="860" spans="4:10" ht="15.6" customHeight="1">
      <c r="D860" s="52">
        <v>858</v>
      </c>
      <c r="E860" s="76">
        <v>4924</v>
      </c>
      <c r="F860" s="77" t="s">
        <v>8356</v>
      </c>
      <c r="G860" s="77" t="s">
        <v>6754</v>
      </c>
      <c r="H860" s="77" t="s">
        <v>7653</v>
      </c>
      <c r="I860" s="76">
        <v>2</v>
      </c>
      <c r="J860" s="72">
        <v>44747</v>
      </c>
    </row>
    <row r="861" spans="4:10" ht="15.6" customHeight="1">
      <c r="D861" s="52">
        <v>859</v>
      </c>
      <c r="E861" s="76">
        <v>3138</v>
      </c>
      <c r="F861" s="77" t="s">
        <v>7433</v>
      </c>
      <c r="G861" s="77" t="s">
        <v>6792</v>
      </c>
      <c r="H861" s="77" t="s">
        <v>8179</v>
      </c>
      <c r="I861" s="76">
        <v>2</v>
      </c>
      <c r="J861" s="72">
        <v>44747</v>
      </c>
    </row>
    <row r="862" spans="4:10" ht="15.6" customHeight="1">
      <c r="D862" s="52">
        <v>860</v>
      </c>
      <c r="E862" s="76">
        <v>3293</v>
      </c>
      <c r="F862" s="77" t="s">
        <v>8357</v>
      </c>
      <c r="G862" s="77" t="s">
        <v>6792</v>
      </c>
      <c r="H862" s="77" t="s">
        <v>8179</v>
      </c>
      <c r="I862" s="76">
        <v>2</v>
      </c>
      <c r="J862" s="72">
        <v>44747</v>
      </c>
    </row>
    <row r="863" spans="4:10" ht="15.6" customHeight="1">
      <c r="D863" s="52">
        <v>861</v>
      </c>
      <c r="E863" s="76">
        <v>4192</v>
      </c>
      <c r="F863" s="77" t="s">
        <v>8358</v>
      </c>
      <c r="G863" s="77" t="s">
        <v>6792</v>
      </c>
      <c r="H863" s="77" t="s">
        <v>8179</v>
      </c>
      <c r="I863" s="76">
        <v>2</v>
      </c>
      <c r="J863" s="72">
        <v>44747</v>
      </c>
    </row>
    <row r="864" spans="4:10" ht="15.6" customHeight="1">
      <c r="D864" s="52">
        <v>862</v>
      </c>
      <c r="E864" s="76">
        <v>4411</v>
      </c>
      <c r="F864" s="77" t="s">
        <v>8359</v>
      </c>
      <c r="G864" s="77" t="s">
        <v>6857</v>
      </c>
      <c r="H864" s="77" t="s">
        <v>8360</v>
      </c>
      <c r="I864" s="76">
        <v>2</v>
      </c>
      <c r="J864" s="72">
        <v>44747</v>
      </c>
    </row>
    <row r="865" spans="4:10" ht="15.6" customHeight="1">
      <c r="D865" s="52">
        <v>863</v>
      </c>
      <c r="E865" s="76">
        <v>4372</v>
      </c>
      <c r="F865" s="77" t="s">
        <v>8361</v>
      </c>
      <c r="G865" s="77" t="s">
        <v>6857</v>
      </c>
      <c r="H865" s="77" t="s">
        <v>6873</v>
      </c>
      <c r="I865" s="76">
        <v>2</v>
      </c>
      <c r="J865" s="72">
        <v>44747</v>
      </c>
    </row>
    <row r="866" spans="4:10" ht="15.6" customHeight="1">
      <c r="D866" s="52">
        <v>864</v>
      </c>
      <c r="E866" s="76">
        <v>4278</v>
      </c>
      <c r="F866" s="77" t="s">
        <v>8362</v>
      </c>
      <c r="G866" s="77" t="s">
        <v>6857</v>
      </c>
      <c r="H866" s="77" t="s">
        <v>6873</v>
      </c>
      <c r="I866" s="76">
        <v>2</v>
      </c>
      <c r="J866" s="72">
        <v>44747</v>
      </c>
    </row>
    <row r="867" spans="4:10" ht="15.6" customHeight="1">
      <c r="D867" s="52">
        <v>865</v>
      </c>
      <c r="E867" s="76">
        <v>4475</v>
      </c>
      <c r="F867" s="77" t="s">
        <v>8363</v>
      </c>
      <c r="G867" s="77" t="s">
        <v>6711</v>
      </c>
      <c r="H867" s="77" t="s">
        <v>8021</v>
      </c>
      <c r="I867" s="76">
        <v>2</v>
      </c>
      <c r="J867" s="72">
        <v>44748</v>
      </c>
    </row>
    <row r="868" spans="4:10" ht="15.6" customHeight="1">
      <c r="D868" s="52">
        <v>866</v>
      </c>
      <c r="E868" s="76">
        <v>4813</v>
      </c>
      <c r="F868" s="77" t="s">
        <v>8364</v>
      </c>
      <c r="G868" s="77" t="s">
        <v>6711</v>
      </c>
      <c r="H868" s="77" t="s">
        <v>8021</v>
      </c>
      <c r="I868" s="76">
        <v>2</v>
      </c>
      <c r="J868" s="72">
        <v>44748</v>
      </c>
    </row>
    <row r="869" spans="4:10" ht="15.6" customHeight="1">
      <c r="D869" s="52">
        <v>867</v>
      </c>
      <c r="E869" s="76">
        <v>4046</v>
      </c>
      <c r="F869" s="77" t="s">
        <v>1892</v>
      </c>
      <c r="G869" s="77" t="s">
        <v>6733</v>
      </c>
      <c r="H869" s="77" t="s">
        <v>12</v>
      </c>
      <c r="I869" s="76">
        <v>2</v>
      </c>
      <c r="J869" s="72">
        <v>44748</v>
      </c>
    </row>
    <row r="870" spans="4:10" ht="15.6" customHeight="1">
      <c r="D870" s="52">
        <v>868</v>
      </c>
      <c r="E870" s="76" t="s">
        <v>84</v>
      </c>
      <c r="F870" s="77" t="s">
        <v>1914</v>
      </c>
      <c r="G870" s="77" t="s">
        <v>6733</v>
      </c>
      <c r="H870" s="77" t="s">
        <v>12</v>
      </c>
      <c r="I870" s="76">
        <v>2</v>
      </c>
      <c r="J870" s="72">
        <v>44748</v>
      </c>
    </row>
    <row r="871" spans="4:10" ht="15.6" customHeight="1">
      <c r="D871" s="52">
        <v>869</v>
      </c>
      <c r="E871" s="76">
        <v>4145</v>
      </c>
      <c r="F871" s="77" t="s">
        <v>333</v>
      </c>
      <c r="G871" s="77" t="s">
        <v>6733</v>
      </c>
      <c r="H871" s="77" t="s">
        <v>12</v>
      </c>
      <c r="I871" s="76">
        <v>2</v>
      </c>
      <c r="J871" s="72">
        <v>44748</v>
      </c>
    </row>
    <row r="872" spans="4:10" ht="15.6" customHeight="1">
      <c r="D872" s="52">
        <v>870</v>
      </c>
      <c r="E872" s="76">
        <v>4276</v>
      </c>
      <c r="F872" s="77" t="s">
        <v>8365</v>
      </c>
      <c r="G872" s="77" t="s">
        <v>6762</v>
      </c>
      <c r="H872" s="77" t="s">
        <v>7407</v>
      </c>
      <c r="I872" s="76">
        <v>2</v>
      </c>
      <c r="J872" s="72">
        <v>44748</v>
      </c>
    </row>
    <row r="873" spans="4:10" ht="15.6" customHeight="1">
      <c r="D873" s="52">
        <v>871</v>
      </c>
      <c r="E873" s="76">
        <v>4042</v>
      </c>
      <c r="F873" s="77" t="s">
        <v>8366</v>
      </c>
      <c r="G873" s="77" t="s">
        <v>6762</v>
      </c>
      <c r="H873" s="77" t="s">
        <v>7407</v>
      </c>
      <c r="I873" s="76">
        <v>2</v>
      </c>
      <c r="J873" s="72">
        <v>44748</v>
      </c>
    </row>
    <row r="874" spans="4:10" ht="15.6" customHeight="1">
      <c r="D874" s="52">
        <v>872</v>
      </c>
      <c r="E874" s="76">
        <v>3923</v>
      </c>
      <c r="F874" s="77" t="s">
        <v>8367</v>
      </c>
      <c r="G874" s="77" t="s">
        <v>6762</v>
      </c>
      <c r="H874" s="77" t="s">
        <v>7407</v>
      </c>
      <c r="I874" s="76">
        <v>2</v>
      </c>
      <c r="J874" s="72">
        <v>44748</v>
      </c>
    </row>
    <row r="875" spans="4:10" ht="15.6" customHeight="1">
      <c r="D875" s="52">
        <v>873</v>
      </c>
      <c r="E875" s="76">
        <v>4197</v>
      </c>
      <c r="F875" s="77" t="s">
        <v>8368</v>
      </c>
      <c r="G875" s="77" t="s">
        <v>6744</v>
      </c>
      <c r="H875" s="77" t="s">
        <v>6852</v>
      </c>
      <c r="I875" s="76">
        <v>2</v>
      </c>
      <c r="J875" s="72">
        <v>44748</v>
      </c>
    </row>
    <row r="876" spans="4:10" ht="15.6" customHeight="1">
      <c r="D876" s="52">
        <v>874</v>
      </c>
      <c r="E876" s="76">
        <v>3689</v>
      </c>
      <c r="F876" s="77" t="s">
        <v>8369</v>
      </c>
      <c r="G876" s="77" t="s">
        <v>6792</v>
      </c>
      <c r="H876" s="77" t="s">
        <v>7020</v>
      </c>
      <c r="I876" s="76">
        <v>2</v>
      </c>
      <c r="J876" s="72">
        <v>44748</v>
      </c>
    </row>
    <row r="877" spans="4:10" ht="15.6" customHeight="1">
      <c r="D877" s="52">
        <v>875</v>
      </c>
      <c r="E877" s="76">
        <v>4271</v>
      </c>
      <c r="F877" s="77" t="s">
        <v>8370</v>
      </c>
      <c r="G877" s="77" t="s">
        <v>6792</v>
      </c>
      <c r="H877" s="77" t="s">
        <v>7020</v>
      </c>
      <c r="I877" s="76">
        <v>2</v>
      </c>
      <c r="J877" s="72">
        <v>44748</v>
      </c>
    </row>
    <row r="878" spans="4:10" ht="15.6" customHeight="1">
      <c r="D878" s="52">
        <v>876</v>
      </c>
      <c r="E878" s="76">
        <v>2592</v>
      </c>
      <c r="F878" s="77" t="s">
        <v>8371</v>
      </c>
      <c r="G878" s="77" t="s">
        <v>6792</v>
      </c>
      <c r="H878" s="77" t="s">
        <v>7020</v>
      </c>
      <c r="I878" s="76">
        <v>2</v>
      </c>
      <c r="J878" s="72">
        <v>44748</v>
      </c>
    </row>
    <row r="879" spans="4:10" ht="15.6" customHeight="1">
      <c r="D879" s="52">
        <v>877</v>
      </c>
      <c r="E879" s="76">
        <v>4115</v>
      </c>
      <c r="F879" s="77" t="s">
        <v>8372</v>
      </c>
      <c r="G879" s="77" t="s">
        <v>6857</v>
      </c>
      <c r="H879" s="77" t="s">
        <v>6873</v>
      </c>
      <c r="I879" s="76">
        <v>2</v>
      </c>
      <c r="J879" s="72">
        <v>44748</v>
      </c>
    </row>
    <row r="880" spans="4:10" ht="15.6" customHeight="1">
      <c r="D880" s="52">
        <v>878</v>
      </c>
      <c r="E880" s="76">
        <v>4267</v>
      </c>
      <c r="F880" s="77" t="s">
        <v>8373</v>
      </c>
      <c r="G880" s="77" t="s">
        <v>6857</v>
      </c>
      <c r="H880" s="77" t="s">
        <v>6873</v>
      </c>
      <c r="I880" s="76">
        <v>2</v>
      </c>
      <c r="J880" s="72">
        <v>44748</v>
      </c>
    </row>
    <row r="881" spans="4:10" ht="15.6" customHeight="1">
      <c r="D881" s="52">
        <v>879</v>
      </c>
      <c r="E881" s="76">
        <v>4273</v>
      </c>
      <c r="F881" s="77" t="s">
        <v>8374</v>
      </c>
      <c r="G881" s="77" t="s">
        <v>6711</v>
      </c>
      <c r="H881" s="77" t="s">
        <v>8341</v>
      </c>
      <c r="I881" s="76">
        <v>2</v>
      </c>
      <c r="J881" s="72">
        <v>44749</v>
      </c>
    </row>
    <row r="882" spans="4:10" ht="15.6" customHeight="1">
      <c r="D882" s="52">
        <v>880</v>
      </c>
      <c r="E882" s="76">
        <v>2666</v>
      </c>
      <c r="F882" s="77" t="s">
        <v>8375</v>
      </c>
      <c r="G882" s="77" t="s">
        <v>6711</v>
      </c>
      <c r="H882" s="77" t="s">
        <v>7370</v>
      </c>
      <c r="I882" s="76">
        <v>2</v>
      </c>
      <c r="J882" s="72">
        <v>44749</v>
      </c>
    </row>
    <row r="883" spans="4:10" ht="15.6" customHeight="1">
      <c r="D883" s="52">
        <v>881</v>
      </c>
      <c r="E883" s="76">
        <v>3128</v>
      </c>
      <c r="F883" s="77" t="s">
        <v>8376</v>
      </c>
      <c r="G883" s="77" t="s">
        <v>6711</v>
      </c>
      <c r="H883" s="77" t="s">
        <v>7370</v>
      </c>
      <c r="I883" s="76">
        <v>2</v>
      </c>
      <c r="J883" s="72">
        <v>44749</v>
      </c>
    </row>
    <row r="884" spans="4:10" ht="15.6" customHeight="1">
      <c r="D884" s="52">
        <v>882</v>
      </c>
      <c r="E884" s="76">
        <v>4406</v>
      </c>
      <c r="F884" s="77" t="s">
        <v>864</v>
      </c>
      <c r="G884" s="77" t="s">
        <v>6733</v>
      </c>
      <c r="H884" s="77" t="s">
        <v>12</v>
      </c>
      <c r="I884" s="76">
        <v>2</v>
      </c>
      <c r="J884" s="72">
        <v>44749</v>
      </c>
    </row>
    <row r="885" spans="4:10" ht="15.6" customHeight="1">
      <c r="D885" s="52">
        <v>883</v>
      </c>
      <c r="E885" s="76">
        <v>3416</v>
      </c>
      <c r="F885" s="77" t="s">
        <v>8377</v>
      </c>
      <c r="G885" s="77" t="s">
        <v>6733</v>
      </c>
      <c r="H885" s="77" t="s">
        <v>12</v>
      </c>
      <c r="I885" s="76">
        <v>2</v>
      </c>
      <c r="J885" s="72">
        <v>44749</v>
      </c>
    </row>
    <row r="886" spans="4:10" ht="15.6" customHeight="1">
      <c r="D886" s="52">
        <v>884</v>
      </c>
      <c r="E886" s="76">
        <v>2109</v>
      </c>
      <c r="F886" s="77" t="s">
        <v>1041</v>
      </c>
      <c r="G886" s="77" t="s">
        <v>6733</v>
      </c>
      <c r="H886" s="77" t="s">
        <v>10</v>
      </c>
      <c r="I886" s="76">
        <v>2</v>
      </c>
      <c r="J886" s="72">
        <v>44749</v>
      </c>
    </row>
    <row r="887" spans="4:10" ht="15.6" customHeight="1">
      <c r="D887" s="52">
        <v>885</v>
      </c>
      <c r="E887" s="76">
        <v>4947</v>
      </c>
      <c r="F887" s="77" t="s">
        <v>8378</v>
      </c>
      <c r="G887" s="77" t="s">
        <v>6754</v>
      </c>
      <c r="H887" s="77" t="s">
        <v>7653</v>
      </c>
      <c r="I887" s="76">
        <v>2</v>
      </c>
      <c r="J887" s="72">
        <v>44749</v>
      </c>
    </row>
    <row r="888" spans="4:10" ht="15.6" customHeight="1">
      <c r="D888" s="52">
        <v>886</v>
      </c>
      <c r="E888" s="76">
        <v>3187</v>
      </c>
      <c r="F888" s="77" t="s">
        <v>8379</v>
      </c>
      <c r="G888" s="77" t="s">
        <v>6762</v>
      </c>
      <c r="H888" s="77" t="s">
        <v>8380</v>
      </c>
      <c r="I888" s="76">
        <v>2</v>
      </c>
      <c r="J888" s="72">
        <v>44749</v>
      </c>
    </row>
    <row r="889" spans="4:10" ht="15.6" customHeight="1">
      <c r="D889" s="52">
        <v>887</v>
      </c>
      <c r="E889" s="76">
        <v>3480</v>
      </c>
      <c r="F889" s="77" t="s">
        <v>8381</v>
      </c>
      <c r="G889" s="77" t="s">
        <v>6762</v>
      </c>
      <c r="H889" s="77" t="s">
        <v>8380</v>
      </c>
      <c r="I889" s="76">
        <v>2</v>
      </c>
      <c r="J889" s="72">
        <v>44749</v>
      </c>
    </row>
    <row r="890" spans="4:10" ht="15.6" customHeight="1">
      <c r="D890" s="52">
        <v>888</v>
      </c>
      <c r="E890" s="76">
        <v>3460</v>
      </c>
      <c r="F890" s="77" t="s">
        <v>8382</v>
      </c>
      <c r="G890" s="77" t="s">
        <v>6792</v>
      </c>
      <c r="H890" s="77" t="s">
        <v>8383</v>
      </c>
      <c r="I890" s="76">
        <v>2</v>
      </c>
      <c r="J890" s="72">
        <v>44749</v>
      </c>
    </row>
    <row r="891" spans="4:10" ht="15.6" customHeight="1">
      <c r="D891" s="52">
        <v>889</v>
      </c>
      <c r="E891" s="76">
        <v>4415</v>
      </c>
      <c r="F891" s="77" t="s">
        <v>8384</v>
      </c>
      <c r="G891" s="77" t="s">
        <v>6792</v>
      </c>
      <c r="H891" s="77" t="s">
        <v>8385</v>
      </c>
      <c r="I891" s="76">
        <v>2</v>
      </c>
      <c r="J891" s="72">
        <v>44749</v>
      </c>
    </row>
    <row r="892" spans="4:10" ht="15.6" customHeight="1">
      <c r="D892" s="52">
        <v>890</v>
      </c>
      <c r="E892" s="76">
        <v>2498</v>
      </c>
      <c r="F892" s="77" t="s">
        <v>8386</v>
      </c>
      <c r="G892" s="77" t="s">
        <v>6792</v>
      </c>
      <c r="H892" s="77" t="s">
        <v>7463</v>
      </c>
      <c r="I892" s="76">
        <v>2</v>
      </c>
      <c r="J892" s="72">
        <v>44749</v>
      </c>
    </row>
    <row r="893" spans="4:10" ht="15.6" customHeight="1">
      <c r="D893" s="52">
        <v>891</v>
      </c>
      <c r="E893" s="76">
        <v>4405</v>
      </c>
      <c r="F893" s="77" t="s">
        <v>8387</v>
      </c>
      <c r="G893" s="77" t="s">
        <v>6857</v>
      </c>
      <c r="H893" s="77" t="s">
        <v>8388</v>
      </c>
      <c r="I893" s="76">
        <v>2</v>
      </c>
      <c r="J893" s="72">
        <v>44749</v>
      </c>
    </row>
    <row r="894" spans="4:10" ht="15.6" customHeight="1">
      <c r="D894" s="52">
        <v>892</v>
      </c>
      <c r="E894" s="76">
        <v>2968</v>
      </c>
      <c r="F894" s="77" t="s">
        <v>8389</v>
      </c>
      <c r="G894" s="77" t="s">
        <v>6857</v>
      </c>
      <c r="H894" s="77" t="s">
        <v>8388</v>
      </c>
      <c r="I894" s="76">
        <v>2</v>
      </c>
      <c r="J894" s="72">
        <v>44749</v>
      </c>
    </row>
    <row r="895" spans="4:10" ht="15.6" customHeight="1">
      <c r="D895" s="52">
        <v>893</v>
      </c>
      <c r="E895" s="76">
        <v>2133</v>
      </c>
      <c r="F895" s="77" t="s">
        <v>8390</v>
      </c>
      <c r="G895" s="77" t="s">
        <v>6713</v>
      </c>
      <c r="H895" s="77" t="s">
        <v>7231</v>
      </c>
      <c r="I895" s="76">
        <v>2</v>
      </c>
      <c r="J895" s="72">
        <v>44750</v>
      </c>
    </row>
    <row r="896" spans="4:10" ht="15.6" customHeight="1">
      <c r="D896" s="52">
        <v>894</v>
      </c>
      <c r="E896" s="76">
        <v>3652</v>
      </c>
      <c r="F896" s="77" t="s">
        <v>1818</v>
      </c>
      <c r="G896" s="77" t="s">
        <v>6733</v>
      </c>
      <c r="H896" s="77" t="s">
        <v>10</v>
      </c>
      <c r="I896" s="76">
        <v>2</v>
      </c>
      <c r="J896" s="72">
        <v>44750</v>
      </c>
    </row>
    <row r="897" spans="4:10" ht="15.6" customHeight="1">
      <c r="D897" s="52">
        <v>895</v>
      </c>
      <c r="E897" s="76">
        <v>3438</v>
      </c>
      <c r="F897" s="77" t="s">
        <v>8391</v>
      </c>
      <c r="G897" s="77" t="s">
        <v>6733</v>
      </c>
      <c r="H897" s="77" t="s">
        <v>10</v>
      </c>
      <c r="I897" s="76">
        <v>2</v>
      </c>
      <c r="J897" s="72">
        <v>44750</v>
      </c>
    </row>
    <row r="898" spans="4:10" ht="15.6" customHeight="1">
      <c r="D898" s="52">
        <v>896</v>
      </c>
      <c r="E898" s="76">
        <v>4856</v>
      </c>
      <c r="F898" s="77" t="s">
        <v>417</v>
      </c>
      <c r="G898" s="77" t="s">
        <v>6733</v>
      </c>
      <c r="H898" s="77" t="s">
        <v>10</v>
      </c>
      <c r="I898" s="76">
        <v>2</v>
      </c>
      <c r="J898" s="72">
        <v>44750</v>
      </c>
    </row>
    <row r="899" spans="4:10" ht="15.6" customHeight="1">
      <c r="D899" s="52">
        <v>897</v>
      </c>
      <c r="E899" s="76">
        <v>4341</v>
      </c>
      <c r="F899" s="77" t="s">
        <v>1931</v>
      </c>
      <c r="G899" s="77" t="s">
        <v>6733</v>
      </c>
      <c r="H899" s="77" t="s">
        <v>10</v>
      </c>
      <c r="I899" s="76">
        <v>2</v>
      </c>
      <c r="J899" s="72">
        <v>44750</v>
      </c>
    </row>
    <row r="900" spans="4:10" ht="15.6" customHeight="1">
      <c r="D900" s="52">
        <v>898</v>
      </c>
      <c r="E900" s="76">
        <v>4880</v>
      </c>
      <c r="F900" s="77" t="s">
        <v>8392</v>
      </c>
      <c r="G900" s="77" t="s">
        <v>6754</v>
      </c>
      <c r="H900" s="77" t="s">
        <v>6832</v>
      </c>
      <c r="I900" s="76">
        <v>2</v>
      </c>
      <c r="J900" s="72">
        <v>44750</v>
      </c>
    </row>
    <row r="901" spans="4:10" ht="15.6" customHeight="1">
      <c r="D901" s="52">
        <v>899</v>
      </c>
      <c r="E901" s="76">
        <v>2649</v>
      </c>
      <c r="F901" s="77" t="s">
        <v>8393</v>
      </c>
      <c r="G901" s="77" t="s">
        <v>6744</v>
      </c>
      <c r="H901" s="77" t="s">
        <v>8394</v>
      </c>
      <c r="I901" s="76">
        <v>2</v>
      </c>
      <c r="J901" s="72">
        <v>44750</v>
      </c>
    </row>
    <row r="902" spans="4:10" ht="15.6" customHeight="1">
      <c r="D902" s="52">
        <v>900</v>
      </c>
      <c r="E902" s="76">
        <v>4664</v>
      </c>
      <c r="F902" s="77" t="s">
        <v>8395</v>
      </c>
      <c r="G902" s="77" t="s">
        <v>6744</v>
      </c>
      <c r="H902" s="77" t="s">
        <v>8394</v>
      </c>
      <c r="I902" s="76">
        <v>2</v>
      </c>
      <c r="J902" s="72">
        <v>44750</v>
      </c>
    </row>
    <row r="903" spans="4:10" ht="15.6" customHeight="1">
      <c r="D903" s="52">
        <v>901</v>
      </c>
      <c r="E903" s="76">
        <v>3649</v>
      </c>
      <c r="F903" s="77" t="s">
        <v>8396</v>
      </c>
      <c r="G903" s="77" t="s">
        <v>6792</v>
      </c>
      <c r="H903" s="77" t="s">
        <v>7463</v>
      </c>
      <c r="I903" s="76">
        <v>2</v>
      </c>
      <c r="J903" s="72">
        <v>44750</v>
      </c>
    </row>
    <row r="904" spans="4:10" ht="15.6" customHeight="1">
      <c r="D904" s="52">
        <v>902</v>
      </c>
      <c r="E904" s="76">
        <v>4796</v>
      </c>
      <c r="F904" s="77" t="s">
        <v>8397</v>
      </c>
      <c r="G904" s="77" t="s">
        <v>6792</v>
      </c>
      <c r="H904" s="77" t="s">
        <v>7463</v>
      </c>
      <c r="I904" s="76">
        <v>2</v>
      </c>
      <c r="J904" s="72">
        <v>44750</v>
      </c>
    </row>
    <row r="905" spans="4:10" ht="15.6" customHeight="1">
      <c r="D905" s="52">
        <v>903</v>
      </c>
      <c r="E905" s="76">
        <v>4807</v>
      </c>
      <c r="F905" s="77" t="s">
        <v>8398</v>
      </c>
      <c r="G905" s="77" t="s">
        <v>6754</v>
      </c>
      <c r="H905" s="77" t="s">
        <v>7653</v>
      </c>
      <c r="I905" s="76">
        <v>2</v>
      </c>
      <c r="J905" s="72">
        <v>44751</v>
      </c>
    </row>
    <row r="906" spans="4:10" ht="15.6" customHeight="1">
      <c r="D906" s="52">
        <v>904</v>
      </c>
      <c r="E906" s="76">
        <v>4006</v>
      </c>
      <c r="F906" s="77" t="s">
        <v>8399</v>
      </c>
      <c r="G906" s="77" t="s">
        <v>6762</v>
      </c>
      <c r="H906" s="77" t="s">
        <v>8380</v>
      </c>
      <c r="I906" s="76">
        <v>2</v>
      </c>
      <c r="J906" s="72">
        <v>44751</v>
      </c>
    </row>
    <row r="907" spans="4:10" ht="15.6" customHeight="1">
      <c r="D907" s="52">
        <v>905</v>
      </c>
      <c r="E907" s="76">
        <v>4470</v>
      </c>
      <c r="F907" s="77" t="s">
        <v>8400</v>
      </c>
      <c r="G907" s="77" t="s">
        <v>6716</v>
      </c>
      <c r="H907" s="77" t="s">
        <v>8401</v>
      </c>
      <c r="I907" s="76">
        <v>2</v>
      </c>
      <c r="J907" s="72">
        <v>44753</v>
      </c>
    </row>
    <row r="908" spans="4:10" ht="15.6" customHeight="1">
      <c r="D908" s="52">
        <v>906</v>
      </c>
      <c r="E908" s="76">
        <v>4333</v>
      </c>
      <c r="F908" s="77" t="s">
        <v>8402</v>
      </c>
      <c r="G908" s="77" t="s">
        <v>6716</v>
      </c>
      <c r="H908" s="77" t="s">
        <v>8403</v>
      </c>
      <c r="I908" s="76">
        <v>2</v>
      </c>
      <c r="J908" s="72">
        <v>44753</v>
      </c>
    </row>
    <row r="909" spans="4:10" ht="15.6" customHeight="1">
      <c r="D909" s="52">
        <v>907</v>
      </c>
      <c r="E909" s="76">
        <v>4025</v>
      </c>
      <c r="F909" s="77" t="s">
        <v>1920</v>
      </c>
      <c r="G909" s="77" t="s">
        <v>6733</v>
      </c>
      <c r="H909" s="77" t="s">
        <v>10</v>
      </c>
      <c r="I909" s="76">
        <v>2</v>
      </c>
      <c r="J909" s="72">
        <v>44753</v>
      </c>
    </row>
    <row r="910" spans="4:10" ht="15.6" customHeight="1">
      <c r="D910" s="52">
        <v>908</v>
      </c>
      <c r="E910" s="76">
        <v>4163</v>
      </c>
      <c r="F910" s="77" t="s">
        <v>483</v>
      </c>
      <c r="G910" s="77" t="s">
        <v>6733</v>
      </c>
      <c r="H910" s="77" t="s">
        <v>10</v>
      </c>
      <c r="I910" s="76">
        <v>2</v>
      </c>
      <c r="J910" s="72">
        <v>44753</v>
      </c>
    </row>
    <row r="911" spans="4:10" ht="15.6" customHeight="1">
      <c r="D911" s="52">
        <v>909</v>
      </c>
      <c r="E911" s="76">
        <v>3358</v>
      </c>
      <c r="F911" s="77" t="s">
        <v>8404</v>
      </c>
      <c r="G911" s="77" t="s">
        <v>6733</v>
      </c>
      <c r="H911" s="77" t="s">
        <v>10</v>
      </c>
      <c r="I911" s="76">
        <v>2</v>
      </c>
      <c r="J911" s="72">
        <v>44753</v>
      </c>
    </row>
    <row r="912" spans="4:10" ht="15.6" customHeight="1">
      <c r="D912" s="52">
        <v>910</v>
      </c>
      <c r="E912" s="76">
        <v>4911</v>
      </c>
      <c r="F912" s="77" t="s">
        <v>8405</v>
      </c>
      <c r="G912" s="77" t="s">
        <v>6762</v>
      </c>
      <c r="H912" s="77" t="s">
        <v>7582</v>
      </c>
      <c r="I912" s="76">
        <v>2</v>
      </c>
      <c r="J912" s="72">
        <v>44753</v>
      </c>
    </row>
    <row r="913" spans="4:10" ht="15.6" customHeight="1">
      <c r="D913" s="52">
        <v>911</v>
      </c>
      <c r="E913" s="76">
        <v>2141</v>
      </c>
      <c r="F913" s="77" t="s">
        <v>8406</v>
      </c>
      <c r="G913" s="77" t="s">
        <v>6762</v>
      </c>
      <c r="H913" s="77" t="s">
        <v>7582</v>
      </c>
      <c r="I913" s="76">
        <v>2</v>
      </c>
      <c r="J913" s="72">
        <v>44753</v>
      </c>
    </row>
    <row r="914" spans="4:10" ht="15.6" customHeight="1">
      <c r="D914" s="52">
        <v>912</v>
      </c>
      <c r="E914" s="76">
        <v>4933</v>
      </c>
      <c r="F914" s="77" t="s">
        <v>8407</v>
      </c>
      <c r="G914" s="77" t="s">
        <v>6744</v>
      </c>
      <c r="H914" s="77" t="s">
        <v>6852</v>
      </c>
      <c r="I914" s="76">
        <v>2</v>
      </c>
      <c r="J914" s="72">
        <v>44753</v>
      </c>
    </row>
    <row r="915" spans="4:10" ht="15.6" customHeight="1">
      <c r="D915" s="52">
        <v>913</v>
      </c>
      <c r="E915" s="76">
        <v>4902</v>
      </c>
      <c r="F915" s="77" t="s">
        <v>8408</v>
      </c>
      <c r="G915" s="77" t="s">
        <v>6744</v>
      </c>
      <c r="H915" s="77" t="s">
        <v>6852</v>
      </c>
      <c r="I915" s="76">
        <v>2</v>
      </c>
      <c r="J915" s="72">
        <v>44753</v>
      </c>
    </row>
    <row r="916" spans="4:10" ht="15.6" customHeight="1">
      <c r="D916" s="52">
        <v>914</v>
      </c>
      <c r="E916" s="76">
        <v>2466</v>
      </c>
      <c r="F916" s="77" t="s">
        <v>8409</v>
      </c>
      <c r="G916" s="77" t="s">
        <v>6792</v>
      </c>
      <c r="H916" s="77" t="s">
        <v>7997</v>
      </c>
      <c r="I916" s="76">
        <v>2</v>
      </c>
      <c r="J916" s="72">
        <v>44753</v>
      </c>
    </row>
    <row r="917" spans="4:10" ht="15.6" customHeight="1">
      <c r="D917" s="52">
        <v>915</v>
      </c>
      <c r="E917" s="76">
        <v>4178</v>
      </c>
      <c r="F917" s="77" t="s">
        <v>8410</v>
      </c>
      <c r="G917" s="77" t="s">
        <v>6792</v>
      </c>
      <c r="H917" s="77" t="s">
        <v>6892</v>
      </c>
      <c r="I917" s="76">
        <v>2</v>
      </c>
      <c r="J917" s="72">
        <v>44753</v>
      </c>
    </row>
    <row r="918" spans="4:10" ht="15.6" customHeight="1">
      <c r="D918" s="52">
        <v>916</v>
      </c>
      <c r="E918" s="76">
        <v>3445</v>
      </c>
      <c r="F918" s="77" t="s">
        <v>8411</v>
      </c>
      <c r="G918" s="77" t="s">
        <v>6792</v>
      </c>
      <c r="H918" s="77" t="s">
        <v>8412</v>
      </c>
      <c r="I918" s="76">
        <v>2</v>
      </c>
      <c r="J918" s="72">
        <v>44753</v>
      </c>
    </row>
    <row r="919" spans="4:10" ht="15.6" customHeight="1">
      <c r="D919" s="52">
        <v>917</v>
      </c>
      <c r="E919" s="76">
        <v>4776</v>
      </c>
      <c r="F919" s="77" t="s">
        <v>8413</v>
      </c>
      <c r="G919" s="77" t="s">
        <v>6774</v>
      </c>
      <c r="H919" s="77" t="s">
        <v>6950</v>
      </c>
      <c r="I919" s="76">
        <v>2</v>
      </c>
      <c r="J919" s="72">
        <v>44753</v>
      </c>
    </row>
    <row r="920" spans="4:10" ht="15.6" customHeight="1">
      <c r="D920" s="52">
        <v>918</v>
      </c>
      <c r="E920" s="76">
        <v>4927</v>
      </c>
      <c r="F920" s="77" t="s">
        <v>8414</v>
      </c>
      <c r="G920" s="77" t="s">
        <v>6774</v>
      </c>
      <c r="H920" s="77" t="s">
        <v>8415</v>
      </c>
      <c r="I920" s="76">
        <v>2</v>
      </c>
      <c r="J920" s="72">
        <v>44753</v>
      </c>
    </row>
    <row r="921" spans="4:10" ht="15.6" customHeight="1">
      <c r="D921" s="52">
        <v>919</v>
      </c>
      <c r="E921" s="76">
        <v>4597</v>
      </c>
      <c r="F921" s="77" t="s">
        <v>8416</v>
      </c>
      <c r="G921" s="77" t="s">
        <v>6716</v>
      </c>
      <c r="H921" s="77" t="s">
        <v>6717</v>
      </c>
      <c r="I921" s="76">
        <v>2</v>
      </c>
      <c r="J921" s="72">
        <v>44754</v>
      </c>
    </row>
    <row r="922" spans="4:10" ht="15.6" customHeight="1">
      <c r="D922" s="52">
        <v>920</v>
      </c>
      <c r="E922" s="76">
        <v>2891</v>
      </c>
      <c r="F922" s="77" t="s">
        <v>8417</v>
      </c>
      <c r="G922" s="77" t="s">
        <v>6716</v>
      </c>
      <c r="H922" s="77" t="s">
        <v>6717</v>
      </c>
      <c r="I922" s="76">
        <v>2</v>
      </c>
      <c r="J922" s="72">
        <v>44754</v>
      </c>
    </row>
    <row r="923" spans="4:10" ht="15.6" customHeight="1">
      <c r="D923" s="52">
        <v>921</v>
      </c>
      <c r="E923" s="76" t="s">
        <v>52</v>
      </c>
      <c r="F923" s="77" t="s">
        <v>8418</v>
      </c>
      <c r="G923" s="77" t="s">
        <v>6733</v>
      </c>
      <c r="H923" s="77" t="s">
        <v>10</v>
      </c>
      <c r="I923" s="76">
        <v>2</v>
      </c>
      <c r="J923" s="72">
        <v>44754</v>
      </c>
    </row>
    <row r="924" spans="4:10" ht="15.6" customHeight="1">
      <c r="D924" s="52">
        <v>922</v>
      </c>
      <c r="E924" s="76" t="s">
        <v>51</v>
      </c>
      <c r="F924" s="77" t="s">
        <v>8419</v>
      </c>
      <c r="G924" s="77" t="s">
        <v>6733</v>
      </c>
      <c r="H924" s="77" t="s">
        <v>10</v>
      </c>
      <c r="I924" s="76">
        <v>2</v>
      </c>
      <c r="J924" s="72">
        <v>44754</v>
      </c>
    </row>
    <row r="925" spans="4:10" ht="15.6" customHeight="1">
      <c r="D925" s="52">
        <v>923</v>
      </c>
      <c r="E925" s="76">
        <v>4005</v>
      </c>
      <c r="F925" s="77" t="s">
        <v>783</v>
      </c>
      <c r="G925" s="77" t="s">
        <v>6733</v>
      </c>
      <c r="H925" s="77" t="s">
        <v>10</v>
      </c>
      <c r="I925" s="76">
        <v>2</v>
      </c>
      <c r="J925" s="72">
        <v>44754</v>
      </c>
    </row>
    <row r="926" spans="4:10" ht="15.6" customHeight="1">
      <c r="D926" s="52">
        <v>924</v>
      </c>
      <c r="E926" s="76">
        <v>2034</v>
      </c>
      <c r="F926" s="77" t="s">
        <v>8420</v>
      </c>
      <c r="G926" s="77" t="s">
        <v>6744</v>
      </c>
      <c r="H926" s="77" t="s">
        <v>8394</v>
      </c>
      <c r="I926" s="76">
        <v>2</v>
      </c>
      <c r="J926" s="72">
        <v>44754</v>
      </c>
    </row>
    <row r="927" spans="4:10" ht="15.6" customHeight="1">
      <c r="D927" s="52">
        <v>925</v>
      </c>
      <c r="E927" s="76">
        <v>2910</v>
      </c>
      <c r="F927" s="77" t="s">
        <v>8421</v>
      </c>
      <c r="G927" s="77" t="s">
        <v>6744</v>
      </c>
      <c r="H927" s="77" t="s">
        <v>8394</v>
      </c>
      <c r="I927" s="76">
        <v>2</v>
      </c>
      <c r="J927" s="72">
        <v>44754</v>
      </c>
    </row>
    <row r="928" spans="4:10" ht="15.6" customHeight="1">
      <c r="D928" s="52">
        <v>926</v>
      </c>
      <c r="E928" s="76">
        <v>2963</v>
      </c>
      <c r="F928" s="77" t="s">
        <v>8422</v>
      </c>
      <c r="G928" s="77" t="s">
        <v>6744</v>
      </c>
      <c r="H928" s="77" t="s">
        <v>8394</v>
      </c>
      <c r="I928" s="76">
        <v>2</v>
      </c>
      <c r="J928" s="72">
        <v>44754</v>
      </c>
    </row>
    <row r="929" spans="4:10" ht="15.6" customHeight="1">
      <c r="D929" s="52">
        <v>927</v>
      </c>
      <c r="E929" s="76">
        <v>2520</v>
      </c>
      <c r="F929" s="77" t="s">
        <v>8423</v>
      </c>
      <c r="G929" s="77" t="s">
        <v>6735</v>
      </c>
      <c r="H929" s="77" t="s">
        <v>8424</v>
      </c>
      <c r="I929" s="76">
        <v>2</v>
      </c>
      <c r="J929" s="72">
        <v>44754</v>
      </c>
    </row>
    <row r="930" spans="4:10" ht="15.6" customHeight="1">
      <c r="D930" s="52">
        <v>928</v>
      </c>
      <c r="E930" s="76">
        <v>2653</v>
      </c>
      <c r="F930" s="77" t="s">
        <v>8425</v>
      </c>
      <c r="G930" s="77" t="s">
        <v>6735</v>
      </c>
      <c r="H930" s="77" t="s">
        <v>8424</v>
      </c>
      <c r="I930" s="76">
        <v>2</v>
      </c>
      <c r="J930" s="72">
        <v>44754</v>
      </c>
    </row>
    <row r="931" spans="4:10" ht="15.6" customHeight="1">
      <c r="D931" s="52">
        <v>929</v>
      </c>
      <c r="E931" s="76">
        <v>3706</v>
      </c>
      <c r="F931" s="77" t="s">
        <v>8426</v>
      </c>
      <c r="G931" s="77" t="s">
        <v>6735</v>
      </c>
      <c r="H931" s="77" t="s">
        <v>8424</v>
      </c>
      <c r="I931" s="76">
        <v>2</v>
      </c>
      <c r="J931" s="72">
        <v>44754</v>
      </c>
    </row>
    <row r="932" spans="4:10" ht="15.6" customHeight="1">
      <c r="D932" s="52">
        <v>930</v>
      </c>
      <c r="E932" s="76" t="s">
        <v>8427</v>
      </c>
      <c r="F932" s="77" t="s">
        <v>8428</v>
      </c>
      <c r="G932" s="77" t="s">
        <v>6735</v>
      </c>
      <c r="H932" s="77" t="s">
        <v>8424</v>
      </c>
      <c r="I932" s="76">
        <v>2</v>
      </c>
      <c r="J932" s="72">
        <v>44754</v>
      </c>
    </row>
    <row r="933" spans="4:10" ht="15.6" customHeight="1">
      <c r="D933" s="52">
        <v>931</v>
      </c>
      <c r="E933" s="76">
        <v>4463</v>
      </c>
      <c r="F933" s="77" t="s">
        <v>8429</v>
      </c>
      <c r="G933" s="77" t="s">
        <v>6774</v>
      </c>
      <c r="H933" s="77" t="s">
        <v>7904</v>
      </c>
      <c r="I933" s="76">
        <v>2</v>
      </c>
      <c r="J933" s="72">
        <v>44754</v>
      </c>
    </row>
    <row r="934" spans="4:10" ht="15.6" customHeight="1">
      <c r="D934" s="52">
        <v>932</v>
      </c>
      <c r="E934" s="76">
        <v>3386</v>
      </c>
      <c r="F934" s="77" t="s">
        <v>8430</v>
      </c>
      <c r="G934" s="77" t="s">
        <v>6774</v>
      </c>
      <c r="H934" s="77" t="s">
        <v>7904</v>
      </c>
      <c r="I934" s="76">
        <v>2</v>
      </c>
      <c r="J934" s="72">
        <v>44754</v>
      </c>
    </row>
    <row r="935" spans="4:10" ht="15.6" customHeight="1">
      <c r="D935" s="52">
        <v>933</v>
      </c>
      <c r="E935" s="76">
        <v>4223</v>
      </c>
      <c r="F935" s="77" t="s">
        <v>8431</v>
      </c>
      <c r="G935" s="77" t="s">
        <v>6716</v>
      </c>
      <c r="H935" s="77" t="s">
        <v>8432</v>
      </c>
      <c r="I935" s="76">
        <v>2</v>
      </c>
      <c r="J935" s="72">
        <v>44755</v>
      </c>
    </row>
    <row r="936" spans="4:10" ht="15.6" customHeight="1">
      <c r="D936" s="52">
        <v>934</v>
      </c>
      <c r="E936" s="76">
        <v>4650</v>
      </c>
      <c r="F936" s="77" t="s">
        <v>8433</v>
      </c>
      <c r="G936" s="77" t="s">
        <v>6716</v>
      </c>
      <c r="H936" s="77" t="s">
        <v>8434</v>
      </c>
      <c r="I936" s="76">
        <v>2</v>
      </c>
      <c r="J936" s="72">
        <v>44755</v>
      </c>
    </row>
    <row r="937" spans="4:10" ht="15.6" customHeight="1">
      <c r="D937" s="52">
        <v>935</v>
      </c>
      <c r="E937" s="76">
        <v>4701</v>
      </c>
      <c r="F937" s="77" t="s">
        <v>1392</v>
      </c>
      <c r="G937" s="77" t="s">
        <v>6733</v>
      </c>
      <c r="H937" s="77" t="s">
        <v>10</v>
      </c>
      <c r="I937" s="76">
        <v>2</v>
      </c>
      <c r="J937" s="72">
        <v>44755</v>
      </c>
    </row>
    <row r="938" spans="4:10" ht="15.6" customHeight="1">
      <c r="D938" s="52">
        <v>936</v>
      </c>
      <c r="E938" s="76">
        <v>3999</v>
      </c>
      <c r="F938" s="77" t="s">
        <v>1415</v>
      </c>
      <c r="G938" s="77" t="s">
        <v>6733</v>
      </c>
      <c r="H938" s="77" t="s">
        <v>10</v>
      </c>
      <c r="I938" s="76">
        <v>2</v>
      </c>
      <c r="J938" s="72">
        <v>44755</v>
      </c>
    </row>
    <row r="939" spans="4:10" ht="15.6" customHeight="1">
      <c r="D939" s="52">
        <v>937</v>
      </c>
      <c r="E939" s="76">
        <v>3052</v>
      </c>
      <c r="F939" s="77" t="s">
        <v>348</v>
      </c>
      <c r="G939" s="77" t="s">
        <v>6733</v>
      </c>
      <c r="H939" s="77" t="s">
        <v>10</v>
      </c>
      <c r="I939" s="76">
        <v>2</v>
      </c>
      <c r="J939" s="72">
        <v>44755</v>
      </c>
    </row>
    <row r="940" spans="4:10" ht="15.6" customHeight="1">
      <c r="D940" s="52">
        <v>938</v>
      </c>
      <c r="E940" s="76">
        <v>3882</v>
      </c>
      <c r="F940" s="77" t="s">
        <v>8435</v>
      </c>
      <c r="G940" s="77" t="s">
        <v>6744</v>
      </c>
      <c r="H940" s="77" t="s">
        <v>8394</v>
      </c>
      <c r="I940" s="76">
        <v>2</v>
      </c>
      <c r="J940" s="72">
        <v>44755</v>
      </c>
    </row>
    <row r="941" spans="4:10" ht="15.6" customHeight="1">
      <c r="D941" s="52">
        <v>939</v>
      </c>
      <c r="E941" s="76">
        <v>4350</v>
      </c>
      <c r="F941" s="77" t="s">
        <v>8436</v>
      </c>
      <c r="G941" s="77" t="s">
        <v>6744</v>
      </c>
      <c r="H941" s="77" t="s">
        <v>8394</v>
      </c>
      <c r="I941" s="76">
        <v>2</v>
      </c>
      <c r="J941" s="72">
        <v>44755</v>
      </c>
    </row>
    <row r="942" spans="4:10" ht="15.6" customHeight="1">
      <c r="D942" s="52">
        <v>940</v>
      </c>
      <c r="E942" s="76">
        <v>2553</v>
      </c>
      <c r="F942" s="77" t="s">
        <v>8437</v>
      </c>
      <c r="G942" s="77" t="s">
        <v>6735</v>
      </c>
      <c r="H942" s="77" t="s">
        <v>8424</v>
      </c>
      <c r="I942" s="76">
        <v>2</v>
      </c>
      <c r="J942" s="72">
        <v>44755</v>
      </c>
    </row>
    <row r="943" spans="4:10" ht="15.6" customHeight="1">
      <c r="D943" s="52">
        <v>941</v>
      </c>
      <c r="E943" s="76">
        <v>4477</v>
      </c>
      <c r="F943" s="77" t="s">
        <v>8438</v>
      </c>
      <c r="G943" s="77" t="s">
        <v>6735</v>
      </c>
      <c r="H943" s="77" t="s">
        <v>8424</v>
      </c>
      <c r="I943" s="76">
        <v>2</v>
      </c>
      <c r="J943" s="72">
        <v>44755</v>
      </c>
    </row>
    <row r="944" spans="4:10" ht="15.6" customHeight="1">
      <c r="D944" s="52">
        <v>942</v>
      </c>
      <c r="E944" s="76" t="s">
        <v>8439</v>
      </c>
      <c r="F944" s="77" t="s">
        <v>8440</v>
      </c>
      <c r="G944" s="77" t="s">
        <v>6735</v>
      </c>
      <c r="H944" s="77" t="s">
        <v>8013</v>
      </c>
      <c r="I944" s="76">
        <v>2</v>
      </c>
      <c r="J944" s="72">
        <v>44755</v>
      </c>
    </row>
    <row r="945" spans="4:10" ht="15.6" customHeight="1">
      <c r="D945" s="52">
        <v>943</v>
      </c>
      <c r="E945" s="76">
        <v>4021</v>
      </c>
      <c r="F945" s="77" t="s">
        <v>8441</v>
      </c>
      <c r="G945" s="77" t="s">
        <v>6774</v>
      </c>
      <c r="H945" s="77" t="s">
        <v>6969</v>
      </c>
      <c r="I945" s="76">
        <v>2</v>
      </c>
      <c r="J945" s="72">
        <v>44755</v>
      </c>
    </row>
    <row r="946" spans="4:10" ht="15.6" customHeight="1">
      <c r="D946" s="52">
        <v>944</v>
      </c>
      <c r="E946" s="76">
        <v>4932</v>
      </c>
      <c r="F946" s="77" t="s">
        <v>8442</v>
      </c>
      <c r="G946" s="77" t="s">
        <v>6774</v>
      </c>
      <c r="H946" s="77" t="s">
        <v>6969</v>
      </c>
      <c r="I946" s="76">
        <v>2</v>
      </c>
      <c r="J946" s="72">
        <v>44755</v>
      </c>
    </row>
    <row r="947" spans="4:10" ht="15.6" customHeight="1">
      <c r="D947" s="52">
        <v>945</v>
      </c>
      <c r="E947" s="76">
        <v>2722</v>
      </c>
      <c r="F947" s="77" t="s">
        <v>8443</v>
      </c>
      <c r="G947" s="77" t="s">
        <v>6716</v>
      </c>
      <c r="H947" s="77" t="s">
        <v>8444</v>
      </c>
      <c r="I947" s="76">
        <v>2</v>
      </c>
      <c r="J947" s="72">
        <v>44756</v>
      </c>
    </row>
    <row r="948" spans="4:10" ht="15.6" customHeight="1">
      <c r="D948" s="52">
        <v>946</v>
      </c>
      <c r="E948" s="76">
        <v>3227</v>
      </c>
      <c r="F948" s="77" t="s">
        <v>8445</v>
      </c>
      <c r="G948" s="77" t="s">
        <v>6733</v>
      </c>
      <c r="H948" s="77" t="s">
        <v>7</v>
      </c>
      <c r="I948" s="76">
        <v>2</v>
      </c>
      <c r="J948" s="72">
        <v>44756</v>
      </c>
    </row>
    <row r="949" spans="4:10" ht="15.6" customHeight="1">
      <c r="D949" s="52">
        <v>947</v>
      </c>
      <c r="E949" s="76">
        <v>2390</v>
      </c>
      <c r="F949" s="77" t="s">
        <v>8446</v>
      </c>
      <c r="G949" s="77" t="s">
        <v>6733</v>
      </c>
      <c r="H949" s="77" t="s">
        <v>7</v>
      </c>
      <c r="I949" s="76">
        <v>2</v>
      </c>
      <c r="J949" s="72">
        <v>44756</v>
      </c>
    </row>
    <row r="950" spans="4:10" ht="15.6" customHeight="1">
      <c r="D950" s="52">
        <v>948</v>
      </c>
      <c r="E950" s="76">
        <v>2691</v>
      </c>
      <c r="F950" s="77" t="s">
        <v>8447</v>
      </c>
      <c r="G950" s="77" t="s">
        <v>6733</v>
      </c>
      <c r="H950" s="77" t="s">
        <v>7</v>
      </c>
      <c r="I950" s="76">
        <v>2</v>
      </c>
      <c r="J950" s="72">
        <v>44756</v>
      </c>
    </row>
    <row r="951" spans="4:10" ht="15.6" customHeight="1">
      <c r="D951" s="52">
        <v>949</v>
      </c>
      <c r="E951" s="76">
        <v>4306</v>
      </c>
      <c r="F951" s="77" t="s">
        <v>8448</v>
      </c>
      <c r="G951" s="77" t="s">
        <v>6744</v>
      </c>
      <c r="H951" s="77" t="s">
        <v>8394</v>
      </c>
      <c r="I951" s="76">
        <v>2</v>
      </c>
      <c r="J951" s="72">
        <v>44756</v>
      </c>
    </row>
    <row r="952" spans="4:10" ht="15.6" customHeight="1">
      <c r="D952" s="52">
        <v>950</v>
      </c>
      <c r="E952" s="76">
        <v>4263</v>
      </c>
      <c r="F952" s="77" t="s">
        <v>8449</v>
      </c>
      <c r="G952" s="77" t="s">
        <v>6744</v>
      </c>
      <c r="H952" s="77" t="s">
        <v>7880</v>
      </c>
      <c r="I952" s="76">
        <v>2</v>
      </c>
      <c r="J952" s="72">
        <v>44756</v>
      </c>
    </row>
    <row r="953" spans="4:10" ht="15.6" customHeight="1">
      <c r="D953" s="52">
        <v>951</v>
      </c>
      <c r="E953" s="76">
        <v>4301</v>
      </c>
      <c r="F953" s="77" t="s">
        <v>8450</v>
      </c>
      <c r="G953" s="77" t="s">
        <v>6744</v>
      </c>
      <c r="H953" s="77" t="s">
        <v>7880</v>
      </c>
      <c r="I953" s="76">
        <v>2</v>
      </c>
      <c r="J953" s="72">
        <v>44756</v>
      </c>
    </row>
    <row r="954" spans="4:10" ht="15.6" customHeight="1">
      <c r="D954" s="52">
        <v>952</v>
      </c>
      <c r="E954" s="76">
        <v>4864</v>
      </c>
      <c r="F954" s="77" t="s">
        <v>8451</v>
      </c>
      <c r="G954" s="77" t="s">
        <v>6735</v>
      </c>
      <c r="H954" s="77" t="s">
        <v>8013</v>
      </c>
      <c r="I954" s="76">
        <v>2</v>
      </c>
      <c r="J954" s="72">
        <v>44756</v>
      </c>
    </row>
    <row r="955" spans="4:10" ht="15.6" customHeight="1">
      <c r="D955" s="52">
        <v>953</v>
      </c>
      <c r="E955" s="76">
        <v>3396</v>
      </c>
      <c r="F955" s="77" t="s">
        <v>8452</v>
      </c>
      <c r="G955" s="77" t="s">
        <v>6735</v>
      </c>
      <c r="H955" s="77" t="s">
        <v>6905</v>
      </c>
      <c r="I955" s="76">
        <v>2</v>
      </c>
      <c r="J955" s="72">
        <v>44756</v>
      </c>
    </row>
    <row r="956" spans="4:10" ht="15.6" customHeight="1">
      <c r="D956" s="52">
        <v>954</v>
      </c>
      <c r="E956" s="76">
        <v>4166</v>
      </c>
      <c r="F956" s="77" t="s">
        <v>8453</v>
      </c>
      <c r="G956" s="77" t="s">
        <v>6735</v>
      </c>
      <c r="H956" s="77" t="s">
        <v>6905</v>
      </c>
      <c r="I956" s="76">
        <v>2</v>
      </c>
      <c r="J956" s="72">
        <v>44756</v>
      </c>
    </row>
    <row r="957" spans="4:10" ht="15.6" customHeight="1">
      <c r="D957" s="52">
        <v>955</v>
      </c>
      <c r="E957" s="76">
        <v>4965</v>
      </c>
      <c r="F957" s="77" t="s">
        <v>8454</v>
      </c>
      <c r="G957" s="77" t="s">
        <v>6774</v>
      </c>
      <c r="H957" s="77" t="s">
        <v>8045</v>
      </c>
      <c r="I957" s="76">
        <v>2</v>
      </c>
      <c r="J957" s="72">
        <v>44756</v>
      </c>
    </row>
    <row r="958" spans="4:10" ht="15.6" customHeight="1">
      <c r="D958" s="52">
        <v>956</v>
      </c>
      <c r="E958" s="76">
        <v>3725</v>
      </c>
      <c r="F958" s="77" t="s">
        <v>8455</v>
      </c>
      <c r="G958" s="77" t="s">
        <v>6774</v>
      </c>
      <c r="H958" s="77" t="s">
        <v>8066</v>
      </c>
      <c r="I958" s="76">
        <v>2</v>
      </c>
      <c r="J958" s="72">
        <v>44756</v>
      </c>
    </row>
    <row r="959" spans="4:10" ht="15.6" customHeight="1">
      <c r="D959" s="52">
        <v>957</v>
      </c>
      <c r="E959" s="76">
        <v>2292</v>
      </c>
      <c r="F959" s="77" t="s">
        <v>8456</v>
      </c>
      <c r="G959" s="77" t="s">
        <v>6733</v>
      </c>
      <c r="H959" s="77" t="s">
        <v>8457</v>
      </c>
      <c r="I959" s="76">
        <v>2</v>
      </c>
      <c r="J959" s="72">
        <v>44757</v>
      </c>
    </row>
    <row r="960" spans="4:10" ht="15.6" customHeight="1">
      <c r="D960" s="52">
        <v>958</v>
      </c>
      <c r="E960" s="76">
        <v>2508</v>
      </c>
      <c r="F960" s="77" t="s">
        <v>7329</v>
      </c>
      <c r="G960" s="77" t="s">
        <v>6733</v>
      </c>
      <c r="H960" s="77" t="s">
        <v>8458</v>
      </c>
      <c r="I960" s="76">
        <v>2</v>
      </c>
      <c r="J960" s="72">
        <v>44757</v>
      </c>
    </row>
    <row r="961" spans="4:10" ht="15.6" customHeight="1">
      <c r="D961" s="52">
        <v>959</v>
      </c>
      <c r="E961" s="76">
        <v>4819</v>
      </c>
      <c r="F961" s="77" t="s">
        <v>653</v>
      </c>
      <c r="G961" s="77" t="s">
        <v>6733</v>
      </c>
      <c r="H961" s="77" t="s">
        <v>7</v>
      </c>
      <c r="I961" s="76">
        <v>2</v>
      </c>
      <c r="J961" s="72">
        <v>44757</v>
      </c>
    </row>
    <row r="962" spans="4:10" ht="15.6" customHeight="1">
      <c r="D962" s="52">
        <v>960</v>
      </c>
      <c r="E962" s="76">
        <v>3770</v>
      </c>
      <c r="F962" s="77" t="s">
        <v>663</v>
      </c>
      <c r="G962" s="77" t="s">
        <v>6733</v>
      </c>
      <c r="H962" s="77" t="s">
        <v>7</v>
      </c>
      <c r="I962" s="76">
        <v>2</v>
      </c>
      <c r="J962" s="72">
        <v>44757</v>
      </c>
    </row>
    <row r="963" spans="4:10" ht="15.6" customHeight="1">
      <c r="D963" s="52">
        <v>961</v>
      </c>
      <c r="E963" s="76">
        <v>3953</v>
      </c>
      <c r="F963" s="77" t="s">
        <v>7322</v>
      </c>
      <c r="G963" s="77" t="s">
        <v>6733</v>
      </c>
      <c r="H963" s="77" t="s">
        <v>7</v>
      </c>
      <c r="I963" s="76">
        <v>2</v>
      </c>
      <c r="J963" s="72">
        <v>44757</v>
      </c>
    </row>
    <row r="964" spans="4:10" ht="15.6" customHeight="1">
      <c r="D964" s="52">
        <v>962</v>
      </c>
      <c r="E964" s="76">
        <v>4616</v>
      </c>
      <c r="F964" s="77" t="s">
        <v>8459</v>
      </c>
      <c r="G964" s="77" t="s">
        <v>6744</v>
      </c>
      <c r="H964" s="77" t="s">
        <v>8394</v>
      </c>
      <c r="I964" s="76">
        <v>2</v>
      </c>
      <c r="J964" s="72">
        <v>44757</v>
      </c>
    </row>
    <row r="965" spans="4:10" ht="15.6" customHeight="1">
      <c r="D965" s="52">
        <v>963</v>
      </c>
      <c r="E965" s="76">
        <v>3235</v>
      </c>
      <c r="F965" s="77" t="s">
        <v>8460</v>
      </c>
      <c r="G965" s="77" t="s">
        <v>6744</v>
      </c>
      <c r="H965" s="77" t="s">
        <v>7880</v>
      </c>
      <c r="I965" s="76">
        <v>2</v>
      </c>
      <c r="J965" s="72">
        <v>44757</v>
      </c>
    </row>
    <row r="966" spans="4:10" ht="15.6" customHeight="1">
      <c r="D966" s="52">
        <v>964</v>
      </c>
      <c r="E966" s="76">
        <v>2802</v>
      </c>
      <c r="F966" s="77" t="s">
        <v>8461</v>
      </c>
      <c r="G966" s="77" t="s">
        <v>6744</v>
      </c>
      <c r="H966" s="77" t="s">
        <v>8394</v>
      </c>
      <c r="I966" s="76">
        <v>2</v>
      </c>
      <c r="J966" s="72">
        <v>44757</v>
      </c>
    </row>
    <row r="967" spans="4:10" ht="15.6" customHeight="1">
      <c r="D967" s="52">
        <v>965</v>
      </c>
      <c r="E967" s="76">
        <v>4768</v>
      </c>
      <c r="F967" s="77" t="s">
        <v>8462</v>
      </c>
      <c r="G967" s="77" t="s">
        <v>6735</v>
      </c>
      <c r="H967" s="77" t="s">
        <v>8463</v>
      </c>
      <c r="I967" s="76">
        <v>2</v>
      </c>
      <c r="J967" s="72">
        <v>44757</v>
      </c>
    </row>
    <row r="968" spans="4:10" ht="15.6" customHeight="1">
      <c r="D968" s="52">
        <v>966</v>
      </c>
      <c r="E968" s="76">
        <v>3711</v>
      </c>
      <c r="F968" s="77" t="s">
        <v>8464</v>
      </c>
      <c r="G968" s="77" t="s">
        <v>6774</v>
      </c>
      <c r="H968" s="77" t="s">
        <v>7299</v>
      </c>
      <c r="I968" s="76">
        <v>2</v>
      </c>
      <c r="J968" s="72">
        <v>44757</v>
      </c>
    </row>
    <row r="969" spans="4:10" ht="15.6" customHeight="1">
      <c r="D969" s="52">
        <v>967</v>
      </c>
      <c r="E969" s="76">
        <v>3786</v>
      </c>
      <c r="F969" s="77" t="s">
        <v>8465</v>
      </c>
      <c r="G969" s="77" t="s">
        <v>6716</v>
      </c>
      <c r="H969" s="77" t="s">
        <v>8444</v>
      </c>
      <c r="I969" s="76">
        <v>2</v>
      </c>
      <c r="J969" s="72">
        <v>44760</v>
      </c>
    </row>
    <row r="970" spans="4:10" ht="15.6" customHeight="1">
      <c r="D970" s="52">
        <v>968</v>
      </c>
      <c r="E970" s="76">
        <v>4666</v>
      </c>
      <c r="F970" s="77" t="s">
        <v>8466</v>
      </c>
      <c r="G970" s="77" t="s">
        <v>6716</v>
      </c>
      <c r="H970" s="77" t="s">
        <v>8467</v>
      </c>
      <c r="I970" s="76">
        <v>2</v>
      </c>
      <c r="J970" s="72">
        <v>44760</v>
      </c>
    </row>
    <row r="971" spans="4:10" ht="15.6" customHeight="1">
      <c r="D971" s="52">
        <v>969</v>
      </c>
      <c r="E971" s="76">
        <v>4877</v>
      </c>
      <c r="F971" s="77" t="s">
        <v>8468</v>
      </c>
      <c r="G971" s="77" t="s">
        <v>6716</v>
      </c>
      <c r="H971" s="77" t="s">
        <v>8467</v>
      </c>
      <c r="I971" s="76">
        <v>2</v>
      </c>
      <c r="J971" s="72">
        <v>44760</v>
      </c>
    </row>
    <row r="972" spans="4:10" ht="15.6" customHeight="1">
      <c r="D972" s="52">
        <v>970</v>
      </c>
      <c r="E972" s="76">
        <v>2325</v>
      </c>
      <c r="F972" s="77" t="s">
        <v>667</v>
      </c>
      <c r="G972" s="77" t="s">
        <v>6733</v>
      </c>
      <c r="H972" s="77" t="s">
        <v>7</v>
      </c>
      <c r="I972" s="76">
        <v>2</v>
      </c>
      <c r="J972" s="72">
        <v>44760</v>
      </c>
    </row>
    <row r="973" spans="4:10" ht="15.6" customHeight="1">
      <c r="D973" s="52">
        <v>971</v>
      </c>
      <c r="E973" s="76">
        <v>3921</v>
      </c>
      <c r="F973" s="77" t="s">
        <v>983</v>
      </c>
      <c r="G973" s="77" t="s">
        <v>6733</v>
      </c>
      <c r="H973" s="77" t="s">
        <v>7</v>
      </c>
      <c r="I973" s="76">
        <v>2</v>
      </c>
      <c r="J973" s="72">
        <v>44760</v>
      </c>
    </row>
    <row r="974" spans="4:10" ht="15.6" customHeight="1">
      <c r="D974" s="52">
        <v>972</v>
      </c>
      <c r="E974" s="76">
        <v>4316</v>
      </c>
      <c r="F974" s="77" t="s">
        <v>987</v>
      </c>
      <c r="G974" s="77" t="s">
        <v>6733</v>
      </c>
      <c r="H974" s="77" t="s">
        <v>7</v>
      </c>
      <c r="I974" s="76">
        <v>2</v>
      </c>
      <c r="J974" s="72">
        <v>44760</v>
      </c>
    </row>
    <row r="975" spans="4:10" ht="15.6" customHeight="1">
      <c r="D975" s="52">
        <v>973</v>
      </c>
      <c r="E975" s="76">
        <v>4881</v>
      </c>
      <c r="F975" s="77" t="s">
        <v>8469</v>
      </c>
      <c r="G975" s="77" t="s">
        <v>6744</v>
      </c>
      <c r="H975" s="77" t="s">
        <v>7880</v>
      </c>
      <c r="I975" s="76">
        <v>2</v>
      </c>
      <c r="J975" s="72">
        <v>44760</v>
      </c>
    </row>
    <row r="976" spans="4:10" ht="15.6" customHeight="1">
      <c r="D976" s="52">
        <v>974</v>
      </c>
      <c r="E976" s="76">
        <v>4369</v>
      </c>
      <c r="F976" s="77" t="s">
        <v>8470</v>
      </c>
      <c r="G976" s="77" t="s">
        <v>6744</v>
      </c>
      <c r="H976" s="77" t="s">
        <v>7880</v>
      </c>
      <c r="I976" s="76">
        <v>2</v>
      </c>
      <c r="J976" s="72">
        <v>44760</v>
      </c>
    </row>
    <row r="977" spans="4:10" ht="15.6" customHeight="1">
      <c r="D977" s="52">
        <v>975</v>
      </c>
      <c r="E977" s="76">
        <v>4785</v>
      </c>
      <c r="F977" s="77" t="s">
        <v>8471</v>
      </c>
      <c r="G977" s="77" t="s">
        <v>6735</v>
      </c>
      <c r="H977" s="77" t="s">
        <v>7319</v>
      </c>
      <c r="I977" s="76">
        <v>2</v>
      </c>
      <c r="J977" s="72">
        <v>44760</v>
      </c>
    </row>
    <row r="978" spans="4:10" ht="15.6" customHeight="1">
      <c r="D978" s="52">
        <v>976</v>
      </c>
      <c r="E978" s="76">
        <v>4862</v>
      </c>
      <c r="F978" s="77" t="s">
        <v>8472</v>
      </c>
      <c r="G978" s="77" t="s">
        <v>6774</v>
      </c>
      <c r="H978" s="77" t="s">
        <v>8473</v>
      </c>
      <c r="I978" s="76">
        <v>2</v>
      </c>
      <c r="J978" s="72">
        <v>44760</v>
      </c>
    </row>
    <row r="979" spans="4:10" ht="15.6" customHeight="1">
      <c r="D979" s="52">
        <v>977</v>
      </c>
      <c r="E979" s="76">
        <v>3586</v>
      </c>
      <c r="F979" s="77" t="s">
        <v>8474</v>
      </c>
      <c r="G979" s="77" t="s">
        <v>6774</v>
      </c>
      <c r="H979" s="77" t="s">
        <v>8475</v>
      </c>
      <c r="I979" s="76">
        <v>2</v>
      </c>
      <c r="J979" s="72">
        <v>44760</v>
      </c>
    </row>
    <row r="980" spans="4:10" ht="15.6" customHeight="1">
      <c r="D980" s="52">
        <v>978</v>
      </c>
      <c r="E980" s="76">
        <v>3738</v>
      </c>
      <c r="F980" s="77" t="s">
        <v>8476</v>
      </c>
      <c r="G980" s="77" t="s">
        <v>6716</v>
      </c>
      <c r="H980" s="77" t="s">
        <v>8467</v>
      </c>
      <c r="I980" s="76">
        <v>2</v>
      </c>
      <c r="J980" s="72">
        <v>44761</v>
      </c>
    </row>
    <row r="981" spans="4:10" ht="15.6" customHeight="1">
      <c r="D981" s="52">
        <v>979</v>
      </c>
      <c r="E981" s="76">
        <v>4840</v>
      </c>
      <c r="F981" s="77" t="s">
        <v>8477</v>
      </c>
      <c r="G981" s="77" t="s">
        <v>6716</v>
      </c>
      <c r="H981" s="77" t="s">
        <v>8467</v>
      </c>
      <c r="I981" s="76">
        <v>2</v>
      </c>
      <c r="J981" s="72">
        <v>44761</v>
      </c>
    </row>
    <row r="982" spans="4:10" ht="15.6" customHeight="1">
      <c r="D982" s="52">
        <v>980</v>
      </c>
      <c r="E982" s="76">
        <v>3858</v>
      </c>
      <c r="F982" s="77" t="s">
        <v>8478</v>
      </c>
      <c r="G982" s="77" t="s">
        <v>6716</v>
      </c>
      <c r="H982" s="77" t="s">
        <v>8467</v>
      </c>
      <c r="I982" s="76">
        <v>2</v>
      </c>
      <c r="J982" s="72">
        <v>44761</v>
      </c>
    </row>
    <row r="983" spans="4:10" ht="15.6" customHeight="1">
      <c r="D983" s="52">
        <v>981</v>
      </c>
      <c r="E983" s="76">
        <v>4154</v>
      </c>
      <c r="F983" s="77" t="s">
        <v>1704</v>
      </c>
      <c r="G983" s="77" t="s">
        <v>6733</v>
      </c>
      <c r="H983" s="77" t="s">
        <v>5</v>
      </c>
      <c r="I983" s="76">
        <v>2</v>
      </c>
      <c r="J983" s="72">
        <v>44761</v>
      </c>
    </row>
    <row r="984" spans="4:10" ht="15.6" customHeight="1">
      <c r="D984" s="52">
        <v>982</v>
      </c>
      <c r="E984" s="76">
        <v>4326</v>
      </c>
      <c r="F984" s="77" t="s">
        <v>1281</v>
      </c>
      <c r="G984" s="77" t="s">
        <v>6733</v>
      </c>
      <c r="H984" s="77" t="s">
        <v>5</v>
      </c>
      <c r="I984" s="76">
        <v>2</v>
      </c>
      <c r="J984" s="72">
        <v>44761</v>
      </c>
    </row>
    <row r="985" spans="4:10" ht="15.6" customHeight="1">
      <c r="D985" s="52">
        <v>983</v>
      </c>
      <c r="E985" s="76">
        <v>2187</v>
      </c>
      <c r="F985" s="77" t="s">
        <v>8479</v>
      </c>
      <c r="G985" s="77" t="s">
        <v>6744</v>
      </c>
      <c r="H985" s="77" t="s">
        <v>7880</v>
      </c>
      <c r="I985" s="76">
        <v>2</v>
      </c>
      <c r="J985" s="72">
        <v>44761</v>
      </c>
    </row>
    <row r="986" spans="4:10" ht="15.6" customHeight="1">
      <c r="D986" s="52">
        <v>984</v>
      </c>
      <c r="E986" s="76">
        <v>4818</v>
      </c>
      <c r="F986" s="77" t="s">
        <v>8480</v>
      </c>
      <c r="G986" s="77" t="s">
        <v>6744</v>
      </c>
      <c r="H986" s="77" t="s">
        <v>7880</v>
      </c>
      <c r="I986" s="76">
        <v>2</v>
      </c>
      <c r="J986" s="72">
        <v>44761</v>
      </c>
    </row>
    <row r="987" spans="4:10" ht="15.6" customHeight="1">
      <c r="D987" s="52">
        <v>985</v>
      </c>
      <c r="E987" s="76">
        <v>3835</v>
      </c>
      <c r="F987" s="77" t="s">
        <v>8481</v>
      </c>
      <c r="G987" s="77" t="s">
        <v>6735</v>
      </c>
      <c r="H987" s="77" t="s">
        <v>6914</v>
      </c>
      <c r="I987" s="76">
        <v>2</v>
      </c>
      <c r="J987" s="72">
        <v>44761</v>
      </c>
    </row>
    <row r="988" spans="4:10" ht="15.6" customHeight="1">
      <c r="D988" s="52">
        <v>986</v>
      </c>
      <c r="E988" s="76">
        <v>4002</v>
      </c>
      <c r="F988" s="77" t="s">
        <v>8482</v>
      </c>
      <c r="G988" s="77" t="s">
        <v>6735</v>
      </c>
      <c r="H988" s="77" t="s">
        <v>6914</v>
      </c>
      <c r="I988" s="76">
        <v>2</v>
      </c>
      <c r="J988" s="72">
        <v>44761</v>
      </c>
    </row>
    <row r="989" spans="4:10" ht="15.6" customHeight="1">
      <c r="D989" s="52">
        <v>987</v>
      </c>
      <c r="E989" s="76">
        <v>4938</v>
      </c>
      <c r="F989" s="77" t="s">
        <v>8483</v>
      </c>
      <c r="G989" s="77" t="s">
        <v>6735</v>
      </c>
      <c r="H989" s="77" t="s">
        <v>7881</v>
      </c>
      <c r="I989" s="76">
        <v>2</v>
      </c>
      <c r="J989" s="72">
        <v>44761</v>
      </c>
    </row>
    <row r="990" spans="4:10" ht="15.6" customHeight="1">
      <c r="D990" s="52">
        <v>988</v>
      </c>
      <c r="E990" s="76">
        <v>2659</v>
      </c>
      <c r="F990" s="77" t="s">
        <v>8484</v>
      </c>
      <c r="G990" s="77" t="s">
        <v>6857</v>
      </c>
      <c r="H990" s="77" t="s">
        <v>8485</v>
      </c>
      <c r="I990" s="76">
        <v>2</v>
      </c>
      <c r="J990" s="72">
        <v>44761</v>
      </c>
    </row>
    <row r="991" spans="4:10" ht="15.6" customHeight="1">
      <c r="D991" s="52">
        <v>989</v>
      </c>
      <c r="E991" s="76">
        <v>4469</v>
      </c>
      <c r="F991" s="77" t="s">
        <v>8486</v>
      </c>
      <c r="G991" s="77" t="s">
        <v>6857</v>
      </c>
      <c r="H991" s="77" t="s">
        <v>8487</v>
      </c>
      <c r="I991" s="76">
        <v>2</v>
      </c>
      <c r="J991" s="72">
        <v>44761</v>
      </c>
    </row>
    <row r="992" spans="4:10" ht="15.6" customHeight="1">
      <c r="D992" s="52">
        <v>990</v>
      </c>
      <c r="E992" s="76">
        <v>3491</v>
      </c>
      <c r="F992" s="77" t="s">
        <v>8488</v>
      </c>
      <c r="G992" s="77" t="s">
        <v>6857</v>
      </c>
      <c r="H992" s="77" t="s">
        <v>8487</v>
      </c>
      <c r="I992" s="76">
        <v>2</v>
      </c>
      <c r="J992" s="72">
        <v>44761</v>
      </c>
    </row>
    <row r="993" spans="4:10" ht="15.6" customHeight="1">
      <c r="D993" s="52">
        <v>991</v>
      </c>
      <c r="E993" s="76">
        <v>2672</v>
      </c>
      <c r="F993" s="77" t="s">
        <v>8489</v>
      </c>
      <c r="G993" s="77" t="s">
        <v>6733</v>
      </c>
      <c r="H993" s="77" t="s">
        <v>8148</v>
      </c>
      <c r="I993" s="76">
        <v>2</v>
      </c>
      <c r="J993" s="72">
        <v>44762</v>
      </c>
    </row>
    <row r="994" spans="4:10" ht="15.6" customHeight="1">
      <c r="D994" s="52">
        <v>992</v>
      </c>
      <c r="E994" s="76">
        <v>4159</v>
      </c>
      <c r="F994" s="77" t="s">
        <v>8490</v>
      </c>
      <c r="G994" s="77" t="s">
        <v>6713</v>
      </c>
      <c r="H994" s="77" t="s">
        <v>6890</v>
      </c>
      <c r="I994" s="76">
        <v>2</v>
      </c>
      <c r="J994" s="72">
        <v>44762</v>
      </c>
    </row>
    <row r="995" spans="4:10" ht="15.6" customHeight="1">
      <c r="D995" s="52">
        <v>993</v>
      </c>
      <c r="E995" s="76">
        <v>4282</v>
      </c>
      <c r="F995" s="77" t="s">
        <v>1271</v>
      </c>
      <c r="G995" s="77" t="s">
        <v>6733</v>
      </c>
      <c r="H995" s="77" t="s">
        <v>5</v>
      </c>
      <c r="I995" s="76">
        <v>2</v>
      </c>
      <c r="J995" s="72">
        <v>44762</v>
      </c>
    </row>
    <row r="996" spans="4:10" ht="15.6" customHeight="1">
      <c r="D996" s="52">
        <v>994</v>
      </c>
      <c r="E996" s="76">
        <v>3878</v>
      </c>
      <c r="F996" s="77" t="s">
        <v>1014</v>
      </c>
      <c r="G996" s="77" t="s">
        <v>6733</v>
      </c>
      <c r="H996" s="77" t="s">
        <v>5</v>
      </c>
      <c r="I996" s="76">
        <v>2</v>
      </c>
      <c r="J996" s="72">
        <v>44762</v>
      </c>
    </row>
    <row r="997" spans="4:10" ht="15.6" customHeight="1">
      <c r="D997" s="52">
        <v>995</v>
      </c>
      <c r="E997" s="76">
        <v>4483</v>
      </c>
      <c r="F997" s="77" t="s">
        <v>1711</v>
      </c>
      <c r="G997" s="77" t="s">
        <v>6733</v>
      </c>
      <c r="H997" s="77" t="s">
        <v>5</v>
      </c>
      <c r="I997" s="76">
        <v>2</v>
      </c>
      <c r="J997" s="72">
        <v>44762</v>
      </c>
    </row>
    <row r="998" spans="4:10" ht="15.6" customHeight="1">
      <c r="D998" s="52">
        <v>996</v>
      </c>
      <c r="E998" s="76">
        <v>4538</v>
      </c>
      <c r="F998" s="77" t="s">
        <v>1010</v>
      </c>
      <c r="G998" s="77" t="s">
        <v>6733</v>
      </c>
      <c r="H998" s="77" t="s">
        <v>5</v>
      </c>
      <c r="I998" s="76">
        <v>2</v>
      </c>
      <c r="J998" s="72">
        <v>44762</v>
      </c>
    </row>
    <row r="999" spans="4:10" ht="15.6" customHeight="1">
      <c r="D999" s="52">
        <v>997</v>
      </c>
      <c r="E999" s="76">
        <v>2534</v>
      </c>
      <c r="F999" s="77" t="s">
        <v>8491</v>
      </c>
      <c r="G999" s="77" t="s">
        <v>6744</v>
      </c>
      <c r="H999" s="77" t="s">
        <v>7880</v>
      </c>
      <c r="I999" s="76">
        <v>2</v>
      </c>
      <c r="J999" s="72">
        <v>44762</v>
      </c>
    </row>
    <row r="1000" spans="4:10" ht="15.6" customHeight="1">
      <c r="D1000" s="52">
        <v>998</v>
      </c>
      <c r="E1000" s="76">
        <v>3895</v>
      </c>
      <c r="F1000" s="77" t="s">
        <v>8492</v>
      </c>
      <c r="G1000" s="77" t="s">
        <v>6744</v>
      </c>
      <c r="H1000" s="77" t="s">
        <v>7880</v>
      </c>
      <c r="I1000" s="76">
        <v>2</v>
      </c>
      <c r="J1000" s="72">
        <v>44762</v>
      </c>
    </row>
    <row r="1001" spans="4:10" ht="15.6" customHeight="1">
      <c r="D1001" s="52">
        <v>999</v>
      </c>
      <c r="E1001" s="76">
        <v>4205</v>
      </c>
      <c r="F1001" s="77" t="s">
        <v>8493</v>
      </c>
      <c r="G1001" s="77" t="s">
        <v>6744</v>
      </c>
      <c r="H1001" s="77" t="s">
        <v>7880</v>
      </c>
      <c r="I1001" s="76">
        <v>2</v>
      </c>
      <c r="J1001" s="72">
        <v>44762</v>
      </c>
    </row>
    <row r="1002" spans="4:10" ht="15.6" customHeight="1">
      <c r="D1002" s="52">
        <v>1000</v>
      </c>
      <c r="E1002" s="76">
        <v>4562</v>
      </c>
      <c r="F1002" s="77" t="s">
        <v>8494</v>
      </c>
      <c r="G1002" s="77" t="s">
        <v>6803</v>
      </c>
      <c r="H1002" s="77" t="s">
        <v>7646</v>
      </c>
      <c r="I1002" s="76">
        <v>2</v>
      </c>
      <c r="J1002" s="72">
        <v>44762</v>
      </c>
    </row>
    <row r="1003" spans="4:10" ht="15.6" customHeight="1">
      <c r="D1003" s="52">
        <v>1001</v>
      </c>
      <c r="E1003" s="76">
        <v>3422</v>
      </c>
      <c r="F1003" s="77" t="s">
        <v>8495</v>
      </c>
      <c r="G1003" s="77" t="s">
        <v>6803</v>
      </c>
      <c r="H1003" s="77" t="s">
        <v>7646</v>
      </c>
      <c r="I1003" s="76">
        <v>2</v>
      </c>
      <c r="J1003" s="72">
        <v>44762</v>
      </c>
    </row>
    <row r="1004" spans="4:10" ht="15.6" customHeight="1">
      <c r="D1004" s="52">
        <v>1002</v>
      </c>
      <c r="E1004" s="76">
        <v>4725</v>
      </c>
      <c r="F1004" s="77" t="s">
        <v>8496</v>
      </c>
      <c r="G1004" s="77" t="s">
        <v>6803</v>
      </c>
      <c r="H1004" s="77" t="s">
        <v>8497</v>
      </c>
      <c r="I1004" s="76">
        <v>2</v>
      </c>
      <c r="J1004" s="72">
        <v>44762</v>
      </c>
    </row>
    <row r="1005" spans="4:10" ht="15.6" customHeight="1">
      <c r="D1005" s="52">
        <v>1003</v>
      </c>
      <c r="E1005" s="76">
        <v>3036</v>
      </c>
      <c r="F1005" s="77" t="s">
        <v>8498</v>
      </c>
      <c r="G1005" s="77" t="s">
        <v>6857</v>
      </c>
      <c r="H1005" s="77" t="s">
        <v>8499</v>
      </c>
      <c r="I1005" s="76">
        <v>2</v>
      </c>
      <c r="J1005" s="72">
        <v>44762</v>
      </c>
    </row>
    <row r="1006" spans="4:10" ht="15.6" customHeight="1">
      <c r="D1006" s="52">
        <v>1004</v>
      </c>
      <c r="E1006" s="76">
        <v>4721</v>
      </c>
      <c r="F1006" s="77" t="s">
        <v>8500</v>
      </c>
      <c r="G1006" s="77" t="s">
        <v>6857</v>
      </c>
      <c r="H1006" s="77" t="s">
        <v>7524</v>
      </c>
      <c r="I1006" s="76">
        <v>2</v>
      </c>
      <c r="J1006" s="72">
        <v>44762</v>
      </c>
    </row>
    <row r="1007" spans="4:10" ht="15.6" customHeight="1">
      <c r="D1007" s="52">
        <v>1005</v>
      </c>
      <c r="E1007" s="76">
        <v>4987</v>
      </c>
      <c r="F1007" s="77" t="s">
        <v>7277</v>
      </c>
      <c r="G1007" s="77" t="s">
        <v>6713</v>
      </c>
      <c r="H1007" s="77" t="s">
        <v>7172</v>
      </c>
      <c r="I1007" s="76">
        <v>2</v>
      </c>
      <c r="J1007" s="72">
        <v>44763</v>
      </c>
    </row>
    <row r="1008" spans="4:10" ht="15.6" customHeight="1">
      <c r="D1008" s="52">
        <v>1006</v>
      </c>
      <c r="E1008" s="76">
        <v>3029</v>
      </c>
      <c r="F1008" s="77" t="s">
        <v>8501</v>
      </c>
      <c r="G1008" s="77" t="s">
        <v>6733</v>
      </c>
      <c r="H1008" s="77" t="s">
        <v>6785</v>
      </c>
      <c r="I1008" s="76">
        <v>2</v>
      </c>
      <c r="J1008" s="72">
        <v>44763</v>
      </c>
    </row>
    <row r="1009" spans="4:10" ht="15.6" customHeight="1">
      <c r="D1009" s="52">
        <v>1007</v>
      </c>
      <c r="E1009" s="76">
        <v>3920</v>
      </c>
      <c r="F1009" s="77" t="s">
        <v>8502</v>
      </c>
      <c r="G1009" s="77" t="s">
        <v>6733</v>
      </c>
      <c r="H1009" s="77" t="s">
        <v>6785</v>
      </c>
      <c r="I1009" s="76">
        <v>2</v>
      </c>
      <c r="J1009" s="72">
        <v>44763</v>
      </c>
    </row>
    <row r="1010" spans="4:10" ht="15.6" customHeight="1">
      <c r="D1010" s="52">
        <v>1008</v>
      </c>
      <c r="E1010" s="76" t="s">
        <v>8503</v>
      </c>
      <c r="F1010" s="77" t="s">
        <v>8504</v>
      </c>
      <c r="G1010" s="77" t="s">
        <v>6733</v>
      </c>
      <c r="H1010" s="77" t="s">
        <v>6785</v>
      </c>
      <c r="I1010" s="76">
        <v>2</v>
      </c>
      <c r="J1010" s="72">
        <v>44763</v>
      </c>
    </row>
    <row r="1011" spans="4:10" ht="15.6" customHeight="1">
      <c r="D1011" s="52">
        <v>1009</v>
      </c>
      <c r="E1011" s="76">
        <v>4675</v>
      </c>
      <c r="F1011" s="77" t="s">
        <v>8505</v>
      </c>
      <c r="G1011" s="77" t="s">
        <v>6744</v>
      </c>
      <c r="H1011" s="77" t="s">
        <v>7880</v>
      </c>
      <c r="I1011" s="76">
        <v>2</v>
      </c>
      <c r="J1011" s="72">
        <v>44763</v>
      </c>
    </row>
    <row r="1012" spans="4:10" ht="15.6" customHeight="1">
      <c r="D1012" s="52">
        <v>1010</v>
      </c>
      <c r="E1012" s="76">
        <v>4457</v>
      </c>
      <c r="F1012" s="77" t="s">
        <v>8506</v>
      </c>
      <c r="G1012" s="77" t="s">
        <v>6744</v>
      </c>
      <c r="H1012" s="77" t="s">
        <v>7880</v>
      </c>
      <c r="I1012" s="76">
        <v>2</v>
      </c>
      <c r="J1012" s="72">
        <v>44763</v>
      </c>
    </row>
    <row r="1013" spans="4:10" ht="15.6" customHeight="1">
      <c r="D1013" s="52">
        <v>1011</v>
      </c>
      <c r="E1013" s="76">
        <v>3949</v>
      </c>
      <c r="F1013" s="77" t="s">
        <v>8507</v>
      </c>
      <c r="G1013" s="77" t="s">
        <v>6744</v>
      </c>
      <c r="H1013" s="77" t="s">
        <v>7880</v>
      </c>
      <c r="I1013" s="76">
        <v>2</v>
      </c>
      <c r="J1013" s="72">
        <v>44763</v>
      </c>
    </row>
    <row r="1014" spans="4:10" ht="15.6" customHeight="1">
      <c r="D1014" s="52">
        <v>1012</v>
      </c>
      <c r="E1014" s="76" t="s">
        <v>8508</v>
      </c>
      <c r="F1014" s="77" t="s">
        <v>8509</v>
      </c>
      <c r="G1014" s="77" t="s">
        <v>6735</v>
      </c>
      <c r="H1014" s="77" t="s">
        <v>6832</v>
      </c>
      <c r="I1014" s="76">
        <v>2</v>
      </c>
      <c r="J1014" s="72">
        <v>44763</v>
      </c>
    </row>
    <row r="1015" spans="4:10" ht="15.6" customHeight="1">
      <c r="D1015" s="52">
        <v>1013</v>
      </c>
      <c r="E1015" s="76">
        <v>3753</v>
      </c>
      <c r="F1015" s="77" t="s">
        <v>7377</v>
      </c>
      <c r="G1015" s="77" t="s">
        <v>6813</v>
      </c>
      <c r="H1015" s="77" t="s">
        <v>8510</v>
      </c>
      <c r="I1015" s="76">
        <v>2</v>
      </c>
      <c r="J1015" s="72">
        <v>44763</v>
      </c>
    </row>
    <row r="1016" spans="4:10" ht="15.6" customHeight="1">
      <c r="D1016" s="52">
        <v>1014</v>
      </c>
      <c r="E1016" s="76">
        <v>2364</v>
      </c>
      <c r="F1016" s="77" t="s">
        <v>8511</v>
      </c>
      <c r="G1016" s="77" t="s">
        <v>6813</v>
      </c>
      <c r="H1016" s="77" t="s">
        <v>8512</v>
      </c>
      <c r="I1016" s="76">
        <v>2</v>
      </c>
      <c r="J1016" s="72">
        <v>44763</v>
      </c>
    </row>
    <row r="1017" spans="4:10" ht="15.6" customHeight="1">
      <c r="D1017" s="52">
        <v>1015</v>
      </c>
      <c r="E1017" s="76">
        <v>3069</v>
      </c>
      <c r="F1017" s="77" t="s">
        <v>8513</v>
      </c>
      <c r="G1017" s="77" t="s">
        <v>6857</v>
      </c>
      <c r="H1017" s="77" t="s">
        <v>6873</v>
      </c>
      <c r="I1017" s="76">
        <v>2</v>
      </c>
      <c r="J1017" s="72">
        <v>44763</v>
      </c>
    </row>
    <row r="1018" spans="4:10" ht="15.6" customHeight="1">
      <c r="D1018" s="52">
        <v>1016</v>
      </c>
      <c r="E1018" s="76">
        <v>2961</v>
      </c>
      <c r="F1018" s="77" t="s">
        <v>8514</v>
      </c>
      <c r="G1018" s="77" t="s">
        <v>6857</v>
      </c>
      <c r="H1018" s="77" t="s">
        <v>6873</v>
      </c>
      <c r="I1018" s="76">
        <v>2</v>
      </c>
      <c r="J1018" s="72">
        <v>44763</v>
      </c>
    </row>
    <row r="1019" spans="4:10" ht="15.6" customHeight="1">
      <c r="D1019" s="52">
        <v>1017</v>
      </c>
      <c r="E1019" s="76">
        <v>4731</v>
      </c>
      <c r="F1019" s="77" t="s">
        <v>8515</v>
      </c>
      <c r="G1019" s="77" t="s">
        <v>6857</v>
      </c>
      <c r="H1019" s="77" t="s">
        <v>7513</v>
      </c>
      <c r="I1019" s="76">
        <v>2</v>
      </c>
      <c r="J1019" s="72">
        <v>44763</v>
      </c>
    </row>
    <row r="1020" spans="4:10" ht="15.6" customHeight="1">
      <c r="D1020" s="52">
        <v>1018</v>
      </c>
      <c r="E1020" s="76">
        <v>4958</v>
      </c>
      <c r="F1020" s="77" t="s">
        <v>8516</v>
      </c>
      <c r="G1020" s="77" t="s">
        <v>6713</v>
      </c>
      <c r="H1020" s="77" t="s">
        <v>7231</v>
      </c>
      <c r="I1020" s="76">
        <v>2</v>
      </c>
      <c r="J1020" s="72">
        <v>44764</v>
      </c>
    </row>
    <row r="1021" spans="4:10" ht="15.6" customHeight="1">
      <c r="D1021" s="52">
        <v>1019</v>
      </c>
      <c r="E1021" s="76">
        <v>2419</v>
      </c>
      <c r="F1021" s="77" t="s">
        <v>8517</v>
      </c>
      <c r="G1021" s="77" t="s">
        <v>6713</v>
      </c>
      <c r="H1021" s="77" t="s">
        <v>7231</v>
      </c>
      <c r="I1021" s="76">
        <v>2</v>
      </c>
      <c r="J1021" s="72">
        <v>44764</v>
      </c>
    </row>
    <row r="1022" spans="4:10" ht="15.6" customHeight="1">
      <c r="D1022" s="52">
        <v>1020</v>
      </c>
      <c r="E1022" s="76">
        <v>3598</v>
      </c>
      <c r="F1022" s="77" t="s">
        <v>8518</v>
      </c>
      <c r="G1022" s="77" t="s">
        <v>6733</v>
      </c>
      <c r="H1022" s="77" t="s">
        <v>6785</v>
      </c>
      <c r="I1022" s="76">
        <v>2</v>
      </c>
      <c r="J1022" s="72">
        <v>44764</v>
      </c>
    </row>
    <row r="1023" spans="4:10" ht="15.6" customHeight="1">
      <c r="D1023" s="52">
        <v>1021</v>
      </c>
      <c r="E1023" s="76">
        <v>3521</v>
      </c>
      <c r="F1023" s="77" t="s">
        <v>8519</v>
      </c>
      <c r="G1023" s="77" t="s">
        <v>6733</v>
      </c>
      <c r="H1023" s="77" t="s">
        <v>6785</v>
      </c>
      <c r="I1023" s="76">
        <v>2</v>
      </c>
      <c r="J1023" s="72">
        <v>44764</v>
      </c>
    </row>
    <row r="1024" spans="4:10" ht="15.6" customHeight="1">
      <c r="D1024" s="52">
        <v>1022</v>
      </c>
      <c r="E1024" s="76">
        <v>2337</v>
      </c>
      <c r="F1024" s="77" t="s">
        <v>8520</v>
      </c>
      <c r="G1024" s="77" t="s">
        <v>6744</v>
      </c>
      <c r="H1024" s="77" t="s">
        <v>7880</v>
      </c>
      <c r="I1024" s="76">
        <v>2</v>
      </c>
      <c r="J1024" s="72">
        <v>44764</v>
      </c>
    </row>
    <row r="1025" spans="4:11" ht="15.6" customHeight="1">
      <c r="D1025" s="52">
        <v>1023</v>
      </c>
      <c r="E1025" s="76">
        <v>4693</v>
      </c>
      <c r="F1025" s="77" t="s">
        <v>8521</v>
      </c>
      <c r="G1025" s="77" t="s">
        <v>6813</v>
      </c>
      <c r="H1025" s="77" t="s">
        <v>8522</v>
      </c>
      <c r="I1025" s="76">
        <v>2</v>
      </c>
      <c r="J1025" s="72">
        <v>44764</v>
      </c>
    </row>
    <row r="1026" spans="4:11" ht="15.6" customHeight="1">
      <c r="D1026" s="52">
        <v>1024</v>
      </c>
      <c r="E1026" s="76">
        <v>4939</v>
      </c>
      <c r="F1026" s="77" t="s">
        <v>8523</v>
      </c>
      <c r="G1026" s="77" t="s">
        <v>6813</v>
      </c>
      <c r="H1026" s="77" t="s">
        <v>8524</v>
      </c>
      <c r="I1026" s="76">
        <v>2</v>
      </c>
      <c r="J1026" s="72">
        <v>44764</v>
      </c>
      <c r="K1026" s="69"/>
    </row>
    <row r="1027" spans="4:11" ht="15.6" customHeight="1">
      <c r="D1027" s="52">
        <v>1025</v>
      </c>
      <c r="E1027" s="76">
        <v>2428</v>
      </c>
      <c r="F1027" s="77" t="s">
        <v>8525</v>
      </c>
      <c r="G1027" s="77" t="s">
        <v>6744</v>
      </c>
      <c r="H1027" s="77" t="s">
        <v>6852</v>
      </c>
      <c r="I1027" s="76">
        <v>2</v>
      </c>
      <c r="J1027" s="72">
        <v>44767</v>
      </c>
    </row>
    <row r="1028" spans="4:11" ht="15.6" customHeight="1">
      <c r="D1028" s="52">
        <v>1026</v>
      </c>
      <c r="E1028" s="76">
        <v>2596</v>
      </c>
      <c r="F1028" s="77" t="s">
        <v>8526</v>
      </c>
      <c r="G1028" s="77" t="s">
        <v>6744</v>
      </c>
      <c r="H1028" s="77" t="s">
        <v>6852</v>
      </c>
      <c r="I1028" s="76">
        <v>2</v>
      </c>
      <c r="J1028" s="72">
        <v>44767</v>
      </c>
    </row>
    <row r="1029" spans="4:11" ht="15.6" customHeight="1">
      <c r="D1029" s="52">
        <v>1027</v>
      </c>
      <c r="E1029" s="76">
        <v>2740</v>
      </c>
      <c r="F1029" s="77" t="s">
        <v>8527</v>
      </c>
      <c r="G1029" s="77" t="s">
        <v>6744</v>
      </c>
      <c r="H1029" s="77" t="s">
        <v>6852</v>
      </c>
      <c r="I1029" s="76">
        <v>2</v>
      </c>
      <c r="J1029" s="72">
        <v>44767</v>
      </c>
    </row>
    <row r="1030" spans="4:11" ht="15.6" customHeight="1">
      <c r="D1030" s="52">
        <v>1028</v>
      </c>
      <c r="E1030" s="76">
        <v>3008</v>
      </c>
      <c r="F1030" s="77" t="s">
        <v>8528</v>
      </c>
      <c r="G1030" s="77" t="s">
        <v>6744</v>
      </c>
      <c r="H1030" s="77" t="s">
        <v>6852</v>
      </c>
      <c r="I1030" s="76">
        <v>2</v>
      </c>
      <c r="J1030" s="72">
        <v>44767</v>
      </c>
    </row>
    <row r="1031" spans="4:11" ht="15.6" customHeight="1">
      <c r="D1031" s="52">
        <v>1029</v>
      </c>
      <c r="E1031" s="76">
        <v>4844</v>
      </c>
      <c r="F1031" s="77" t="s">
        <v>991</v>
      </c>
      <c r="G1031" s="77" t="s">
        <v>6733</v>
      </c>
      <c r="H1031" s="77" t="s">
        <v>2</v>
      </c>
      <c r="I1031" s="76">
        <v>2</v>
      </c>
      <c r="J1031" s="72">
        <v>44767</v>
      </c>
    </row>
    <row r="1032" spans="4:11" ht="15.6" customHeight="1">
      <c r="D1032" s="52">
        <v>1030</v>
      </c>
      <c r="E1032" s="76">
        <v>2267</v>
      </c>
      <c r="F1032" s="77" t="s">
        <v>820</v>
      </c>
      <c r="G1032" s="77" t="s">
        <v>6733</v>
      </c>
      <c r="H1032" s="77" t="s">
        <v>4</v>
      </c>
      <c r="I1032" s="76">
        <v>2</v>
      </c>
      <c r="J1032" s="72">
        <v>44767</v>
      </c>
    </row>
    <row r="1033" spans="4:11" ht="15.6" customHeight="1">
      <c r="D1033" s="52">
        <v>1031</v>
      </c>
      <c r="E1033" s="76">
        <v>4867</v>
      </c>
      <c r="F1033" s="77" t="s">
        <v>8529</v>
      </c>
      <c r="G1033" s="77" t="s">
        <v>6744</v>
      </c>
      <c r="H1033" s="77" t="s">
        <v>7880</v>
      </c>
      <c r="I1033" s="76">
        <v>2</v>
      </c>
      <c r="J1033" s="72">
        <v>44767</v>
      </c>
      <c r="K1033" s="81">
        <v>44574.583333333343</v>
      </c>
    </row>
    <row r="1034" spans="4:11" ht="15.6" customHeight="1">
      <c r="D1034" s="52">
        <v>1032</v>
      </c>
      <c r="E1034" s="76">
        <v>3072</v>
      </c>
      <c r="F1034" s="77" t="s">
        <v>8530</v>
      </c>
      <c r="G1034" s="77" t="s">
        <v>6744</v>
      </c>
      <c r="H1034" s="77" t="s">
        <v>7880</v>
      </c>
      <c r="I1034" s="76">
        <v>2</v>
      </c>
      <c r="J1034" s="72">
        <v>44767</v>
      </c>
    </row>
    <row r="1035" spans="4:11" ht="15.6" customHeight="1">
      <c r="D1035" s="52">
        <v>1033</v>
      </c>
      <c r="E1035" s="76" t="s">
        <v>8531</v>
      </c>
      <c r="F1035" s="77" t="s">
        <v>8532</v>
      </c>
      <c r="G1035" s="77" t="s">
        <v>6813</v>
      </c>
      <c r="H1035" s="77" t="s">
        <v>7442</v>
      </c>
      <c r="I1035" s="76">
        <v>2</v>
      </c>
      <c r="J1035" s="72">
        <v>44767</v>
      </c>
    </row>
    <row r="1036" spans="4:11" ht="15.6" customHeight="1">
      <c r="D1036" s="52">
        <v>1034</v>
      </c>
      <c r="E1036" s="76">
        <v>2083</v>
      </c>
      <c r="F1036" s="77" t="s">
        <v>8533</v>
      </c>
      <c r="G1036" s="77" t="s">
        <v>6813</v>
      </c>
      <c r="H1036" s="77" t="s">
        <v>7442</v>
      </c>
      <c r="I1036" s="76">
        <v>2</v>
      </c>
      <c r="J1036" s="72">
        <v>44767</v>
      </c>
    </row>
    <row r="1037" spans="4:11" ht="15.6" customHeight="1">
      <c r="D1037" s="52">
        <v>1035</v>
      </c>
      <c r="E1037" s="76">
        <v>3067</v>
      </c>
      <c r="F1037" s="77" t="s">
        <v>8534</v>
      </c>
      <c r="G1037" s="77" t="s">
        <v>6813</v>
      </c>
      <c r="H1037" s="77" t="s">
        <v>7442</v>
      </c>
      <c r="I1037" s="76">
        <v>2</v>
      </c>
      <c r="J1037" s="72">
        <v>44767</v>
      </c>
    </row>
    <row r="1038" spans="4:11" ht="15.6" customHeight="1">
      <c r="D1038" s="52">
        <v>1036</v>
      </c>
      <c r="E1038" s="76">
        <v>3467</v>
      </c>
      <c r="F1038" s="77" t="s">
        <v>8535</v>
      </c>
      <c r="G1038" s="77" t="s">
        <v>6813</v>
      </c>
      <c r="H1038" s="77" t="s">
        <v>7442</v>
      </c>
      <c r="I1038" s="76">
        <v>2</v>
      </c>
      <c r="J1038" s="72">
        <v>44767</v>
      </c>
    </row>
    <row r="1039" spans="4:11" ht="15.6" customHeight="1">
      <c r="D1039" s="52">
        <v>1037</v>
      </c>
      <c r="E1039" s="76">
        <v>4031</v>
      </c>
      <c r="F1039" s="77" t="s">
        <v>8536</v>
      </c>
      <c r="G1039" s="77" t="s">
        <v>6857</v>
      </c>
      <c r="H1039" s="77" t="s">
        <v>8537</v>
      </c>
      <c r="I1039" s="76">
        <v>2</v>
      </c>
      <c r="J1039" s="72">
        <v>44767</v>
      </c>
    </row>
    <row r="1040" spans="4:11" ht="15.6" customHeight="1">
      <c r="D1040" s="52">
        <v>1038</v>
      </c>
      <c r="E1040" s="76">
        <v>3868</v>
      </c>
      <c r="F1040" s="77" t="s">
        <v>8538</v>
      </c>
      <c r="G1040" s="77" t="s">
        <v>6857</v>
      </c>
      <c r="H1040" s="77" t="s">
        <v>8539</v>
      </c>
      <c r="I1040" s="76">
        <v>2</v>
      </c>
      <c r="J1040" s="72">
        <v>44767</v>
      </c>
    </row>
    <row r="1041" spans="4:11" ht="15.6" customHeight="1">
      <c r="D1041" s="52">
        <v>1039</v>
      </c>
      <c r="E1041" s="76">
        <v>4057</v>
      </c>
      <c r="F1041" s="77" t="s">
        <v>797</v>
      </c>
      <c r="G1041" s="77" t="s">
        <v>6733</v>
      </c>
      <c r="H1041" s="77" t="s">
        <v>5</v>
      </c>
      <c r="I1041" s="76">
        <v>2</v>
      </c>
      <c r="J1041" s="72">
        <v>44768</v>
      </c>
    </row>
    <row r="1042" spans="4:11" ht="15.6" customHeight="1">
      <c r="D1042" s="52">
        <v>1040</v>
      </c>
      <c r="E1042" s="76">
        <v>2763</v>
      </c>
      <c r="F1042" s="77" t="s">
        <v>8540</v>
      </c>
      <c r="G1042" s="77" t="s">
        <v>6744</v>
      </c>
      <c r="H1042" s="77" t="s">
        <v>6852</v>
      </c>
      <c r="I1042" s="76">
        <v>2</v>
      </c>
      <c r="J1042" s="72">
        <v>44768</v>
      </c>
    </row>
    <row r="1043" spans="4:11" ht="15.6" customHeight="1">
      <c r="D1043" s="52">
        <v>1041</v>
      </c>
      <c r="E1043" s="76">
        <v>4503</v>
      </c>
      <c r="F1043" s="77" t="s">
        <v>8541</v>
      </c>
      <c r="G1043" s="77" t="s">
        <v>6744</v>
      </c>
      <c r="H1043" s="77" t="s">
        <v>6852</v>
      </c>
      <c r="I1043" s="76">
        <v>2</v>
      </c>
      <c r="J1043" s="72">
        <v>44768</v>
      </c>
    </row>
    <row r="1044" spans="4:11" ht="15.6" customHeight="1">
      <c r="D1044" s="52">
        <v>1042</v>
      </c>
      <c r="E1044" s="76">
        <v>3606</v>
      </c>
      <c r="F1044" s="77" t="s">
        <v>792</v>
      </c>
      <c r="G1044" s="77" t="s">
        <v>6733</v>
      </c>
      <c r="H1044" s="77" t="s">
        <v>11</v>
      </c>
      <c r="I1044" s="76">
        <v>2</v>
      </c>
      <c r="J1044" s="72">
        <v>44768</v>
      </c>
    </row>
    <row r="1045" spans="4:11" ht="15.6" customHeight="1">
      <c r="D1045" s="52">
        <v>1043</v>
      </c>
      <c r="E1045" s="76">
        <v>4656</v>
      </c>
      <c r="F1045" s="77" t="s">
        <v>787</v>
      </c>
      <c r="G1045" s="77" t="s">
        <v>6733</v>
      </c>
      <c r="H1045" s="77" t="s">
        <v>11</v>
      </c>
      <c r="I1045" s="76">
        <v>2</v>
      </c>
      <c r="J1045" s="72">
        <v>44768</v>
      </c>
    </row>
    <row r="1046" spans="4:11" ht="15.6" customHeight="1">
      <c r="D1046" s="52">
        <v>1044</v>
      </c>
      <c r="E1046" s="76">
        <v>4746</v>
      </c>
      <c r="F1046" s="77" t="s">
        <v>8542</v>
      </c>
      <c r="G1046" s="77" t="s">
        <v>6744</v>
      </c>
      <c r="H1046" s="77" t="s">
        <v>7880</v>
      </c>
      <c r="I1046" s="76">
        <v>2</v>
      </c>
      <c r="J1046" s="72">
        <v>44768</v>
      </c>
    </row>
    <row r="1047" spans="4:11" ht="15.6" customHeight="1">
      <c r="D1047" s="52">
        <v>1045</v>
      </c>
      <c r="E1047" s="76" t="s">
        <v>7233</v>
      </c>
      <c r="F1047" s="77" t="s">
        <v>7234</v>
      </c>
      <c r="G1047" s="77" t="s">
        <v>6744</v>
      </c>
      <c r="H1047" s="77" t="s">
        <v>7880</v>
      </c>
      <c r="I1047" s="76">
        <v>2</v>
      </c>
      <c r="J1047" s="72">
        <v>44768</v>
      </c>
    </row>
    <row r="1048" spans="4:11" ht="15.6" customHeight="1">
      <c r="D1048" s="52">
        <v>1046</v>
      </c>
      <c r="E1048" s="76">
        <v>4718</v>
      </c>
      <c r="F1048" s="77" t="s">
        <v>8543</v>
      </c>
      <c r="G1048" s="77" t="s">
        <v>6754</v>
      </c>
      <c r="H1048" s="77" t="s">
        <v>6832</v>
      </c>
      <c r="I1048" s="76">
        <v>2</v>
      </c>
      <c r="J1048" s="72">
        <v>44768</v>
      </c>
      <c r="K1048" s="72">
        <v>44785</v>
      </c>
    </row>
    <row r="1049" spans="4:11" ht="15.6" customHeight="1">
      <c r="D1049" s="52">
        <v>1047</v>
      </c>
      <c r="E1049" s="76">
        <v>4052</v>
      </c>
      <c r="F1049" s="77" t="s">
        <v>8544</v>
      </c>
      <c r="G1049" s="77" t="s">
        <v>6813</v>
      </c>
      <c r="H1049" s="77" t="s">
        <v>7442</v>
      </c>
      <c r="I1049" s="76">
        <v>2</v>
      </c>
      <c r="J1049" s="72">
        <v>44768</v>
      </c>
    </row>
    <row r="1050" spans="4:11" ht="15.6" customHeight="1">
      <c r="D1050" s="52">
        <v>1048</v>
      </c>
      <c r="E1050" s="76">
        <v>4734</v>
      </c>
      <c r="F1050" s="77" t="s">
        <v>8545</v>
      </c>
      <c r="G1050" s="77" t="s">
        <v>6813</v>
      </c>
      <c r="H1050" s="77" t="s">
        <v>8091</v>
      </c>
      <c r="I1050" s="76">
        <v>2</v>
      </c>
      <c r="J1050" s="72">
        <v>44768</v>
      </c>
    </row>
    <row r="1051" spans="4:11" ht="15.6" customHeight="1">
      <c r="D1051" s="52">
        <v>1049</v>
      </c>
      <c r="E1051" s="76">
        <v>4814</v>
      </c>
      <c r="F1051" s="77" t="s">
        <v>8546</v>
      </c>
      <c r="G1051" s="77" t="s">
        <v>6813</v>
      </c>
      <c r="H1051" s="77" t="s">
        <v>8091</v>
      </c>
      <c r="I1051" s="76">
        <v>2</v>
      </c>
      <c r="J1051" s="72">
        <v>44768</v>
      </c>
    </row>
    <row r="1052" spans="4:11" ht="15.6" customHeight="1">
      <c r="D1052" s="52">
        <v>1050</v>
      </c>
      <c r="E1052" s="76">
        <v>4109</v>
      </c>
      <c r="F1052" s="77" t="s">
        <v>8547</v>
      </c>
      <c r="G1052" s="77" t="s">
        <v>6839</v>
      </c>
      <c r="H1052" s="77" t="s">
        <v>6832</v>
      </c>
      <c r="I1052" s="76">
        <v>2</v>
      </c>
      <c r="J1052" s="72">
        <v>44768</v>
      </c>
    </row>
    <row r="1053" spans="4:11" ht="15.6" customHeight="1">
      <c r="D1053" s="52">
        <v>1051</v>
      </c>
      <c r="E1053" s="76">
        <v>3996</v>
      </c>
      <c r="F1053" s="77" t="s">
        <v>8548</v>
      </c>
      <c r="G1053" s="77" t="s">
        <v>6744</v>
      </c>
      <c r="H1053" s="77" t="s">
        <v>7880</v>
      </c>
      <c r="I1053" s="76">
        <v>2</v>
      </c>
      <c r="J1053" s="72">
        <v>44769</v>
      </c>
    </row>
    <row r="1054" spans="4:11" ht="15.6" customHeight="1">
      <c r="D1054" s="52">
        <v>1052</v>
      </c>
      <c r="E1054" s="76">
        <v>3692</v>
      </c>
      <c r="F1054" s="77" t="s">
        <v>8549</v>
      </c>
      <c r="G1054" s="77" t="s">
        <v>6744</v>
      </c>
      <c r="H1054" s="77" t="s">
        <v>6852</v>
      </c>
      <c r="I1054" s="76">
        <v>2</v>
      </c>
      <c r="J1054" s="72">
        <v>44769</v>
      </c>
    </row>
    <row r="1055" spans="4:11" ht="15.6" customHeight="1">
      <c r="D1055" s="52">
        <v>1053</v>
      </c>
      <c r="E1055" s="76" t="s">
        <v>8550</v>
      </c>
      <c r="F1055" s="77" t="s">
        <v>8551</v>
      </c>
      <c r="G1055" s="77" t="s">
        <v>6744</v>
      </c>
      <c r="H1055" s="77" t="s">
        <v>6852</v>
      </c>
      <c r="I1055" s="76">
        <v>2</v>
      </c>
      <c r="J1055" s="72">
        <v>44769</v>
      </c>
    </row>
    <row r="1056" spans="4:11" ht="15.6" customHeight="1">
      <c r="D1056" s="52">
        <v>1054</v>
      </c>
      <c r="E1056" s="76">
        <v>3977</v>
      </c>
      <c r="F1056" s="77" t="s">
        <v>353</v>
      </c>
      <c r="G1056" s="77" t="s">
        <v>6733</v>
      </c>
      <c r="H1056" s="77" t="s">
        <v>12</v>
      </c>
      <c r="I1056" s="76">
        <v>2</v>
      </c>
      <c r="J1056" s="72">
        <v>44769</v>
      </c>
    </row>
    <row r="1057" spans="4:10" ht="15.6" customHeight="1">
      <c r="D1057" s="52">
        <v>1055</v>
      </c>
      <c r="E1057" s="76">
        <v>3458</v>
      </c>
      <c r="F1057" s="77" t="s">
        <v>8552</v>
      </c>
      <c r="G1057" s="77" t="s">
        <v>6733</v>
      </c>
      <c r="H1057" s="77" t="s">
        <v>6</v>
      </c>
      <c r="I1057" s="76">
        <v>2</v>
      </c>
      <c r="J1057" s="72">
        <v>44769</v>
      </c>
    </row>
    <row r="1058" spans="4:10" ht="15.6" customHeight="1">
      <c r="D1058" s="52">
        <v>1056</v>
      </c>
      <c r="E1058" s="76">
        <v>4243</v>
      </c>
      <c r="F1058" s="77" t="s">
        <v>1118</v>
      </c>
      <c r="G1058" s="77" t="s">
        <v>6733</v>
      </c>
      <c r="H1058" s="77" t="s">
        <v>6</v>
      </c>
      <c r="I1058" s="76">
        <v>2</v>
      </c>
      <c r="J1058" s="72">
        <v>44769</v>
      </c>
    </row>
    <row r="1059" spans="4:10" ht="15.6" customHeight="1">
      <c r="D1059" s="52">
        <v>1057</v>
      </c>
      <c r="E1059" s="76">
        <v>3525</v>
      </c>
      <c r="F1059" s="77" t="s">
        <v>8553</v>
      </c>
      <c r="G1059" s="77" t="s">
        <v>6744</v>
      </c>
      <c r="H1059" s="77" t="s">
        <v>7880</v>
      </c>
      <c r="I1059" s="76">
        <v>2</v>
      </c>
      <c r="J1059" s="72">
        <v>44769</v>
      </c>
    </row>
    <row r="1060" spans="4:10" ht="15.6" customHeight="1">
      <c r="D1060" s="52">
        <v>1058</v>
      </c>
      <c r="E1060" s="76">
        <v>4285</v>
      </c>
      <c r="F1060" s="77" t="s">
        <v>7344</v>
      </c>
      <c r="G1060" s="77" t="s">
        <v>6744</v>
      </c>
      <c r="H1060" s="77" t="s">
        <v>7880</v>
      </c>
      <c r="I1060" s="76">
        <v>2</v>
      </c>
      <c r="J1060" s="72">
        <v>44769</v>
      </c>
    </row>
    <row r="1061" spans="4:10" ht="15.6" customHeight="1">
      <c r="D1061" s="52">
        <v>1059</v>
      </c>
      <c r="E1061" s="76">
        <v>2363</v>
      </c>
      <c r="F1061" s="77" t="s">
        <v>8554</v>
      </c>
      <c r="G1061" s="77" t="s">
        <v>6744</v>
      </c>
      <c r="H1061" s="77" t="s">
        <v>7880</v>
      </c>
      <c r="I1061" s="76">
        <v>2</v>
      </c>
      <c r="J1061" s="72">
        <v>44769</v>
      </c>
    </row>
    <row r="1062" spans="4:10" ht="15.6" customHeight="1">
      <c r="D1062" s="52">
        <v>1060</v>
      </c>
      <c r="E1062" s="76">
        <v>4610</v>
      </c>
      <c r="F1062" s="77" t="s">
        <v>8555</v>
      </c>
      <c r="G1062" s="77" t="s">
        <v>6813</v>
      </c>
      <c r="H1062" s="77" t="s">
        <v>8091</v>
      </c>
      <c r="I1062" s="76">
        <v>2</v>
      </c>
      <c r="J1062" s="72">
        <v>44769</v>
      </c>
    </row>
    <row r="1063" spans="4:10" ht="15.6" customHeight="1">
      <c r="D1063" s="52">
        <v>1061</v>
      </c>
      <c r="E1063" s="76">
        <v>2645</v>
      </c>
      <c r="F1063" s="77" t="s">
        <v>8556</v>
      </c>
      <c r="G1063" s="77" t="s">
        <v>6839</v>
      </c>
      <c r="H1063" s="77" t="s">
        <v>6832</v>
      </c>
      <c r="I1063" s="76">
        <v>2</v>
      </c>
      <c r="J1063" s="72">
        <v>44769</v>
      </c>
    </row>
    <row r="1064" spans="4:10" ht="15.6" customHeight="1">
      <c r="D1064" s="52">
        <v>1062</v>
      </c>
      <c r="E1064" s="76">
        <v>2627</v>
      </c>
      <c r="F1064" s="77" t="s">
        <v>8557</v>
      </c>
      <c r="G1064" s="77" t="s">
        <v>6839</v>
      </c>
      <c r="H1064" s="77" t="s">
        <v>6832</v>
      </c>
      <c r="I1064" s="76">
        <v>2</v>
      </c>
      <c r="J1064" s="72">
        <v>44769</v>
      </c>
    </row>
    <row r="1065" spans="4:10" ht="15.6" customHeight="1">
      <c r="D1065" s="52">
        <v>1063</v>
      </c>
      <c r="E1065" s="76">
        <v>3220</v>
      </c>
      <c r="F1065" s="77" t="s">
        <v>7294</v>
      </c>
      <c r="G1065" s="77" t="s">
        <v>6744</v>
      </c>
      <c r="H1065" s="77" t="s">
        <v>6852</v>
      </c>
      <c r="I1065" s="76">
        <v>2</v>
      </c>
      <c r="J1065" s="72">
        <v>44770</v>
      </c>
    </row>
    <row r="1066" spans="4:10" ht="15.6" customHeight="1">
      <c r="D1066" s="52">
        <v>1064</v>
      </c>
      <c r="E1066" s="76">
        <v>3017</v>
      </c>
      <c r="F1066" s="77" t="s">
        <v>8558</v>
      </c>
      <c r="G1066" s="77" t="s">
        <v>6744</v>
      </c>
      <c r="H1066" s="77" t="s">
        <v>6852</v>
      </c>
      <c r="I1066" s="76">
        <v>2</v>
      </c>
      <c r="J1066" s="72">
        <v>44770</v>
      </c>
    </row>
    <row r="1067" spans="4:10" ht="15.6" customHeight="1">
      <c r="D1067" s="52">
        <v>1065</v>
      </c>
      <c r="E1067" s="76">
        <v>2375</v>
      </c>
      <c r="F1067" s="77" t="s">
        <v>8559</v>
      </c>
      <c r="G1067" s="77" t="s">
        <v>6744</v>
      </c>
      <c r="H1067" s="77" t="s">
        <v>6852</v>
      </c>
      <c r="I1067" s="76">
        <v>2</v>
      </c>
      <c r="J1067" s="72">
        <v>44770</v>
      </c>
    </row>
    <row r="1068" spans="4:10" ht="15.6" customHeight="1">
      <c r="D1068" s="52">
        <v>1066</v>
      </c>
      <c r="E1068" s="76">
        <v>4153</v>
      </c>
      <c r="F1068" s="77" t="s">
        <v>1783</v>
      </c>
      <c r="G1068" s="77" t="s">
        <v>6733</v>
      </c>
      <c r="H1068" s="77" t="s">
        <v>3</v>
      </c>
      <c r="I1068" s="76">
        <v>2</v>
      </c>
      <c r="J1068" s="72">
        <v>44770</v>
      </c>
    </row>
    <row r="1069" spans="4:10" ht="15.6" customHeight="1">
      <c r="D1069" s="52">
        <v>1067</v>
      </c>
      <c r="E1069" s="76">
        <v>4093</v>
      </c>
      <c r="F1069" s="77" t="s">
        <v>8560</v>
      </c>
      <c r="G1069" s="77" t="s">
        <v>6733</v>
      </c>
      <c r="H1069" s="77" t="s">
        <v>3</v>
      </c>
      <c r="I1069" s="76">
        <v>2</v>
      </c>
      <c r="J1069" s="72">
        <v>44770</v>
      </c>
    </row>
    <row r="1070" spans="4:10" ht="15.6" customHeight="1">
      <c r="D1070" s="52">
        <v>1068</v>
      </c>
      <c r="E1070" s="76" t="s">
        <v>8561</v>
      </c>
      <c r="F1070" s="77" t="s">
        <v>8562</v>
      </c>
      <c r="G1070" s="77" t="s">
        <v>6744</v>
      </c>
      <c r="H1070" s="77" t="s">
        <v>7889</v>
      </c>
      <c r="I1070" s="76">
        <v>2</v>
      </c>
      <c r="J1070" s="72">
        <v>44770</v>
      </c>
    </row>
    <row r="1071" spans="4:10" ht="15.6" customHeight="1">
      <c r="D1071" s="52">
        <v>1069</v>
      </c>
      <c r="E1071" s="76" t="s">
        <v>8563</v>
      </c>
      <c r="F1071" s="77" t="s">
        <v>8564</v>
      </c>
      <c r="G1071" s="77" t="s">
        <v>6744</v>
      </c>
      <c r="H1071" s="77" t="s">
        <v>7889</v>
      </c>
      <c r="I1071" s="76">
        <v>2</v>
      </c>
      <c r="J1071" s="72">
        <v>44770</v>
      </c>
    </row>
    <row r="1072" spans="4:10" ht="15.6" customHeight="1">
      <c r="D1072" s="52">
        <v>1070</v>
      </c>
      <c r="E1072" s="76">
        <v>4614</v>
      </c>
      <c r="F1072" s="77" t="s">
        <v>8565</v>
      </c>
      <c r="G1072" s="77" t="s">
        <v>6744</v>
      </c>
      <c r="H1072" s="77" t="s">
        <v>7889</v>
      </c>
      <c r="I1072" s="76">
        <v>2</v>
      </c>
      <c r="J1072" s="72">
        <v>44770</v>
      </c>
    </row>
    <row r="1073" spans="4:10" ht="15.6" customHeight="1">
      <c r="D1073" s="52">
        <v>1071</v>
      </c>
      <c r="E1073" s="76">
        <v>2346</v>
      </c>
      <c r="F1073" s="77" t="s">
        <v>8566</v>
      </c>
      <c r="G1073" s="77" t="s">
        <v>6813</v>
      </c>
      <c r="H1073" s="77" t="s">
        <v>8567</v>
      </c>
      <c r="I1073" s="76">
        <v>2</v>
      </c>
      <c r="J1073" s="72">
        <v>44770</v>
      </c>
    </row>
    <row r="1074" spans="4:10" ht="15.6" customHeight="1">
      <c r="D1074" s="52">
        <v>1072</v>
      </c>
      <c r="E1074" s="76">
        <v>3518</v>
      </c>
      <c r="F1074" s="77" t="s">
        <v>8568</v>
      </c>
      <c r="G1074" s="77" t="s">
        <v>6813</v>
      </c>
      <c r="H1074" s="77" t="s">
        <v>8567</v>
      </c>
      <c r="I1074" s="76">
        <v>2</v>
      </c>
      <c r="J1074" s="72">
        <v>44770</v>
      </c>
    </row>
    <row r="1075" spans="4:10" ht="15.6" customHeight="1">
      <c r="D1075" s="52">
        <v>1073</v>
      </c>
      <c r="E1075" s="76">
        <v>4032</v>
      </c>
      <c r="F1075" s="77" t="s">
        <v>8569</v>
      </c>
      <c r="G1075" s="77" t="s">
        <v>6839</v>
      </c>
      <c r="H1075" s="77" t="s">
        <v>6994</v>
      </c>
      <c r="I1075" s="76">
        <v>2</v>
      </c>
      <c r="J1075" s="72">
        <v>44770</v>
      </c>
    </row>
    <row r="1076" spans="4:10" ht="15.6" customHeight="1">
      <c r="D1076" s="52">
        <v>1074</v>
      </c>
      <c r="E1076" s="76">
        <v>3146</v>
      </c>
      <c r="F1076" s="77" t="s">
        <v>8570</v>
      </c>
      <c r="G1076" s="77" t="s">
        <v>6839</v>
      </c>
      <c r="H1076" s="77" t="s">
        <v>6994</v>
      </c>
      <c r="I1076" s="76">
        <v>2</v>
      </c>
      <c r="J1076" s="72">
        <v>44770</v>
      </c>
    </row>
    <row r="1077" spans="4:10" ht="15.6" customHeight="1">
      <c r="D1077" s="52">
        <v>1075</v>
      </c>
      <c r="E1077" s="76">
        <v>4257</v>
      </c>
      <c r="F1077" s="77" t="s">
        <v>8571</v>
      </c>
      <c r="G1077" s="77" t="s">
        <v>6744</v>
      </c>
      <c r="H1077" s="77" t="s">
        <v>7880</v>
      </c>
      <c r="I1077" s="76">
        <v>2</v>
      </c>
      <c r="J1077" s="72">
        <v>44771</v>
      </c>
    </row>
    <row r="1078" spans="4:10" ht="15.6" customHeight="1">
      <c r="D1078" s="52">
        <v>1076</v>
      </c>
      <c r="E1078" s="76">
        <v>4690</v>
      </c>
      <c r="F1078" s="77" t="s">
        <v>8572</v>
      </c>
      <c r="G1078" s="77" t="s">
        <v>6744</v>
      </c>
      <c r="H1078" s="77" t="s">
        <v>6852</v>
      </c>
      <c r="I1078" s="76">
        <v>2</v>
      </c>
      <c r="J1078" s="72">
        <v>44771</v>
      </c>
    </row>
    <row r="1079" spans="4:10" ht="15.6" customHeight="1">
      <c r="D1079" s="52">
        <v>1077</v>
      </c>
      <c r="E1079" s="76">
        <v>4035</v>
      </c>
      <c r="F1079" s="77" t="s">
        <v>8573</v>
      </c>
      <c r="G1079" s="77" t="s">
        <v>6744</v>
      </c>
      <c r="H1079" s="77" t="s">
        <v>6852</v>
      </c>
      <c r="I1079" s="76">
        <v>2</v>
      </c>
      <c r="J1079" s="72">
        <v>44771</v>
      </c>
    </row>
    <row r="1080" spans="4:10" ht="15.6" customHeight="1">
      <c r="D1080" s="52">
        <v>1078</v>
      </c>
      <c r="E1080" s="76">
        <v>4321</v>
      </c>
      <c r="F1080" s="77" t="s">
        <v>8574</v>
      </c>
      <c r="G1080" s="77" t="s">
        <v>6713</v>
      </c>
      <c r="H1080" s="77" t="s">
        <v>6726</v>
      </c>
      <c r="I1080" s="76">
        <v>2</v>
      </c>
      <c r="J1080" s="72">
        <v>44771</v>
      </c>
    </row>
    <row r="1081" spans="4:10" ht="15.6" customHeight="1">
      <c r="D1081" s="52">
        <v>1079</v>
      </c>
      <c r="E1081" s="76" t="s">
        <v>8575</v>
      </c>
      <c r="F1081" s="77" t="s">
        <v>8576</v>
      </c>
      <c r="G1081" s="77" t="s">
        <v>6713</v>
      </c>
      <c r="H1081" s="77" t="s">
        <v>5330</v>
      </c>
      <c r="I1081" s="76">
        <v>2</v>
      </c>
      <c r="J1081" s="72">
        <v>44771</v>
      </c>
    </row>
    <row r="1082" spans="4:10" ht="15.6" customHeight="1">
      <c r="D1082" s="52">
        <v>1080</v>
      </c>
      <c r="E1082" s="76">
        <v>3829</v>
      </c>
      <c r="F1082" s="77" t="s">
        <v>8577</v>
      </c>
      <c r="G1082" s="77" t="s">
        <v>6754</v>
      </c>
      <c r="H1082" s="77" t="s">
        <v>7880</v>
      </c>
      <c r="I1082" s="76">
        <v>2</v>
      </c>
      <c r="J1082" s="72">
        <v>44771</v>
      </c>
    </row>
    <row r="1083" spans="4:10" ht="15.6" customHeight="1">
      <c r="D1083" s="52">
        <v>1081</v>
      </c>
      <c r="E1083" s="76">
        <v>4522</v>
      </c>
      <c r="F1083" s="77" t="s">
        <v>8578</v>
      </c>
      <c r="G1083" s="77" t="s">
        <v>6744</v>
      </c>
      <c r="H1083" s="77" t="s">
        <v>7880</v>
      </c>
      <c r="I1083" s="76">
        <v>2</v>
      </c>
      <c r="J1083" s="72">
        <v>44771</v>
      </c>
    </row>
    <row r="1084" spans="4:10" ht="15.6" customHeight="1">
      <c r="D1084" s="52">
        <v>1082</v>
      </c>
      <c r="E1084" s="76">
        <v>4345</v>
      </c>
      <c r="F1084" s="77" t="s">
        <v>8579</v>
      </c>
      <c r="G1084" s="77" t="s">
        <v>6813</v>
      </c>
      <c r="H1084" s="77" t="s">
        <v>8580</v>
      </c>
      <c r="I1084" s="76">
        <v>2</v>
      </c>
      <c r="J1084" s="72">
        <v>44771</v>
      </c>
    </row>
    <row r="1085" spans="4:10" ht="15.6" customHeight="1">
      <c r="D1085" s="52">
        <v>1083</v>
      </c>
      <c r="E1085" s="76">
        <v>2576</v>
      </c>
      <c r="F1085" s="77" t="s">
        <v>8581</v>
      </c>
      <c r="G1085" s="77" t="s">
        <v>6813</v>
      </c>
      <c r="H1085" s="77" t="s">
        <v>8582</v>
      </c>
      <c r="I1085" s="76">
        <v>2</v>
      </c>
      <c r="J1085" s="72">
        <v>44771</v>
      </c>
    </row>
    <row r="1086" spans="4:10" ht="15.6" customHeight="1">
      <c r="D1086" s="52">
        <v>1084</v>
      </c>
      <c r="E1086" s="76">
        <v>2811</v>
      </c>
      <c r="F1086" s="77" t="s">
        <v>8583</v>
      </c>
      <c r="G1086" s="77" t="s">
        <v>6744</v>
      </c>
      <c r="H1086" s="77" t="s">
        <v>7879</v>
      </c>
      <c r="I1086" s="76">
        <v>2</v>
      </c>
      <c r="J1086" s="72">
        <v>44774</v>
      </c>
    </row>
    <row r="1087" spans="4:10" ht="15.6" customHeight="1">
      <c r="D1087" s="52">
        <v>1085</v>
      </c>
      <c r="E1087" s="76">
        <v>3242</v>
      </c>
      <c r="F1087" s="77" t="s">
        <v>8584</v>
      </c>
      <c r="G1087" s="77" t="s">
        <v>6744</v>
      </c>
      <c r="H1087" s="77" t="s">
        <v>7879</v>
      </c>
      <c r="I1087" s="76">
        <v>2</v>
      </c>
      <c r="J1087" s="72">
        <v>44774</v>
      </c>
    </row>
    <row r="1088" spans="4:10" ht="15.6" customHeight="1">
      <c r="D1088" s="52">
        <v>1086</v>
      </c>
      <c r="E1088" s="76">
        <v>3141</v>
      </c>
      <c r="F1088" s="77" t="s">
        <v>8585</v>
      </c>
      <c r="G1088" s="77" t="s">
        <v>6744</v>
      </c>
      <c r="H1088" s="77" t="s">
        <v>7879</v>
      </c>
      <c r="I1088" s="76">
        <v>2</v>
      </c>
      <c r="J1088" s="72">
        <v>44774</v>
      </c>
    </row>
    <row r="1089" spans="4:10" ht="15.6" customHeight="1">
      <c r="D1089" s="52">
        <v>1087</v>
      </c>
      <c r="E1089" s="76">
        <v>3031</v>
      </c>
      <c r="F1089" s="77" t="s">
        <v>8586</v>
      </c>
      <c r="G1089" s="77" t="s">
        <v>6744</v>
      </c>
      <c r="H1089" s="77" t="s">
        <v>7879</v>
      </c>
      <c r="I1089" s="76">
        <v>2</v>
      </c>
      <c r="J1089" s="72">
        <v>44774</v>
      </c>
    </row>
    <row r="1090" spans="4:10" ht="15.6" customHeight="1">
      <c r="D1090" s="52">
        <v>1088</v>
      </c>
      <c r="E1090" s="76" t="s">
        <v>8587</v>
      </c>
      <c r="F1090" s="77" t="s">
        <v>8588</v>
      </c>
      <c r="G1090" s="77" t="s">
        <v>6744</v>
      </c>
      <c r="H1090" s="77" t="s">
        <v>7531</v>
      </c>
      <c r="I1090" s="76">
        <v>2</v>
      </c>
      <c r="J1090" s="72">
        <v>44774</v>
      </c>
    </row>
    <row r="1091" spans="4:10" ht="15.6" customHeight="1">
      <c r="D1091" s="52">
        <v>1089</v>
      </c>
      <c r="E1091" s="76">
        <v>2096</v>
      </c>
      <c r="F1091" s="77" t="s">
        <v>8589</v>
      </c>
      <c r="G1091" s="77" t="s">
        <v>6744</v>
      </c>
      <c r="H1091" s="77" t="s">
        <v>7531</v>
      </c>
      <c r="I1091" s="76">
        <v>2</v>
      </c>
      <c r="J1091" s="72">
        <v>44774</v>
      </c>
    </row>
    <row r="1092" spans="4:10" ht="15.6" customHeight="1">
      <c r="D1092" s="52">
        <v>1090</v>
      </c>
      <c r="E1092" s="76">
        <v>2565</v>
      </c>
      <c r="F1092" s="77" t="s">
        <v>8590</v>
      </c>
      <c r="G1092" s="77" t="s">
        <v>6744</v>
      </c>
      <c r="H1092" s="77" t="s">
        <v>7531</v>
      </c>
      <c r="I1092" s="76">
        <v>2</v>
      </c>
      <c r="J1092" s="72">
        <v>44774</v>
      </c>
    </row>
    <row r="1093" spans="4:10" ht="15.6" customHeight="1">
      <c r="D1093" s="52">
        <v>1091</v>
      </c>
      <c r="E1093" s="76">
        <v>2724</v>
      </c>
      <c r="F1093" s="77" t="s">
        <v>8591</v>
      </c>
      <c r="G1093" s="77" t="s">
        <v>6772</v>
      </c>
      <c r="H1093" s="77" t="s">
        <v>8592</v>
      </c>
      <c r="I1093" s="76">
        <v>2</v>
      </c>
      <c r="J1093" s="72">
        <v>44774</v>
      </c>
    </row>
    <row r="1094" spans="4:10" ht="15.6" customHeight="1">
      <c r="D1094" s="52">
        <v>1092</v>
      </c>
      <c r="E1094" s="76">
        <v>4018</v>
      </c>
      <c r="F1094" s="77" t="s">
        <v>7241</v>
      </c>
      <c r="G1094" s="77" t="s">
        <v>6772</v>
      </c>
      <c r="H1094" s="77" t="s">
        <v>8592</v>
      </c>
      <c r="I1094" s="76">
        <v>2</v>
      </c>
      <c r="J1094" s="72">
        <v>44774</v>
      </c>
    </row>
    <row r="1095" spans="4:10" ht="15.6" customHeight="1">
      <c r="D1095" s="52">
        <v>1093</v>
      </c>
      <c r="E1095" s="76">
        <v>3561</v>
      </c>
      <c r="F1095" s="77" t="s">
        <v>8593</v>
      </c>
      <c r="G1095" s="77" t="s">
        <v>6839</v>
      </c>
      <c r="H1095" s="77" t="s">
        <v>8594</v>
      </c>
      <c r="I1095" s="76">
        <v>2</v>
      </c>
      <c r="J1095" s="72">
        <v>44774</v>
      </c>
    </row>
    <row r="1096" spans="4:10" ht="15.6" customHeight="1">
      <c r="D1096" s="52">
        <v>1094</v>
      </c>
      <c r="E1096" s="76">
        <v>4294</v>
      </c>
      <c r="F1096" s="77" t="s">
        <v>8595</v>
      </c>
      <c r="G1096" s="77" t="s">
        <v>6839</v>
      </c>
      <c r="H1096" s="77" t="s">
        <v>7483</v>
      </c>
      <c r="I1096" s="76">
        <v>2</v>
      </c>
      <c r="J1096" s="72">
        <v>44774</v>
      </c>
    </row>
    <row r="1097" spans="4:10" ht="15.6" customHeight="1">
      <c r="D1097" s="52">
        <v>1095</v>
      </c>
      <c r="E1097" s="76">
        <v>4281</v>
      </c>
      <c r="F1097" s="77" t="s">
        <v>8596</v>
      </c>
      <c r="G1097" s="77" t="s">
        <v>6839</v>
      </c>
      <c r="H1097" s="77" t="s">
        <v>8597</v>
      </c>
      <c r="I1097" s="76">
        <v>2</v>
      </c>
      <c r="J1097" s="72">
        <v>44774</v>
      </c>
    </row>
    <row r="1098" spans="4:10" ht="15.6" customHeight="1">
      <c r="D1098" s="52">
        <v>1096</v>
      </c>
      <c r="E1098" s="76">
        <v>2237</v>
      </c>
      <c r="F1098" s="77" t="s">
        <v>979</v>
      </c>
      <c r="G1098" s="77" t="s">
        <v>6733</v>
      </c>
      <c r="H1098" s="77" t="s">
        <v>2</v>
      </c>
      <c r="I1098" s="76">
        <v>2</v>
      </c>
      <c r="J1098" s="72">
        <v>44774</v>
      </c>
    </row>
    <row r="1099" spans="4:10" ht="15.6" customHeight="1">
      <c r="D1099" s="52">
        <v>1097</v>
      </c>
      <c r="E1099" s="76">
        <v>2175</v>
      </c>
      <c r="F1099" s="77" t="s">
        <v>8598</v>
      </c>
      <c r="G1099" s="77" t="s">
        <v>6713</v>
      </c>
      <c r="H1099" s="77" t="s">
        <v>7231</v>
      </c>
      <c r="I1099" s="76">
        <v>2</v>
      </c>
      <c r="J1099" s="72">
        <v>44775</v>
      </c>
    </row>
    <row r="1100" spans="4:10" ht="15.6" customHeight="1">
      <c r="D1100" s="52">
        <v>1098</v>
      </c>
      <c r="E1100" s="76">
        <v>2477</v>
      </c>
      <c r="F1100" s="77" t="s">
        <v>8599</v>
      </c>
      <c r="G1100" s="77" t="s">
        <v>6744</v>
      </c>
      <c r="H1100" s="77" t="s">
        <v>7879</v>
      </c>
      <c r="I1100" s="76">
        <v>2</v>
      </c>
      <c r="J1100" s="72">
        <v>44775</v>
      </c>
    </row>
    <row r="1101" spans="4:10" ht="15.6" customHeight="1">
      <c r="D1101" s="52">
        <v>1099</v>
      </c>
      <c r="E1101" s="76">
        <v>2882</v>
      </c>
      <c r="F1101" s="77" t="s">
        <v>8600</v>
      </c>
      <c r="G1101" s="77" t="s">
        <v>6744</v>
      </c>
      <c r="H1101" s="77" t="s">
        <v>7879</v>
      </c>
      <c r="I1101" s="76">
        <v>2</v>
      </c>
      <c r="J1101" s="72">
        <v>44775</v>
      </c>
    </row>
    <row r="1102" spans="4:10" ht="15.6" customHeight="1">
      <c r="D1102" s="52">
        <v>1100</v>
      </c>
      <c r="E1102" s="76">
        <v>4368</v>
      </c>
      <c r="F1102" s="77" t="s">
        <v>8601</v>
      </c>
      <c r="G1102" s="77" t="s">
        <v>6744</v>
      </c>
      <c r="H1102" s="77" t="s">
        <v>7879</v>
      </c>
      <c r="I1102" s="76">
        <v>2</v>
      </c>
      <c r="J1102" s="72">
        <v>44775</v>
      </c>
    </row>
    <row r="1103" spans="4:10" ht="15.6" customHeight="1">
      <c r="D1103" s="52">
        <v>1101</v>
      </c>
      <c r="E1103" s="76">
        <v>3587</v>
      </c>
      <c r="F1103" s="77" t="s">
        <v>8602</v>
      </c>
      <c r="G1103" s="77" t="s">
        <v>6744</v>
      </c>
      <c r="H1103" s="77" t="s">
        <v>7531</v>
      </c>
      <c r="I1103" s="76">
        <v>2</v>
      </c>
      <c r="J1103" s="72">
        <v>44775</v>
      </c>
    </row>
    <row r="1104" spans="4:10" ht="15.6" customHeight="1">
      <c r="D1104" s="52">
        <v>1102</v>
      </c>
      <c r="E1104" s="76">
        <v>3645</v>
      </c>
      <c r="F1104" s="77" t="s">
        <v>8603</v>
      </c>
      <c r="G1104" s="77" t="s">
        <v>6744</v>
      </c>
      <c r="H1104" s="77" t="s">
        <v>7531</v>
      </c>
      <c r="I1104" s="76">
        <v>2</v>
      </c>
      <c r="J1104" s="72">
        <v>44775</v>
      </c>
    </row>
    <row r="1105" spans="4:10" ht="15.6" customHeight="1">
      <c r="D1105" s="52">
        <v>1103</v>
      </c>
      <c r="E1105" s="76">
        <v>3816</v>
      </c>
      <c r="F1105" s="77" t="s">
        <v>8604</v>
      </c>
      <c r="G1105" s="77" t="s">
        <v>6744</v>
      </c>
      <c r="H1105" s="77" t="s">
        <v>7531</v>
      </c>
      <c r="I1105" s="76">
        <v>2</v>
      </c>
      <c r="J1105" s="72">
        <v>44775</v>
      </c>
    </row>
    <row r="1106" spans="4:10" ht="15.6" customHeight="1">
      <c r="D1106" s="52">
        <v>1104</v>
      </c>
      <c r="E1106" s="76">
        <v>3470</v>
      </c>
      <c r="F1106" s="77" t="s">
        <v>8605</v>
      </c>
      <c r="G1106" s="77" t="s">
        <v>6772</v>
      </c>
      <c r="H1106" s="77" t="s">
        <v>8606</v>
      </c>
      <c r="I1106" s="76">
        <v>2</v>
      </c>
      <c r="J1106" s="72">
        <v>44775</v>
      </c>
    </row>
    <row r="1107" spans="4:10" ht="15.6" customHeight="1">
      <c r="D1107" s="52">
        <v>1105</v>
      </c>
      <c r="E1107" s="76">
        <v>4984</v>
      </c>
      <c r="F1107" s="77" t="s">
        <v>8607</v>
      </c>
      <c r="G1107" s="77" t="s">
        <v>6839</v>
      </c>
      <c r="H1107" s="77" t="s">
        <v>6850</v>
      </c>
      <c r="I1107" s="76">
        <v>2</v>
      </c>
      <c r="J1107" s="72">
        <v>44775</v>
      </c>
    </row>
    <row r="1108" spans="4:10" ht="15.6" customHeight="1">
      <c r="D1108" s="52">
        <v>1106</v>
      </c>
      <c r="E1108" s="76">
        <v>2074</v>
      </c>
      <c r="F1108" s="77" t="s">
        <v>8608</v>
      </c>
      <c r="G1108" s="77" t="s">
        <v>6839</v>
      </c>
      <c r="H1108" s="77" t="s">
        <v>6850</v>
      </c>
      <c r="I1108" s="76">
        <v>2</v>
      </c>
      <c r="J1108" s="72">
        <v>44775</v>
      </c>
    </row>
    <row r="1109" spans="4:10" ht="15.6" customHeight="1">
      <c r="D1109" s="52">
        <v>1107</v>
      </c>
      <c r="E1109" s="76">
        <v>2205</v>
      </c>
      <c r="F1109" s="77" t="s">
        <v>8609</v>
      </c>
      <c r="G1109" s="77" t="s">
        <v>6839</v>
      </c>
      <c r="H1109" s="77" t="s">
        <v>6850</v>
      </c>
      <c r="I1109" s="76">
        <v>2</v>
      </c>
      <c r="J1109" s="72">
        <v>44775</v>
      </c>
    </row>
    <row r="1110" spans="4:10" ht="15.6" customHeight="1">
      <c r="D1110" s="52">
        <v>1108</v>
      </c>
      <c r="E1110" s="76">
        <v>4236</v>
      </c>
      <c r="F1110" s="77" t="s">
        <v>7123</v>
      </c>
      <c r="G1110" s="77" t="s">
        <v>6744</v>
      </c>
      <c r="H1110" s="77" t="s">
        <v>7879</v>
      </c>
      <c r="I1110" s="76">
        <v>2</v>
      </c>
      <c r="J1110" s="72">
        <v>44776</v>
      </c>
    </row>
    <row r="1111" spans="4:10" ht="15.6" customHeight="1">
      <c r="D1111" s="52">
        <v>1109</v>
      </c>
      <c r="E1111" s="76">
        <v>3018</v>
      </c>
      <c r="F1111" s="77" t="s">
        <v>8610</v>
      </c>
      <c r="G1111" s="77" t="s">
        <v>6744</v>
      </c>
      <c r="H1111" s="77" t="s">
        <v>7879</v>
      </c>
      <c r="I1111" s="76">
        <v>2</v>
      </c>
      <c r="J1111" s="72">
        <v>44776</v>
      </c>
    </row>
    <row r="1112" spans="4:10" ht="15.6" customHeight="1">
      <c r="D1112" s="52">
        <v>1110</v>
      </c>
      <c r="E1112" s="76" t="s">
        <v>8611</v>
      </c>
      <c r="F1112" s="77" t="s">
        <v>8612</v>
      </c>
      <c r="G1112" s="77" t="s">
        <v>6744</v>
      </c>
      <c r="H1112" s="77" t="s">
        <v>7879</v>
      </c>
      <c r="I1112" s="76">
        <v>2</v>
      </c>
      <c r="J1112" s="72">
        <v>44776</v>
      </c>
    </row>
    <row r="1113" spans="4:10" ht="15.6" customHeight="1">
      <c r="D1113" s="52">
        <v>1111</v>
      </c>
      <c r="E1113" s="76">
        <v>3150</v>
      </c>
      <c r="F1113" s="77" t="s">
        <v>8613</v>
      </c>
      <c r="G1113" s="77" t="s">
        <v>6744</v>
      </c>
      <c r="H1113" s="77" t="s">
        <v>7879</v>
      </c>
      <c r="I1113" s="76">
        <v>2</v>
      </c>
      <c r="J1113" s="72">
        <v>44776</v>
      </c>
    </row>
    <row r="1114" spans="4:10" ht="15.6" customHeight="1">
      <c r="D1114" s="52">
        <v>1112</v>
      </c>
      <c r="E1114" s="76">
        <v>4913</v>
      </c>
      <c r="F1114" s="77" t="s">
        <v>8614</v>
      </c>
      <c r="G1114" s="77" t="s">
        <v>6744</v>
      </c>
      <c r="H1114" s="77" t="s">
        <v>7879</v>
      </c>
      <c r="I1114" s="76">
        <v>2</v>
      </c>
      <c r="J1114" s="72">
        <v>44776</v>
      </c>
    </row>
    <row r="1115" spans="4:10" ht="15.6" customHeight="1">
      <c r="D1115" s="52">
        <v>1113</v>
      </c>
      <c r="E1115" s="76">
        <v>2831</v>
      </c>
      <c r="F1115" s="77" t="s">
        <v>8615</v>
      </c>
      <c r="G1115" s="77" t="s">
        <v>6744</v>
      </c>
      <c r="H1115" s="77" t="s">
        <v>7531</v>
      </c>
      <c r="I1115" s="76">
        <v>2</v>
      </c>
      <c r="J1115" s="72">
        <v>44776</v>
      </c>
    </row>
    <row r="1116" spans="4:10" ht="15.6" customHeight="1">
      <c r="D1116" s="52">
        <v>1114</v>
      </c>
      <c r="E1116" s="76">
        <v>4426</v>
      </c>
      <c r="F1116" s="77" t="s">
        <v>8616</v>
      </c>
      <c r="G1116" s="77" t="s">
        <v>6744</v>
      </c>
      <c r="H1116" s="77" t="s">
        <v>7531</v>
      </c>
      <c r="I1116" s="76">
        <v>2</v>
      </c>
      <c r="J1116" s="72">
        <v>44776</v>
      </c>
    </row>
    <row r="1117" spans="4:10" ht="15.6" customHeight="1">
      <c r="D1117" s="52">
        <v>1115</v>
      </c>
      <c r="E1117" s="76">
        <v>4186</v>
      </c>
      <c r="F1117" s="77" t="s">
        <v>8617</v>
      </c>
      <c r="G1117" s="77" t="s">
        <v>6744</v>
      </c>
      <c r="H1117" s="77" t="s">
        <v>7531</v>
      </c>
      <c r="I1117" s="76">
        <v>2</v>
      </c>
      <c r="J1117" s="72">
        <v>44776</v>
      </c>
    </row>
    <row r="1118" spans="4:10" ht="15.6" customHeight="1">
      <c r="D1118" s="52">
        <v>1116</v>
      </c>
      <c r="E1118" s="76">
        <v>3873</v>
      </c>
      <c r="F1118" s="77" t="s">
        <v>8618</v>
      </c>
      <c r="G1118" s="77" t="s">
        <v>6772</v>
      </c>
      <c r="H1118" s="77" t="s">
        <v>8619</v>
      </c>
      <c r="I1118" s="76">
        <v>2</v>
      </c>
      <c r="J1118" s="72">
        <v>44776</v>
      </c>
    </row>
    <row r="1119" spans="4:10" ht="15.6" customHeight="1">
      <c r="D1119" s="52">
        <v>1117</v>
      </c>
      <c r="E1119" s="76">
        <v>3909</v>
      </c>
      <c r="F1119" s="77" t="s">
        <v>8620</v>
      </c>
      <c r="G1119" s="77" t="s">
        <v>6772</v>
      </c>
      <c r="H1119" s="77" t="s">
        <v>8619</v>
      </c>
      <c r="I1119" s="76">
        <v>2</v>
      </c>
      <c r="J1119" s="72">
        <v>44776</v>
      </c>
    </row>
    <row r="1120" spans="4:10" ht="15.6" customHeight="1">
      <c r="D1120" s="52">
        <v>1118</v>
      </c>
      <c r="E1120" s="76">
        <v>4975</v>
      </c>
      <c r="F1120" s="77" t="s">
        <v>8621</v>
      </c>
      <c r="G1120" s="77" t="s">
        <v>6839</v>
      </c>
      <c r="H1120" s="77" t="s">
        <v>8110</v>
      </c>
      <c r="I1120" s="76">
        <v>2</v>
      </c>
      <c r="J1120" s="72">
        <v>44776</v>
      </c>
    </row>
    <row r="1121" spans="4:10" ht="15.6" customHeight="1">
      <c r="D1121" s="52">
        <v>1119</v>
      </c>
      <c r="E1121" s="76">
        <v>4899</v>
      </c>
      <c r="F1121" s="77" t="s">
        <v>8622</v>
      </c>
      <c r="G1121" s="77" t="s">
        <v>6839</v>
      </c>
      <c r="H1121" s="77" t="s">
        <v>8623</v>
      </c>
      <c r="I1121" s="76">
        <v>2</v>
      </c>
      <c r="J1121" s="72">
        <v>44776</v>
      </c>
    </row>
    <row r="1122" spans="4:10" ht="15.6" customHeight="1">
      <c r="D1122" s="52">
        <v>1120</v>
      </c>
      <c r="E1122" s="76">
        <v>3058</v>
      </c>
      <c r="F1122" s="77" t="s">
        <v>8624</v>
      </c>
      <c r="G1122" s="77" t="s">
        <v>6744</v>
      </c>
      <c r="H1122" s="77" t="s">
        <v>7880</v>
      </c>
      <c r="I1122" s="76">
        <v>2</v>
      </c>
      <c r="J1122" s="72">
        <v>44776</v>
      </c>
    </row>
    <row r="1123" spans="4:10" ht="15.6" customHeight="1">
      <c r="D1123" s="52">
        <v>1121</v>
      </c>
      <c r="E1123" s="76" t="s">
        <v>8625</v>
      </c>
      <c r="F1123" s="77" t="s">
        <v>8626</v>
      </c>
      <c r="G1123" s="77" t="s">
        <v>6744</v>
      </c>
      <c r="H1123" s="77" t="s">
        <v>7879</v>
      </c>
      <c r="I1123" s="76">
        <v>2</v>
      </c>
      <c r="J1123" s="72">
        <v>44777</v>
      </c>
    </row>
    <row r="1124" spans="4:10" ht="15.6" customHeight="1">
      <c r="D1124" s="52">
        <v>1122</v>
      </c>
      <c r="E1124" s="76">
        <v>4793</v>
      </c>
      <c r="F1124" s="77" t="s">
        <v>8627</v>
      </c>
      <c r="G1124" s="77" t="s">
        <v>6744</v>
      </c>
      <c r="H1124" s="77" t="s">
        <v>7879</v>
      </c>
      <c r="I1124" s="76">
        <v>2</v>
      </c>
      <c r="J1124" s="72">
        <v>44777</v>
      </c>
    </row>
    <row r="1125" spans="4:10" ht="15.6" customHeight="1">
      <c r="D1125" s="52">
        <v>1123</v>
      </c>
      <c r="E1125" s="76">
        <v>4419</v>
      </c>
      <c r="F1125" s="77" t="s">
        <v>7164</v>
      </c>
      <c r="G1125" s="77" t="s">
        <v>6744</v>
      </c>
      <c r="H1125" s="77" t="s">
        <v>7879</v>
      </c>
      <c r="I1125" s="76">
        <v>2</v>
      </c>
      <c r="J1125" s="72">
        <v>44777</v>
      </c>
    </row>
    <row r="1126" spans="4:10" ht="15.6" customHeight="1">
      <c r="D1126" s="52">
        <v>1124</v>
      </c>
      <c r="E1126" s="76" t="s">
        <v>8628</v>
      </c>
      <c r="F1126" s="77" t="s">
        <v>8629</v>
      </c>
      <c r="G1126" s="77" t="s">
        <v>6744</v>
      </c>
      <c r="H1126" s="77" t="s">
        <v>7879</v>
      </c>
      <c r="I1126" s="76">
        <v>2</v>
      </c>
      <c r="J1126" s="72">
        <v>44777</v>
      </c>
    </row>
    <row r="1127" spans="4:10" ht="15.6" customHeight="1">
      <c r="D1127" s="52">
        <v>1125</v>
      </c>
      <c r="E1127" s="76">
        <v>2850</v>
      </c>
      <c r="F1127" s="77" t="s">
        <v>8630</v>
      </c>
      <c r="G1127" s="77" t="s">
        <v>6744</v>
      </c>
      <c r="H1127" s="77" t="s">
        <v>7531</v>
      </c>
      <c r="I1127" s="76">
        <v>2</v>
      </c>
      <c r="J1127" s="72">
        <v>44777</v>
      </c>
    </row>
    <row r="1128" spans="4:10" ht="15.6" customHeight="1">
      <c r="D1128" s="52">
        <v>1126</v>
      </c>
      <c r="E1128" s="76">
        <v>3911</v>
      </c>
      <c r="F1128" s="77" t="s">
        <v>8631</v>
      </c>
      <c r="G1128" s="77" t="s">
        <v>6744</v>
      </c>
      <c r="H1128" s="77" t="s">
        <v>7531</v>
      </c>
      <c r="I1128" s="76">
        <v>2</v>
      </c>
      <c r="J1128" s="72">
        <v>44777</v>
      </c>
    </row>
    <row r="1129" spans="4:10" ht="15.6" customHeight="1">
      <c r="D1129" s="52">
        <v>1127</v>
      </c>
      <c r="E1129" s="76">
        <v>3027</v>
      </c>
      <c r="F1129" s="77" t="s">
        <v>8632</v>
      </c>
      <c r="G1129" s="77" t="s">
        <v>6744</v>
      </c>
      <c r="H1129" s="77" t="s">
        <v>7531</v>
      </c>
      <c r="I1129" s="76">
        <v>2</v>
      </c>
      <c r="J1129" s="72">
        <v>44777</v>
      </c>
    </row>
    <row r="1130" spans="4:10" ht="15.6" customHeight="1">
      <c r="D1130" s="52">
        <v>1128</v>
      </c>
      <c r="E1130" s="76">
        <v>3109</v>
      </c>
      <c r="F1130" s="77" t="s">
        <v>8633</v>
      </c>
      <c r="G1130" s="77" t="s">
        <v>6839</v>
      </c>
      <c r="H1130" s="77" t="s">
        <v>6994</v>
      </c>
      <c r="I1130" s="76">
        <v>2</v>
      </c>
      <c r="J1130" s="72">
        <v>44777</v>
      </c>
    </row>
    <row r="1131" spans="4:10" ht="15.6" customHeight="1">
      <c r="D1131" s="52">
        <v>1129</v>
      </c>
      <c r="E1131" s="76">
        <v>3522</v>
      </c>
      <c r="F1131" s="77" t="s">
        <v>8634</v>
      </c>
      <c r="G1131" s="77" t="s">
        <v>6839</v>
      </c>
      <c r="H1131" s="77" t="s">
        <v>6994</v>
      </c>
      <c r="I1131" s="76">
        <v>2</v>
      </c>
      <c r="J1131" s="72">
        <v>44777</v>
      </c>
    </row>
    <row r="1132" spans="4:10" ht="15.6" customHeight="1">
      <c r="D1132" s="52">
        <v>1130</v>
      </c>
      <c r="E1132" s="76">
        <v>3336</v>
      </c>
      <c r="F1132" s="77" t="s">
        <v>8635</v>
      </c>
      <c r="G1132" s="77" t="s">
        <v>6744</v>
      </c>
      <c r="H1132" s="77" t="s">
        <v>7879</v>
      </c>
      <c r="I1132" s="76">
        <v>2</v>
      </c>
      <c r="J1132" s="72">
        <v>44778</v>
      </c>
    </row>
    <row r="1133" spans="4:10" ht="15.6" customHeight="1">
      <c r="D1133" s="52">
        <v>1131</v>
      </c>
      <c r="E1133" s="76" t="s">
        <v>8636</v>
      </c>
      <c r="F1133" s="77" t="s">
        <v>8637</v>
      </c>
      <c r="G1133" s="77" t="s">
        <v>6744</v>
      </c>
      <c r="H1133" s="77" t="s">
        <v>7879</v>
      </c>
      <c r="I1133" s="76">
        <v>2</v>
      </c>
      <c r="J1133" s="72">
        <v>44778</v>
      </c>
    </row>
    <row r="1134" spans="4:10" ht="15.6" customHeight="1">
      <c r="D1134" s="52">
        <v>1132</v>
      </c>
      <c r="E1134" s="76">
        <v>4467</v>
      </c>
      <c r="F1134" s="77" t="s">
        <v>8638</v>
      </c>
      <c r="G1134" s="77" t="s">
        <v>6744</v>
      </c>
      <c r="H1134" s="77" t="s">
        <v>7531</v>
      </c>
      <c r="I1134" s="76">
        <v>2</v>
      </c>
      <c r="J1134" s="72">
        <v>44778</v>
      </c>
    </row>
    <row r="1135" spans="4:10" ht="15.6" customHeight="1">
      <c r="D1135" s="52">
        <v>1133</v>
      </c>
      <c r="E1135" s="76">
        <v>4672</v>
      </c>
      <c r="F1135" s="77" t="s">
        <v>8639</v>
      </c>
      <c r="G1135" s="77" t="s">
        <v>6744</v>
      </c>
      <c r="H1135" s="77" t="s">
        <v>7531</v>
      </c>
      <c r="I1135" s="76">
        <v>2</v>
      </c>
      <c r="J1135" s="72">
        <v>44778</v>
      </c>
    </row>
    <row r="1136" spans="4:10" ht="15.6" customHeight="1">
      <c r="D1136" s="52">
        <v>1134</v>
      </c>
      <c r="E1136" s="76">
        <v>4920</v>
      </c>
      <c r="F1136" s="77" t="s">
        <v>8640</v>
      </c>
      <c r="G1136" s="77" t="s">
        <v>6744</v>
      </c>
      <c r="H1136" s="77" t="s">
        <v>7531</v>
      </c>
      <c r="I1136" s="76">
        <v>2</v>
      </c>
      <c r="J1136" s="72">
        <v>44778</v>
      </c>
    </row>
    <row r="1137" spans="4:10" ht="15.6" customHeight="1">
      <c r="D1137" s="52">
        <v>1135</v>
      </c>
      <c r="E1137" s="76">
        <v>3493</v>
      </c>
      <c r="F1137" s="77" t="s">
        <v>8641</v>
      </c>
      <c r="G1137" s="77" t="s">
        <v>6744</v>
      </c>
      <c r="H1137" s="77" t="s">
        <v>7879</v>
      </c>
      <c r="I1137" s="76">
        <v>2</v>
      </c>
      <c r="J1137" s="72">
        <v>44781</v>
      </c>
    </row>
    <row r="1138" spans="4:10" ht="15.6" customHeight="1">
      <c r="D1138" s="52">
        <v>1136</v>
      </c>
      <c r="E1138" s="76">
        <v>3978</v>
      </c>
      <c r="F1138" s="77" t="s">
        <v>8642</v>
      </c>
      <c r="G1138" s="77" t="s">
        <v>6744</v>
      </c>
      <c r="H1138" s="77" t="s">
        <v>7879</v>
      </c>
      <c r="I1138" s="76">
        <v>2</v>
      </c>
      <c r="J1138" s="72">
        <v>44781</v>
      </c>
    </row>
    <row r="1139" spans="4:10" ht="15.6" customHeight="1">
      <c r="D1139" s="52">
        <v>1137</v>
      </c>
      <c r="E1139" s="76" t="s">
        <v>8643</v>
      </c>
      <c r="F1139" s="77" t="s">
        <v>8644</v>
      </c>
      <c r="G1139" s="77" t="s">
        <v>6744</v>
      </c>
      <c r="H1139" s="77" t="s">
        <v>7879</v>
      </c>
      <c r="I1139" s="76">
        <v>2</v>
      </c>
      <c r="J1139" s="72">
        <v>44781</v>
      </c>
    </row>
    <row r="1140" spans="4:10" ht="15.6" customHeight="1">
      <c r="D1140" s="52">
        <v>1138</v>
      </c>
      <c r="E1140" s="76">
        <v>2853</v>
      </c>
      <c r="F1140" s="77" t="s">
        <v>8645</v>
      </c>
      <c r="G1140" s="77" t="s">
        <v>6744</v>
      </c>
      <c r="H1140" s="77" t="s">
        <v>6822</v>
      </c>
      <c r="I1140" s="76">
        <v>2</v>
      </c>
      <c r="J1140" s="72">
        <v>44781</v>
      </c>
    </row>
    <row r="1141" spans="4:10" ht="15.6" customHeight="1">
      <c r="D1141" s="52">
        <v>1139</v>
      </c>
      <c r="E1141" s="76">
        <v>3967</v>
      </c>
      <c r="F1141" s="77" t="s">
        <v>8646</v>
      </c>
      <c r="G1141" s="77" t="s">
        <v>6744</v>
      </c>
      <c r="H1141" s="77" t="s">
        <v>6822</v>
      </c>
      <c r="I1141" s="76">
        <v>2</v>
      </c>
      <c r="J1141" s="72">
        <v>44781</v>
      </c>
    </row>
    <row r="1142" spans="4:10" ht="15.6" customHeight="1">
      <c r="D1142" s="52">
        <v>1140</v>
      </c>
      <c r="E1142" s="76">
        <v>4073</v>
      </c>
      <c r="F1142" s="77" t="s">
        <v>8647</v>
      </c>
      <c r="G1142" s="77" t="s">
        <v>6744</v>
      </c>
      <c r="H1142" s="77" t="s">
        <v>6822</v>
      </c>
      <c r="I1142" s="76">
        <v>2</v>
      </c>
      <c r="J1142" s="72">
        <v>44781</v>
      </c>
    </row>
    <row r="1143" spans="4:10" ht="15.6" customHeight="1">
      <c r="D1143" s="52">
        <v>1141</v>
      </c>
      <c r="E1143" s="76">
        <v>4678</v>
      </c>
      <c r="F1143" s="77" t="s">
        <v>8648</v>
      </c>
      <c r="G1143" s="77" t="s">
        <v>6839</v>
      </c>
      <c r="H1143" s="77" t="s">
        <v>8649</v>
      </c>
      <c r="I1143" s="76">
        <v>2</v>
      </c>
      <c r="J1143" s="72">
        <v>44781</v>
      </c>
    </row>
    <row r="1144" spans="4:10" ht="15.6" customHeight="1">
      <c r="D1144" s="52">
        <v>1142</v>
      </c>
      <c r="E1144" s="76">
        <v>4669</v>
      </c>
      <c r="F1144" s="77" t="s">
        <v>8650</v>
      </c>
      <c r="G1144" s="77" t="s">
        <v>6839</v>
      </c>
      <c r="H1144" s="77" t="s">
        <v>8235</v>
      </c>
      <c r="I1144" s="76">
        <v>2</v>
      </c>
      <c r="J1144" s="72">
        <v>44781</v>
      </c>
    </row>
    <row r="1145" spans="4:10" ht="15.6" customHeight="1">
      <c r="D1145" s="52">
        <v>1143</v>
      </c>
      <c r="E1145" s="76">
        <v>4417</v>
      </c>
      <c r="F1145" s="77" t="s">
        <v>8651</v>
      </c>
      <c r="G1145" s="77" t="s">
        <v>6839</v>
      </c>
      <c r="H1145" s="77" t="s">
        <v>8652</v>
      </c>
      <c r="I1145" s="76">
        <v>2</v>
      </c>
      <c r="J1145" s="72">
        <v>44781</v>
      </c>
    </row>
    <row r="1146" spans="4:10" ht="15.6" customHeight="1">
      <c r="D1146" s="52">
        <v>1144</v>
      </c>
      <c r="E1146" s="76">
        <v>4143</v>
      </c>
      <c r="F1146" s="77" t="s">
        <v>8653</v>
      </c>
      <c r="G1146" s="77" t="s">
        <v>6744</v>
      </c>
      <c r="H1146" s="77" t="s">
        <v>7879</v>
      </c>
      <c r="I1146" s="76">
        <v>2</v>
      </c>
      <c r="J1146" s="72">
        <v>44782</v>
      </c>
    </row>
    <row r="1147" spans="4:10" ht="15.6" customHeight="1">
      <c r="D1147" s="52">
        <v>1145</v>
      </c>
      <c r="E1147" s="76">
        <v>3092</v>
      </c>
      <c r="F1147" s="77" t="s">
        <v>8654</v>
      </c>
      <c r="G1147" s="77" t="s">
        <v>6744</v>
      </c>
      <c r="H1147" s="77" t="s">
        <v>7879</v>
      </c>
      <c r="I1147" s="76">
        <v>2</v>
      </c>
      <c r="J1147" s="72">
        <v>44782</v>
      </c>
    </row>
    <row r="1148" spans="4:10" ht="15.6" customHeight="1">
      <c r="D1148" s="52">
        <v>1146</v>
      </c>
      <c r="E1148" s="76">
        <v>4365</v>
      </c>
      <c r="F1148" s="77" t="s">
        <v>8655</v>
      </c>
      <c r="G1148" s="77" t="s">
        <v>6744</v>
      </c>
      <c r="H1148" s="77" t="s">
        <v>7879</v>
      </c>
      <c r="I1148" s="76">
        <v>2</v>
      </c>
      <c r="J1148" s="72">
        <v>44782</v>
      </c>
    </row>
    <row r="1149" spans="4:10" ht="15.6" customHeight="1">
      <c r="D1149" s="52">
        <v>1147</v>
      </c>
      <c r="E1149" s="76">
        <v>2777</v>
      </c>
      <c r="F1149" s="77" t="s">
        <v>8656</v>
      </c>
      <c r="G1149" s="77" t="s">
        <v>6744</v>
      </c>
      <c r="H1149" s="77" t="s">
        <v>7879</v>
      </c>
      <c r="I1149" s="76">
        <v>2</v>
      </c>
      <c r="J1149" s="72">
        <v>44782</v>
      </c>
    </row>
    <row r="1150" spans="4:10" ht="15.6" customHeight="1">
      <c r="D1150" s="52">
        <v>1148</v>
      </c>
      <c r="E1150" s="76">
        <v>4359</v>
      </c>
      <c r="F1150" s="77" t="s">
        <v>8657</v>
      </c>
      <c r="G1150" s="77" t="s">
        <v>6744</v>
      </c>
      <c r="H1150" s="77" t="s">
        <v>7879</v>
      </c>
      <c r="I1150" s="76">
        <v>2</v>
      </c>
      <c r="J1150" s="72">
        <v>44782</v>
      </c>
    </row>
    <row r="1151" spans="4:10" ht="15.6" customHeight="1">
      <c r="D1151" s="52">
        <v>1149</v>
      </c>
      <c r="E1151" s="76" t="s">
        <v>8658</v>
      </c>
      <c r="F1151" s="77" t="s">
        <v>8659</v>
      </c>
      <c r="G1151" s="77" t="s">
        <v>6744</v>
      </c>
      <c r="H1151" s="77" t="s">
        <v>6822</v>
      </c>
      <c r="I1151" s="76">
        <v>2</v>
      </c>
      <c r="J1151" s="72">
        <v>44782</v>
      </c>
    </row>
    <row r="1152" spans="4:10" ht="15.6" customHeight="1">
      <c r="D1152" s="52">
        <v>1150</v>
      </c>
      <c r="E1152" s="76">
        <v>4619</v>
      </c>
      <c r="F1152" s="77" t="s">
        <v>8660</v>
      </c>
      <c r="G1152" s="77" t="s">
        <v>6744</v>
      </c>
      <c r="H1152" s="77" t="s">
        <v>6822</v>
      </c>
      <c r="I1152" s="76">
        <v>2</v>
      </c>
      <c r="J1152" s="72">
        <v>44782</v>
      </c>
    </row>
    <row r="1153" spans="4:10" ht="15.6" customHeight="1">
      <c r="D1153" s="52">
        <v>1151</v>
      </c>
      <c r="E1153" s="76">
        <v>4756</v>
      </c>
      <c r="F1153" s="77" t="s">
        <v>8661</v>
      </c>
      <c r="G1153" s="77" t="s">
        <v>6744</v>
      </c>
      <c r="H1153" s="77" t="s">
        <v>6822</v>
      </c>
      <c r="I1153" s="76">
        <v>2</v>
      </c>
      <c r="J1153" s="72">
        <v>44782</v>
      </c>
    </row>
    <row r="1154" spans="4:10" ht="15.6" customHeight="1">
      <c r="D1154" s="52">
        <v>1152</v>
      </c>
      <c r="E1154" s="76">
        <v>4555</v>
      </c>
      <c r="F1154" s="77" t="s">
        <v>8662</v>
      </c>
      <c r="G1154" s="77" t="s">
        <v>6839</v>
      </c>
      <c r="H1154" s="77" t="s">
        <v>8663</v>
      </c>
      <c r="I1154" s="76">
        <v>2</v>
      </c>
      <c r="J1154" s="72">
        <v>44782</v>
      </c>
    </row>
    <row r="1155" spans="4:10" ht="15.6" customHeight="1">
      <c r="D1155" s="52">
        <v>1153</v>
      </c>
      <c r="E1155" s="76">
        <v>4976</v>
      </c>
      <c r="F1155" s="77" t="s">
        <v>8664</v>
      </c>
      <c r="G1155" s="77" t="s">
        <v>6857</v>
      </c>
      <c r="H1155" s="77" t="s">
        <v>8665</v>
      </c>
      <c r="I1155" s="76">
        <v>2</v>
      </c>
      <c r="J1155" s="72">
        <v>44782</v>
      </c>
    </row>
    <row r="1156" spans="4:10" ht="15.6" customHeight="1">
      <c r="D1156" s="52">
        <v>1154</v>
      </c>
      <c r="E1156" s="76">
        <v>2017</v>
      </c>
      <c r="F1156" s="77" t="s">
        <v>8666</v>
      </c>
      <c r="G1156" s="77" t="s">
        <v>6744</v>
      </c>
      <c r="H1156" s="77" t="s">
        <v>6824</v>
      </c>
      <c r="I1156" s="76">
        <v>2</v>
      </c>
      <c r="J1156" s="72">
        <v>44783</v>
      </c>
    </row>
    <row r="1157" spans="4:10" ht="15.6" customHeight="1">
      <c r="D1157" s="52">
        <v>1155</v>
      </c>
      <c r="E1157" s="76">
        <v>3619</v>
      </c>
      <c r="F1157" s="77" t="s">
        <v>8667</v>
      </c>
      <c r="G1157" s="77" t="s">
        <v>6744</v>
      </c>
      <c r="H1157" s="77" t="s">
        <v>6824</v>
      </c>
      <c r="I1157" s="76">
        <v>2</v>
      </c>
      <c r="J1157" s="72">
        <v>44783</v>
      </c>
    </row>
    <row r="1158" spans="4:10" ht="15.6" customHeight="1">
      <c r="D1158" s="52">
        <v>1156</v>
      </c>
      <c r="E1158" s="76">
        <v>2279</v>
      </c>
      <c r="F1158" s="77" t="s">
        <v>8668</v>
      </c>
      <c r="G1158" s="77" t="s">
        <v>6744</v>
      </c>
      <c r="H1158" s="77" t="s">
        <v>6824</v>
      </c>
      <c r="I1158" s="76">
        <v>2</v>
      </c>
      <c r="J1158" s="72">
        <v>44783</v>
      </c>
    </row>
    <row r="1159" spans="4:10" ht="15.6" customHeight="1">
      <c r="D1159" s="52">
        <v>1157</v>
      </c>
      <c r="E1159" s="76">
        <v>4289</v>
      </c>
      <c r="F1159" s="77" t="s">
        <v>8669</v>
      </c>
      <c r="G1159" s="77" t="s">
        <v>6744</v>
      </c>
      <c r="H1159" s="77" t="s">
        <v>5840</v>
      </c>
      <c r="I1159" s="76">
        <v>2</v>
      </c>
      <c r="J1159" s="72">
        <v>44783</v>
      </c>
    </row>
    <row r="1160" spans="4:10" ht="15.6" customHeight="1">
      <c r="D1160" s="52">
        <v>1158</v>
      </c>
      <c r="E1160" s="76">
        <v>4859</v>
      </c>
      <c r="F1160" s="77" t="s">
        <v>8670</v>
      </c>
      <c r="G1160" s="77" t="s">
        <v>6744</v>
      </c>
      <c r="H1160" s="77" t="s">
        <v>6822</v>
      </c>
      <c r="I1160" s="76">
        <v>2</v>
      </c>
      <c r="J1160" s="72">
        <v>44783</v>
      </c>
    </row>
    <row r="1161" spans="4:10" ht="15.6" customHeight="1">
      <c r="D1161" s="52">
        <v>1159</v>
      </c>
      <c r="E1161" s="76">
        <v>4534</v>
      </c>
      <c r="F1161" s="77" t="s">
        <v>8671</v>
      </c>
      <c r="G1161" s="77" t="s">
        <v>6744</v>
      </c>
      <c r="H1161" s="77" t="s">
        <v>6822</v>
      </c>
      <c r="I1161" s="76">
        <v>2</v>
      </c>
      <c r="J1161" s="72">
        <v>44783</v>
      </c>
    </row>
    <row r="1162" spans="4:10" ht="15.6" customHeight="1">
      <c r="D1162" s="52">
        <v>1160</v>
      </c>
      <c r="E1162" s="76">
        <v>4907</v>
      </c>
      <c r="F1162" s="77" t="s">
        <v>8672</v>
      </c>
      <c r="G1162" s="77" t="s">
        <v>6744</v>
      </c>
      <c r="H1162" s="77" t="s">
        <v>6822</v>
      </c>
      <c r="I1162" s="76">
        <v>2</v>
      </c>
      <c r="J1162" s="72">
        <v>44783</v>
      </c>
    </row>
    <row r="1163" spans="4:10" ht="15.6" customHeight="1">
      <c r="D1163" s="52">
        <v>1161</v>
      </c>
      <c r="E1163" s="76">
        <v>2276</v>
      </c>
      <c r="F1163" s="77" t="s">
        <v>8673</v>
      </c>
      <c r="G1163" s="77" t="s">
        <v>6820</v>
      </c>
      <c r="H1163" s="77" t="s">
        <v>7081</v>
      </c>
      <c r="I1163" s="76">
        <v>2</v>
      </c>
      <c r="J1163" s="72">
        <v>44783</v>
      </c>
    </row>
    <row r="1164" spans="4:10" ht="15.6" customHeight="1">
      <c r="D1164" s="52">
        <v>1162</v>
      </c>
      <c r="E1164" s="76" t="s">
        <v>8674</v>
      </c>
      <c r="F1164" s="77" t="s">
        <v>8675</v>
      </c>
      <c r="G1164" s="77" t="s">
        <v>6820</v>
      </c>
      <c r="H1164" s="77" t="s">
        <v>7081</v>
      </c>
      <c r="I1164" s="76">
        <v>2</v>
      </c>
      <c r="J1164" s="72">
        <v>44783</v>
      </c>
    </row>
    <row r="1165" spans="4:10" ht="15.6" customHeight="1">
      <c r="D1165" s="52">
        <v>1163</v>
      </c>
      <c r="E1165" s="76">
        <v>2295</v>
      </c>
      <c r="F1165" s="77" t="s">
        <v>8676</v>
      </c>
      <c r="G1165" s="77" t="s">
        <v>6744</v>
      </c>
      <c r="H1165" s="77" t="s">
        <v>7879</v>
      </c>
      <c r="I1165" s="76">
        <v>2</v>
      </c>
      <c r="J1165" s="72">
        <v>44784</v>
      </c>
    </row>
    <row r="1166" spans="4:10" ht="15.6" customHeight="1">
      <c r="D1166" s="52">
        <v>1164</v>
      </c>
      <c r="E1166" s="76">
        <v>3478</v>
      </c>
      <c r="F1166" s="77" t="s">
        <v>8677</v>
      </c>
      <c r="G1166" s="77" t="s">
        <v>6744</v>
      </c>
      <c r="H1166" s="77" t="s">
        <v>6824</v>
      </c>
      <c r="I1166" s="76">
        <v>2</v>
      </c>
      <c r="J1166" s="72">
        <v>44784</v>
      </c>
    </row>
    <row r="1167" spans="4:10" ht="15.6" customHeight="1">
      <c r="D1167" s="52">
        <v>1165</v>
      </c>
      <c r="E1167" s="76">
        <v>4275</v>
      </c>
      <c r="F1167" s="77" t="s">
        <v>8678</v>
      </c>
      <c r="G1167" s="77" t="s">
        <v>6744</v>
      </c>
      <c r="H1167" s="77" t="s">
        <v>6824</v>
      </c>
      <c r="I1167" s="76">
        <v>2</v>
      </c>
      <c r="J1167" s="72">
        <v>44784</v>
      </c>
    </row>
    <row r="1168" spans="4:10" ht="15.6" customHeight="1">
      <c r="D1168" s="52">
        <v>1166</v>
      </c>
      <c r="E1168" s="76" t="s">
        <v>8679</v>
      </c>
      <c r="F1168" s="77" t="s">
        <v>8680</v>
      </c>
      <c r="G1168" s="77" t="s">
        <v>6744</v>
      </c>
      <c r="H1168" s="77" t="s">
        <v>6822</v>
      </c>
      <c r="I1168" s="76">
        <v>2</v>
      </c>
      <c r="J1168" s="72">
        <v>44784</v>
      </c>
    </row>
    <row r="1169" spans="4:10" ht="15.6" customHeight="1">
      <c r="D1169" s="52">
        <v>1167</v>
      </c>
      <c r="E1169" s="76" t="s">
        <v>195</v>
      </c>
      <c r="F1169" s="77" t="s">
        <v>8681</v>
      </c>
      <c r="G1169" s="77" t="s">
        <v>6744</v>
      </c>
      <c r="H1169" s="77" t="s">
        <v>6822</v>
      </c>
      <c r="I1169" s="76">
        <v>2</v>
      </c>
      <c r="J1169" s="72">
        <v>44784</v>
      </c>
    </row>
    <row r="1170" spans="4:10" ht="15.6" customHeight="1">
      <c r="D1170" s="52">
        <v>1168</v>
      </c>
      <c r="E1170" s="76" t="s">
        <v>8682</v>
      </c>
      <c r="F1170" s="77" t="s">
        <v>8683</v>
      </c>
      <c r="G1170" s="77" t="s">
        <v>6744</v>
      </c>
      <c r="H1170" s="77" t="s">
        <v>6822</v>
      </c>
      <c r="I1170" s="76">
        <v>2</v>
      </c>
      <c r="J1170" s="72">
        <v>44784</v>
      </c>
    </row>
    <row r="1171" spans="4:10" ht="15.6" customHeight="1">
      <c r="D1171" s="52">
        <v>1169</v>
      </c>
      <c r="E1171" s="76">
        <v>2210</v>
      </c>
      <c r="F1171" s="77" t="s">
        <v>8684</v>
      </c>
      <c r="G1171" s="77" t="s">
        <v>6820</v>
      </c>
      <c r="H1171" s="77" t="s">
        <v>7081</v>
      </c>
      <c r="I1171" s="76">
        <v>2</v>
      </c>
      <c r="J1171" s="72">
        <v>44784</v>
      </c>
    </row>
    <row r="1172" spans="4:10" ht="15.6" customHeight="1">
      <c r="D1172" s="52">
        <v>1170</v>
      </c>
      <c r="E1172" s="76" t="s">
        <v>8685</v>
      </c>
      <c r="F1172" s="77" t="s">
        <v>8686</v>
      </c>
      <c r="G1172" s="77" t="s">
        <v>6820</v>
      </c>
      <c r="H1172" s="77" t="s">
        <v>7081</v>
      </c>
      <c r="I1172" s="76">
        <v>2</v>
      </c>
      <c r="J1172" s="72">
        <v>44784</v>
      </c>
    </row>
    <row r="1173" spans="4:10" ht="15.6" customHeight="1">
      <c r="D1173" s="52">
        <v>1171</v>
      </c>
      <c r="E1173" s="76">
        <v>2819</v>
      </c>
      <c r="F1173" s="77" t="s">
        <v>8687</v>
      </c>
      <c r="G1173" s="77" t="s">
        <v>6744</v>
      </c>
      <c r="H1173" s="77" t="s">
        <v>6824</v>
      </c>
      <c r="I1173" s="76">
        <v>2</v>
      </c>
      <c r="J1173" s="72">
        <v>44785</v>
      </c>
    </row>
    <row r="1174" spans="4:10" ht="15.6" customHeight="1">
      <c r="D1174" s="52">
        <v>1172</v>
      </c>
      <c r="E1174" s="76">
        <v>4587</v>
      </c>
      <c r="F1174" s="77" t="s">
        <v>8688</v>
      </c>
      <c r="G1174" s="77" t="s">
        <v>6744</v>
      </c>
      <c r="H1174" s="77" t="s">
        <v>6824</v>
      </c>
      <c r="I1174" s="76">
        <v>2</v>
      </c>
      <c r="J1174" s="72">
        <v>44785</v>
      </c>
    </row>
    <row r="1175" spans="4:10" ht="15.6" customHeight="1">
      <c r="D1175" s="52">
        <v>1173</v>
      </c>
      <c r="E1175" s="76">
        <v>3276</v>
      </c>
      <c r="F1175" s="77" t="s">
        <v>8689</v>
      </c>
      <c r="G1175" s="77" t="s">
        <v>6744</v>
      </c>
      <c r="H1175" s="77" t="s">
        <v>6824</v>
      </c>
      <c r="I1175" s="76">
        <v>2</v>
      </c>
      <c r="J1175" s="72">
        <v>44785</v>
      </c>
    </row>
    <row r="1176" spans="4:10" ht="15.6" customHeight="1">
      <c r="D1176" s="52">
        <v>1174</v>
      </c>
      <c r="E1176" s="76">
        <v>3119</v>
      </c>
      <c r="F1176" s="77" t="s">
        <v>8690</v>
      </c>
      <c r="G1176" s="77" t="s">
        <v>6744</v>
      </c>
      <c r="H1176" s="77" t="s">
        <v>6824</v>
      </c>
      <c r="I1176" s="76">
        <v>2</v>
      </c>
      <c r="J1176" s="72">
        <v>44785</v>
      </c>
    </row>
    <row r="1177" spans="4:10" ht="15.6" customHeight="1">
      <c r="D1177" s="52">
        <v>1175</v>
      </c>
      <c r="E1177" s="76">
        <v>4879</v>
      </c>
      <c r="F1177" s="77" t="s">
        <v>8691</v>
      </c>
      <c r="G1177" s="77" t="s">
        <v>6762</v>
      </c>
      <c r="H1177" s="77" t="s">
        <v>8692</v>
      </c>
      <c r="I1177" s="76">
        <v>2</v>
      </c>
      <c r="J1177" s="72">
        <v>44785</v>
      </c>
    </row>
    <row r="1178" spans="4:10" ht="15.6" customHeight="1">
      <c r="D1178" s="52">
        <v>1176</v>
      </c>
      <c r="E1178" s="76">
        <v>4582</v>
      </c>
      <c r="F1178" s="77" t="s">
        <v>8693</v>
      </c>
      <c r="G1178" s="77" t="s">
        <v>6839</v>
      </c>
      <c r="H1178" s="77" t="s">
        <v>8694</v>
      </c>
      <c r="I1178" s="76">
        <v>2</v>
      </c>
      <c r="J1178" s="72">
        <v>44785</v>
      </c>
    </row>
    <row r="1179" spans="4:10" ht="15.6" customHeight="1">
      <c r="D1179" s="52">
        <v>1177</v>
      </c>
      <c r="E1179" s="76">
        <v>4012</v>
      </c>
      <c r="F1179" s="77" t="s">
        <v>8695</v>
      </c>
      <c r="G1179" s="77" t="s">
        <v>6839</v>
      </c>
      <c r="H1179" s="77" t="s">
        <v>8694</v>
      </c>
      <c r="I1179" s="76">
        <v>2</v>
      </c>
      <c r="J1179" s="72">
        <v>44785</v>
      </c>
    </row>
    <row r="1180" spans="4:10" ht="15.6" customHeight="1">
      <c r="D1180" s="52">
        <v>1178</v>
      </c>
      <c r="E1180" s="76">
        <v>2834</v>
      </c>
      <c r="F1180" s="77" t="s">
        <v>8696</v>
      </c>
      <c r="G1180" s="77" t="s">
        <v>6744</v>
      </c>
      <c r="H1180" s="77" t="s">
        <v>6824</v>
      </c>
      <c r="I1180" s="76">
        <v>2</v>
      </c>
      <c r="J1180" s="72">
        <v>44788</v>
      </c>
    </row>
    <row r="1181" spans="4:10" ht="15.6" customHeight="1">
      <c r="D1181" s="52">
        <v>1179</v>
      </c>
      <c r="E1181" s="76">
        <v>2153</v>
      </c>
      <c r="F1181" s="77" t="s">
        <v>8697</v>
      </c>
      <c r="G1181" s="77" t="s">
        <v>6744</v>
      </c>
      <c r="H1181" s="77" t="s">
        <v>6824</v>
      </c>
      <c r="I1181" s="76">
        <v>2</v>
      </c>
      <c r="J1181" s="72">
        <v>44788</v>
      </c>
    </row>
    <row r="1182" spans="4:10" ht="15.6" customHeight="1">
      <c r="D1182" s="52">
        <v>1180</v>
      </c>
      <c r="E1182" s="76">
        <v>2741</v>
      </c>
      <c r="F1182" s="77" t="s">
        <v>8698</v>
      </c>
      <c r="G1182" s="77" t="s">
        <v>6744</v>
      </c>
      <c r="H1182" s="77" t="s">
        <v>6824</v>
      </c>
      <c r="I1182" s="76">
        <v>2</v>
      </c>
      <c r="J1182" s="72">
        <v>44788</v>
      </c>
    </row>
    <row r="1183" spans="4:10" ht="15.6" customHeight="1">
      <c r="D1183" s="52">
        <v>1181</v>
      </c>
      <c r="E1183" s="76" t="s">
        <v>8699</v>
      </c>
      <c r="F1183" s="77" t="s">
        <v>8700</v>
      </c>
      <c r="G1183" s="77" t="s">
        <v>6744</v>
      </c>
      <c r="H1183" s="77" t="s">
        <v>6822</v>
      </c>
      <c r="I1183" s="76">
        <v>2</v>
      </c>
      <c r="J1183" s="72">
        <v>44788</v>
      </c>
    </row>
    <row r="1184" spans="4:10" ht="15.6" customHeight="1">
      <c r="D1184" s="52">
        <v>1182</v>
      </c>
      <c r="E1184" s="76">
        <v>2170</v>
      </c>
      <c r="F1184" s="77" t="s">
        <v>8701</v>
      </c>
      <c r="G1184" s="77" t="s">
        <v>6744</v>
      </c>
      <c r="H1184" s="77" t="s">
        <v>6822</v>
      </c>
      <c r="I1184" s="76">
        <v>2</v>
      </c>
      <c r="J1184" s="72">
        <v>44788</v>
      </c>
    </row>
    <row r="1185" spans="4:10" ht="15.6" customHeight="1">
      <c r="D1185" s="52">
        <v>1183</v>
      </c>
      <c r="E1185" s="76">
        <v>4185</v>
      </c>
      <c r="F1185" s="77" t="s">
        <v>8702</v>
      </c>
      <c r="G1185" s="77" t="s">
        <v>6820</v>
      </c>
      <c r="H1185" s="77" t="s">
        <v>6832</v>
      </c>
      <c r="I1185" s="76">
        <v>2</v>
      </c>
      <c r="J1185" s="72">
        <v>44788</v>
      </c>
    </row>
    <row r="1186" spans="4:10" ht="15.6" customHeight="1">
      <c r="D1186" s="52">
        <v>1184</v>
      </c>
      <c r="E1186" s="76">
        <v>4805</v>
      </c>
      <c r="F1186" s="77" t="s">
        <v>8703</v>
      </c>
      <c r="G1186" s="77" t="s">
        <v>6820</v>
      </c>
      <c r="H1186" s="77" t="s">
        <v>6832</v>
      </c>
      <c r="I1186" s="76">
        <v>2</v>
      </c>
      <c r="J1186" s="72">
        <v>44788</v>
      </c>
    </row>
    <row r="1187" spans="4:10" ht="15.6" customHeight="1">
      <c r="D1187" s="52">
        <v>1185</v>
      </c>
      <c r="E1187" s="76">
        <v>2067</v>
      </c>
      <c r="F1187" s="77" t="s">
        <v>8704</v>
      </c>
      <c r="G1187" s="77" t="s">
        <v>6830</v>
      </c>
      <c r="H1187" s="77" t="s">
        <v>8705</v>
      </c>
      <c r="I1187" s="76">
        <v>2</v>
      </c>
      <c r="J1187" s="72">
        <v>44788</v>
      </c>
    </row>
    <row r="1188" spans="4:10" ht="15.6" customHeight="1">
      <c r="D1188" s="52">
        <v>1186</v>
      </c>
      <c r="E1188" s="76">
        <v>2144</v>
      </c>
      <c r="F1188" s="77" t="s">
        <v>8706</v>
      </c>
      <c r="G1188" s="77" t="s">
        <v>6744</v>
      </c>
      <c r="H1188" s="77" t="s">
        <v>6824</v>
      </c>
      <c r="I1188" s="76">
        <v>2</v>
      </c>
      <c r="J1188" s="72">
        <v>44789</v>
      </c>
    </row>
    <row r="1189" spans="4:10" ht="15.6" customHeight="1">
      <c r="D1189" s="52">
        <v>1187</v>
      </c>
      <c r="E1189" s="76">
        <v>4374</v>
      </c>
      <c r="F1189" s="77" t="s">
        <v>8707</v>
      </c>
      <c r="G1189" s="77" t="s">
        <v>6744</v>
      </c>
      <c r="H1189" s="77" t="s">
        <v>6824</v>
      </c>
      <c r="I1189" s="76">
        <v>2</v>
      </c>
      <c r="J1189" s="72">
        <v>44789</v>
      </c>
    </row>
    <row r="1190" spans="4:10" ht="15.6" customHeight="1">
      <c r="D1190" s="52">
        <v>1188</v>
      </c>
      <c r="E1190" s="76">
        <v>2336</v>
      </c>
      <c r="F1190" s="77" t="s">
        <v>8708</v>
      </c>
      <c r="G1190" s="77" t="s">
        <v>6744</v>
      </c>
      <c r="H1190" s="77" t="s">
        <v>6824</v>
      </c>
      <c r="I1190" s="76">
        <v>2</v>
      </c>
      <c r="J1190" s="72">
        <v>44789</v>
      </c>
    </row>
    <row r="1191" spans="4:10" ht="15.6" customHeight="1">
      <c r="D1191" s="52">
        <v>1189</v>
      </c>
      <c r="E1191" s="76">
        <v>4462</v>
      </c>
      <c r="F1191" s="77" t="s">
        <v>8709</v>
      </c>
      <c r="G1191" s="77" t="s">
        <v>6744</v>
      </c>
      <c r="H1191" s="77" t="s">
        <v>6824</v>
      </c>
      <c r="I1191" s="76">
        <v>2</v>
      </c>
      <c r="J1191" s="72">
        <v>44789</v>
      </c>
    </row>
    <row r="1192" spans="4:10" ht="15.6" customHeight="1">
      <c r="D1192" s="52">
        <v>1190</v>
      </c>
      <c r="E1192" s="76" t="s">
        <v>8710</v>
      </c>
      <c r="F1192" s="77" t="s">
        <v>8711</v>
      </c>
      <c r="G1192" s="77" t="s">
        <v>6744</v>
      </c>
      <c r="H1192" s="77" t="s">
        <v>6822</v>
      </c>
      <c r="I1192" s="76">
        <v>2</v>
      </c>
      <c r="J1192" s="72">
        <v>44789</v>
      </c>
    </row>
    <row r="1193" spans="4:10" ht="15.6" customHeight="1">
      <c r="D1193" s="52">
        <v>1191</v>
      </c>
      <c r="E1193" s="76">
        <v>2544</v>
      </c>
      <c r="F1193" s="77" t="s">
        <v>8712</v>
      </c>
      <c r="G1193" s="77" t="s">
        <v>6744</v>
      </c>
      <c r="H1193" s="77" t="s">
        <v>6822</v>
      </c>
      <c r="I1193" s="76">
        <v>2</v>
      </c>
      <c r="J1193" s="72">
        <v>44789</v>
      </c>
    </row>
    <row r="1194" spans="4:10" ht="15.6" customHeight="1">
      <c r="D1194" s="52">
        <v>1192</v>
      </c>
      <c r="E1194" s="76">
        <v>2698</v>
      </c>
      <c r="F1194" s="77" t="s">
        <v>8713</v>
      </c>
      <c r="G1194" s="77" t="s">
        <v>6744</v>
      </c>
      <c r="H1194" s="77" t="s">
        <v>6822</v>
      </c>
      <c r="I1194" s="76">
        <v>2</v>
      </c>
      <c r="J1194" s="72">
        <v>44789</v>
      </c>
    </row>
    <row r="1195" spans="4:10" ht="15.6" customHeight="1">
      <c r="D1195" s="52">
        <v>1193</v>
      </c>
      <c r="E1195" s="76">
        <v>4775</v>
      </c>
      <c r="F1195" s="77" t="s">
        <v>8714</v>
      </c>
      <c r="G1195" s="77" t="s">
        <v>6820</v>
      </c>
      <c r="H1195" s="77" t="s">
        <v>6832</v>
      </c>
      <c r="I1195" s="76">
        <v>2</v>
      </c>
      <c r="J1195" s="72">
        <v>44789</v>
      </c>
    </row>
    <row r="1196" spans="4:10" ht="15.6" customHeight="1">
      <c r="D1196" s="52">
        <v>1194</v>
      </c>
      <c r="E1196" s="76">
        <v>3990</v>
      </c>
      <c r="F1196" s="77" t="s">
        <v>8715</v>
      </c>
      <c r="G1196" s="77" t="s">
        <v>6820</v>
      </c>
      <c r="H1196" s="77" t="s">
        <v>6832</v>
      </c>
      <c r="I1196" s="76">
        <v>2</v>
      </c>
      <c r="J1196" s="72">
        <v>44789</v>
      </c>
    </row>
    <row r="1197" spans="4:10" ht="15.6" customHeight="1">
      <c r="D1197" s="52">
        <v>1195</v>
      </c>
      <c r="E1197" s="76">
        <v>4212</v>
      </c>
      <c r="F1197" s="77" t="s">
        <v>8716</v>
      </c>
      <c r="G1197" s="77" t="s">
        <v>6774</v>
      </c>
      <c r="H1197" s="77" t="s">
        <v>7904</v>
      </c>
      <c r="I1197" s="76">
        <v>2</v>
      </c>
      <c r="J1197" s="72">
        <v>44789</v>
      </c>
    </row>
    <row r="1198" spans="4:10" ht="15.6" customHeight="1">
      <c r="D1198" s="52">
        <v>1196</v>
      </c>
      <c r="E1198" s="76">
        <v>4479</v>
      </c>
      <c r="F1198" s="77" t="s">
        <v>8717</v>
      </c>
      <c r="G1198" s="77" t="s">
        <v>6744</v>
      </c>
      <c r="H1198" s="77" t="s">
        <v>6824</v>
      </c>
      <c r="I1198" s="76">
        <v>2</v>
      </c>
      <c r="J1198" s="72">
        <v>44790</v>
      </c>
    </row>
    <row r="1199" spans="4:10" ht="15.6" customHeight="1">
      <c r="D1199" s="52">
        <v>1197</v>
      </c>
      <c r="E1199" s="76">
        <v>3099</v>
      </c>
      <c r="F1199" s="77" t="s">
        <v>8718</v>
      </c>
      <c r="G1199" s="77" t="s">
        <v>6744</v>
      </c>
      <c r="H1199" s="77" t="s">
        <v>6824</v>
      </c>
      <c r="I1199" s="76">
        <v>2</v>
      </c>
      <c r="J1199" s="72">
        <v>44790</v>
      </c>
    </row>
    <row r="1200" spans="4:10" ht="15.6" customHeight="1">
      <c r="D1200" s="52">
        <v>1198</v>
      </c>
      <c r="E1200" s="76">
        <v>4602</v>
      </c>
      <c r="F1200" s="77" t="s">
        <v>8719</v>
      </c>
      <c r="G1200" s="77" t="s">
        <v>6744</v>
      </c>
      <c r="H1200" s="77" t="s">
        <v>6824</v>
      </c>
      <c r="I1200" s="76">
        <v>2</v>
      </c>
      <c r="J1200" s="72">
        <v>44790</v>
      </c>
    </row>
    <row r="1201" spans="4:10" ht="15.6" customHeight="1">
      <c r="D1201" s="52">
        <v>1199</v>
      </c>
      <c r="E1201" s="76">
        <v>3456</v>
      </c>
      <c r="F1201" s="77" t="s">
        <v>8720</v>
      </c>
      <c r="G1201" s="77" t="s">
        <v>6744</v>
      </c>
      <c r="H1201" s="77" t="s">
        <v>6824</v>
      </c>
      <c r="I1201" s="76">
        <v>2</v>
      </c>
      <c r="J1201" s="72">
        <v>44790</v>
      </c>
    </row>
    <row r="1202" spans="4:10" ht="15.6" customHeight="1">
      <c r="D1202" s="52">
        <v>1200</v>
      </c>
      <c r="E1202" s="76">
        <v>2909</v>
      </c>
      <c r="F1202" s="77" t="s">
        <v>8721</v>
      </c>
      <c r="G1202" s="77" t="s">
        <v>6744</v>
      </c>
      <c r="H1202" s="77" t="s">
        <v>6822</v>
      </c>
      <c r="I1202" s="76">
        <v>2</v>
      </c>
      <c r="J1202" s="72">
        <v>44790</v>
      </c>
    </row>
    <row r="1203" spans="4:10" ht="15.6" customHeight="1">
      <c r="D1203" s="52">
        <v>1201</v>
      </c>
      <c r="E1203" s="76">
        <v>3077</v>
      </c>
      <c r="F1203" s="77" t="s">
        <v>8722</v>
      </c>
      <c r="G1203" s="77" t="s">
        <v>6744</v>
      </c>
      <c r="H1203" s="77" t="s">
        <v>6822</v>
      </c>
      <c r="I1203" s="76">
        <v>2</v>
      </c>
      <c r="J1203" s="72">
        <v>44790</v>
      </c>
    </row>
    <row r="1204" spans="4:10" ht="15.6" customHeight="1">
      <c r="D1204" s="52">
        <v>1202</v>
      </c>
      <c r="E1204" s="76">
        <v>3131</v>
      </c>
      <c r="F1204" s="77" t="s">
        <v>8723</v>
      </c>
      <c r="G1204" s="77" t="s">
        <v>6744</v>
      </c>
      <c r="H1204" s="77" t="s">
        <v>6822</v>
      </c>
      <c r="I1204" s="76">
        <v>2</v>
      </c>
      <c r="J1204" s="72">
        <v>44790</v>
      </c>
    </row>
    <row r="1205" spans="4:10" ht="15.6" customHeight="1">
      <c r="D1205" s="52">
        <v>1203</v>
      </c>
      <c r="E1205" s="76">
        <v>2572</v>
      </c>
      <c r="F1205" s="77" t="s">
        <v>8724</v>
      </c>
      <c r="G1205" s="77" t="s">
        <v>6830</v>
      </c>
      <c r="H1205" s="77" t="s">
        <v>8725</v>
      </c>
      <c r="I1205" s="76">
        <v>2</v>
      </c>
      <c r="J1205" s="72">
        <v>44790</v>
      </c>
    </row>
    <row r="1206" spans="4:10" ht="15.6" customHeight="1">
      <c r="D1206" s="52">
        <v>1204</v>
      </c>
      <c r="E1206" s="76">
        <v>4490</v>
      </c>
      <c r="F1206" s="77" t="s">
        <v>8726</v>
      </c>
      <c r="G1206" s="77" t="s">
        <v>6830</v>
      </c>
      <c r="H1206" s="77" t="s">
        <v>8725</v>
      </c>
      <c r="I1206" s="76">
        <v>2</v>
      </c>
      <c r="J1206" s="72">
        <v>44790</v>
      </c>
    </row>
    <row r="1207" spans="4:10" ht="15.6" customHeight="1">
      <c r="D1207" s="52">
        <v>1205</v>
      </c>
      <c r="E1207" s="76">
        <v>4583</v>
      </c>
      <c r="F1207" s="77" t="s">
        <v>8727</v>
      </c>
      <c r="G1207" s="77" t="s">
        <v>6830</v>
      </c>
      <c r="H1207" s="77" t="s">
        <v>8725</v>
      </c>
      <c r="I1207" s="76">
        <v>2</v>
      </c>
      <c r="J1207" s="72">
        <v>44790</v>
      </c>
    </row>
    <row r="1208" spans="4:10" ht="15.6" customHeight="1">
      <c r="D1208" s="52">
        <v>1206</v>
      </c>
      <c r="E1208" s="76">
        <v>2540</v>
      </c>
      <c r="F1208" s="77" t="s">
        <v>8728</v>
      </c>
      <c r="G1208" s="77" t="s">
        <v>6744</v>
      </c>
      <c r="H1208" s="77" t="s">
        <v>5840</v>
      </c>
      <c r="I1208" s="76">
        <v>2</v>
      </c>
      <c r="J1208" s="72">
        <v>44791</v>
      </c>
    </row>
    <row r="1209" spans="4:10" ht="15.6" customHeight="1">
      <c r="D1209" s="52">
        <v>1207</v>
      </c>
      <c r="E1209" s="76">
        <v>4673</v>
      </c>
      <c r="F1209" s="77" t="s">
        <v>8729</v>
      </c>
      <c r="G1209" s="77" t="s">
        <v>6744</v>
      </c>
      <c r="H1209" s="77" t="s">
        <v>5840</v>
      </c>
      <c r="I1209" s="76">
        <v>2</v>
      </c>
      <c r="J1209" s="72">
        <v>44791</v>
      </c>
    </row>
    <row r="1210" spans="4:10" ht="15.6" customHeight="1">
      <c r="D1210" s="52">
        <v>1208</v>
      </c>
      <c r="E1210" s="76">
        <v>3045</v>
      </c>
      <c r="F1210" s="77" t="s">
        <v>8730</v>
      </c>
      <c r="G1210" s="77" t="s">
        <v>6744</v>
      </c>
      <c r="H1210" s="77" t="s">
        <v>5840</v>
      </c>
      <c r="I1210" s="76">
        <v>2</v>
      </c>
      <c r="J1210" s="72">
        <v>44791</v>
      </c>
    </row>
    <row r="1211" spans="4:10" ht="15.6" customHeight="1">
      <c r="D1211" s="52">
        <v>1209</v>
      </c>
      <c r="E1211" s="76">
        <v>4572</v>
      </c>
      <c r="F1211" s="77" t="s">
        <v>8731</v>
      </c>
      <c r="G1211" s="77" t="s">
        <v>6744</v>
      </c>
      <c r="H1211" s="77" t="s">
        <v>5840</v>
      </c>
      <c r="I1211" s="76">
        <v>2</v>
      </c>
      <c r="J1211" s="72">
        <v>44791</v>
      </c>
    </row>
    <row r="1212" spans="4:10" ht="15.6" customHeight="1">
      <c r="D1212" s="52">
        <v>1210</v>
      </c>
      <c r="E1212" s="76">
        <v>3296</v>
      </c>
      <c r="F1212" s="77" t="s">
        <v>8732</v>
      </c>
      <c r="G1212" s="77" t="s">
        <v>6744</v>
      </c>
      <c r="H1212" s="77" t="s">
        <v>6822</v>
      </c>
      <c r="I1212" s="76">
        <v>2</v>
      </c>
      <c r="J1212" s="72">
        <v>44791</v>
      </c>
    </row>
    <row r="1213" spans="4:10" ht="15.6" customHeight="1">
      <c r="D1213" s="52">
        <v>1211</v>
      </c>
      <c r="E1213" s="76">
        <v>3155</v>
      </c>
      <c r="F1213" s="77" t="s">
        <v>8733</v>
      </c>
      <c r="G1213" s="77" t="s">
        <v>6744</v>
      </c>
      <c r="H1213" s="77" t="s">
        <v>6822</v>
      </c>
      <c r="I1213" s="76">
        <v>2</v>
      </c>
      <c r="J1213" s="72">
        <v>44791</v>
      </c>
    </row>
    <row r="1214" spans="4:10" ht="15.6" customHeight="1">
      <c r="D1214" s="52">
        <v>1212</v>
      </c>
      <c r="E1214" s="76">
        <v>4595</v>
      </c>
      <c r="F1214" s="77" t="s">
        <v>8734</v>
      </c>
      <c r="G1214" s="77" t="s">
        <v>6830</v>
      </c>
      <c r="H1214" s="77" t="s">
        <v>8735</v>
      </c>
      <c r="I1214" s="76">
        <v>2</v>
      </c>
      <c r="J1214" s="72">
        <v>44791</v>
      </c>
    </row>
    <row r="1215" spans="4:10" ht="15.6" customHeight="1">
      <c r="D1215" s="52">
        <v>1213</v>
      </c>
      <c r="E1215" s="76">
        <v>4576</v>
      </c>
      <c r="F1215" s="77" t="s">
        <v>8736</v>
      </c>
      <c r="G1215" s="77" t="s">
        <v>6830</v>
      </c>
      <c r="H1215" s="77" t="s">
        <v>7038</v>
      </c>
      <c r="I1215" s="76">
        <v>2</v>
      </c>
      <c r="J1215" s="72">
        <v>44791</v>
      </c>
    </row>
    <row r="1216" spans="4:10" ht="15.6" customHeight="1">
      <c r="D1216" s="52">
        <v>1214</v>
      </c>
      <c r="E1216" s="76">
        <v>2315</v>
      </c>
      <c r="F1216" s="77" t="s">
        <v>8737</v>
      </c>
      <c r="G1216" s="77" t="s">
        <v>6744</v>
      </c>
      <c r="H1216" s="77" t="s">
        <v>5840</v>
      </c>
      <c r="I1216" s="76">
        <v>2</v>
      </c>
      <c r="J1216" s="72">
        <v>44792</v>
      </c>
    </row>
    <row r="1217" spans="4:10" ht="15.6" customHeight="1">
      <c r="D1217" s="52">
        <v>1215</v>
      </c>
      <c r="E1217" s="76">
        <v>2566</v>
      </c>
      <c r="F1217" s="77" t="s">
        <v>8738</v>
      </c>
      <c r="G1217" s="77" t="s">
        <v>6744</v>
      </c>
      <c r="H1217" s="77" t="s">
        <v>5840</v>
      </c>
      <c r="I1217" s="76">
        <v>2</v>
      </c>
      <c r="J1217" s="72">
        <v>44792</v>
      </c>
    </row>
    <row r="1218" spans="4:10" ht="15.6" customHeight="1">
      <c r="D1218" s="52">
        <v>1216</v>
      </c>
      <c r="E1218" s="76">
        <v>2201</v>
      </c>
      <c r="F1218" s="77" t="s">
        <v>8739</v>
      </c>
      <c r="G1218" s="77" t="s">
        <v>6744</v>
      </c>
      <c r="H1218" s="77" t="s">
        <v>5840</v>
      </c>
      <c r="I1218" s="76">
        <v>2</v>
      </c>
      <c r="J1218" s="72">
        <v>44792</v>
      </c>
    </row>
    <row r="1219" spans="4:10" ht="15.6" customHeight="1">
      <c r="D1219" s="52">
        <v>1217</v>
      </c>
      <c r="E1219" s="76">
        <v>2501</v>
      </c>
      <c r="F1219" s="77" t="s">
        <v>8740</v>
      </c>
      <c r="G1219" s="77" t="s">
        <v>6744</v>
      </c>
      <c r="H1219" s="77" t="s">
        <v>5840</v>
      </c>
      <c r="I1219" s="76">
        <v>2</v>
      </c>
      <c r="J1219" s="72">
        <v>44792</v>
      </c>
    </row>
    <row r="1220" spans="4:10" ht="15.6" customHeight="1">
      <c r="D1220" s="52">
        <v>1218</v>
      </c>
      <c r="E1220" s="76">
        <v>3943</v>
      </c>
      <c r="F1220" s="77" t="s">
        <v>8741</v>
      </c>
      <c r="G1220" s="77" t="s">
        <v>6744</v>
      </c>
      <c r="H1220" s="77" t="s">
        <v>7891</v>
      </c>
      <c r="I1220" s="76">
        <v>2</v>
      </c>
      <c r="J1220" s="72">
        <v>44792</v>
      </c>
    </row>
    <row r="1221" spans="4:10" ht="15.6" customHeight="1">
      <c r="D1221" s="52">
        <v>1219</v>
      </c>
      <c r="E1221" s="76">
        <v>4904</v>
      </c>
      <c r="F1221" s="77" t="s">
        <v>8742</v>
      </c>
      <c r="G1221" s="77" t="s">
        <v>6744</v>
      </c>
      <c r="H1221" s="77" t="s">
        <v>7891</v>
      </c>
      <c r="I1221" s="76">
        <v>2</v>
      </c>
      <c r="J1221" s="72">
        <v>44792</v>
      </c>
    </row>
    <row r="1222" spans="4:10" ht="15.6" customHeight="1">
      <c r="D1222" s="52">
        <v>1220</v>
      </c>
      <c r="E1222" s="76">
        <v>3881</v>
      </c>
      <c r="F1222" s="77" t="s">
        <v>8743</v>
      </c>
      <c r="G1222" s="77" t="s">
        <v>6744</v>
      </c>
      <c r="H1222" s="77" t="s">
        <v>5840</v>
      </c>
      <c r="I1222" s="76">
        <v>2</v>
      </c>
      <c r="J1222" s="72">
        <v>44795</v>
      </c>
    </row>
    <row r="1223" spans="4:10" ht="15.6" customHeight="1">
      <c r="D1223" s="52">
        <v>1221</v>
      </c>
      <c r="E1223" s="76">
        <v>4852</v>
      </c>
      <c r="F1223" s="77" t="s">
        <v>8744</v>
      </c>
      <c r="G1223" s="77" t="s">
        <v>6744</v>
      </c>
      <c r="H1223" s="77" t="s">
        <v>5840</v>
      </c>
      <c r="I1223" s="76">
        <v>2</v>
      </c>
      <c r="J1223" s="72">
        <v>44795</v>
      </c>
    </row>
    <row r="1224" spans="4:10" ht="15.6" customHeight="1">
      <c r="D1224" s="52">
        <v>1222</v>
      </c>
      <c r="E1224" s="76" t="s">
        <v>8745</v>
      </c>
      <c r="F1224" s="77" t="s">
        <v>8746</v>
      </c>
      <c r="G1224" s="77" t="s">
        <v>6744</v>
      </c>
      <c r="H1224" s="77" t="s">
        <v>5840</v>
      </c>
      <c r="I1224" s="76">
        <v>2</v>
      </c>
      <c r="J1224" s="72">
        <v>44795</v>
      </c>
    </row>
    <row r="1225" spans="4:10" ht="15.6" customHeight="1">
      <c r="D1225" s="52">
        <v>1223</v>
      </c>
      <c r="E1225" s="76">
        <v>4272</v>
      </c>
      <c r="F1225" s="77" t="s">
        <v>8747</v>
      </c>
      <c r="G1225" s="77" t="s">
        <v>6744</v>
      </c>
      <c r="H1225" s="77" t="s">
        <v>5840</v>
      </c>
      <c r="I1225" s="76">
        <v>2</v>
      </c>
      <c r="J1225" s="72">
        <v>44795</v>
      </c>
    </row>
    <row r="1226" spans="4:10" ht="15.6" customHeight="1">
      <c r="D1226" s="52">
        <v>1224</v>
      </c>
      <c r="E1226" s="76">
        <v>3486</v>
      </c>
      <c r="F1226" s="77" t="s">
        <v>8748</v>
      </c>
      <c r="G1226" s="77" t="s">
        <v>6744</v>
      </c>
      <c r="H1226" s="77" t="s">
        <v>6822</v>
      </c>
      <c r="I1226" s="76">
        <v>2</v>
      </c>
      <c r="J1226" s="72">
        <v>44795</v>
      </c>
    </row>
    <row r="1227" spans="4:10" ht="15.6" customHeight="1">
      <c r="D1227" s="52">
        <v>1225</v>
      </c>
      <c r="E1227" s="76">
        <v>3455</v>
      </c>
      <c r="F1227" s="77" t="s">
        <v>8749</v>
      </c>
      <c r="G1227" s="77" t="s">
        <v>6744</v>
      </c>
      <c r="H1227" s="77" t="s">
        <v>6822</v>
      </c>
      <c r="I1227" s="76">
        <v>2</v>
      </c>
      <c r="J1227" s="72">
        <v>44795</v>
      </c>
    </row>
    <row r="1228" spans="4:10" ht="15.6" customHeight="1">
      <c r="D1228" s="52">
        <v>1226</v>
      </c>
      <c r="E1228" s="76">
        <v>2917</v>
      </c>
      <c r="F1228" s="77" t="s">
        <v>8750</v>
      </c>
      <c r="G1228" s="77" t="s">
        <v>6830</v>
      </c>
      <c r="H1228" s="77" t="s">
        <v>8751</v>
      </c>
      <c r="I1228" s="76">
        <v>2</v>
      </c>
      <c r="J1228" s="72">
        <v>44795</v>
      </c>
    </row>
    <row r="1229" spans="4:10" ht="15.6" customHeight="1">
      <c r="D1229" s="52">
        <v>1227</v>
      </c>
      <c r="E1229" s="76">
        <v>2725</v>
      </c>
      <c r="F1229" s="77" t="s">
        <v>8752</v>
      </c>
      <c r="G1229" s="77" t="s">
        <v>6830</v>
      </c>
      <c r="H1229" s="77" t="s">
        <v>8751</v>
      </c>
      <c r="I1229" s="76">
        <v>2</v>
      </c>
      <c r="J1229" s="72">
        <v>44795</v>
      </c>
    </row>
    <row r="1230" spans="4:10" ht="15.6" customHeight="1">
      <c r="D1230" s="52">
        <v>1228</v>
      </c>
      <c r="E1230" s="76">
        <v>4833</v>
      </c>
      <c r="F1230" s="77" t="s">
        <v>8753</v>
      </c>
      <c r="G1230" s="77" t="s">
        <v>6830</v>
      </c>
      <c r="H1230" s="77" t="s">
        <v>8754</v>
      </c>
      <c r="I1230" s="76">
        <v>2</v>
      </c>
      <c r="J1230" s="72">
        <v>44795</v>
      </c>
    </row>
    <row r="1231" spans="4:10" ht="15.6" customHeight="1">
      <c r="D1231" s="52">
        <v>1229</v>
      </c>
      <c r="E1231" s="76">
        <v>2255</v>
      </c>
      <c r="F1231" s="77" t="s">
        <v>8755</v>
      </c>
      <c r="G1231" s="77" t="s">
        <v>6744</v>
      </c>
      <c r="H1231" s="77" t="s">
        <v>5840</v>
      </c>
      <c r="I1231" s="76">
        <v>2</v>
      </c>
      <c r="J1231" s="72">
        <v>44796</v>
      </c>
    </row>
    <row r="1232" spans="4:10" ht="15.6" customHeight="1">
      <c r="D1232" s="52">
        <v>1230</v>
      </c>
      <c r="E1232" s="76">
        <v>4601</v>
      </c>
      <c r="F1232" s="77" t="s">
        <v>8756</v>
      </c>
      <c r="G1232" s="77" t="s">
        <v>6744</v>
      </c>
      <c r="H1232" s="77" t="s">
        <v>5840</v>
      </c>
      <c r="I1232" s="76">
        <v>2</v>
      </c>
      <c r="J1232" s="72">
        <v>44796</v>
      </c>
    </row>
    <row r="1233" spans="4:10" ht="15.6" customHeight="1">
      <c r="D1233" s="52">
        <v>1231</v>
      </c>
      <c r="E1233" s="76">
        <v>2622</v>
      </c>
      <c r="F1233" s="77" t="s">
        <v>8757</v>
      </c>
      <c r="G1233" s="77" t="s">
        <v>6744</v>
      </c>
      <c r="H1233" s="77" t="s">
        <v>5840</v>
      </c>
      <c r="I1233" s="76">
        <v>2</v>
      </c>
      <c r="J1233" s="72">
        <v>44796</v>
      </c>
    </row>
    <row r="1234" spans="4:10" ht="15.6" customHeight="1">
      <c r="D1234" s="52">
        <v>1232</v>
      </c>
      <c r="E1234" s="76">
        <v>2482</v>
      </c>
      <c r="F1234" s="77" t="s">
        <v>8758</v>
      </c>
      <c r="G1234" s="77" t="s">
        <v>6744</v>
      </c>
      <c r="H1234" s="77" t="s">
        <v>5840</v>
      </c>
      <c r="I1234" s="76">
        <v>2</v>
      </c>
      <c r="J1234" s="72">
        <v>44796</v>
      </c>
    </row>
    <row r="1235" spans="4:10" ht="15.6" customHeight="1">
      <c r="D1235" s="52">
        <v>1233</v>
      </c>
      <c r="E1235" s="76">
        <v>3578</v>
      </c>
      <c r="F1235" s="77" t="s">
        <v>8759</v>
      </c>
      <c r="G1235" s="77" t="s">
        <v>6744</v>
      </c>
      <c r="H1235" s="77" t="s">
        <v>6822</v>
      </c>
      <c r="I1235" s="76">
        <v>2</v>
      </c>
      <c r="J1235" s="72">
        <v>44796</v>
      </c>
    </row>
    <row r="1236" spans="4:10" ht="15.6" customHeight="1">
      <c r="D1236" s="52">
        <v>1234</v>
      </c>
      <c r="E1236" s="76">
        <v>4201</v>
      </c>
      <c r="F1236" s="77" t="s">
        <v>8760</v>
      </c>
      <c r="G1236" s="77" t="s">
        <v>6744</v>
      </c>
      <c r="H1236" s="77" t="s">
        <v>6822</v>
      </c>
      <c r="I1236" s="76">
        <v>2</v>
      </c>
      <c r="J1236" s="72">
        <v>44796</v>
      </c>
    </row>
    <row r="1237" spans="4:10" ht="15.6" customHeight="1">
      <c r="D1237" s="52">
        <v>1235</v>
      </c>
      <c r="E1237" s="76">
        <v>4238</v>
      </c>
      <c r="F1237" s="77" t="s">
        <v>8761</v>
      </c>
      <c r="G1237" s="77" t="s">
        <v>6830</v>
      </c>
      <c r="H1237" s="77" t="s">
        <v>7038</v>
      </c>
      <c r="I1237" s="76">
        <v>2</v>
      </c>
      <c r="J1237" s="72">
        <v>44796</v>
      </c>
    </row>
    <row r="1238" spans="4:10" ht="15.6" customHeight="1">
      <c r="D1238" s="52">
        <v>1236</v>
      </c>
      <c r="E1238" s="76">
        <v>3290</v>
      </c>
      <c r="F1238" s="77" t="s">
        <v>8762</v>
      </c>
      <c r="G1238" s="77" t="s">
        <v>6830</v>
      </c>
      <c r="H1238" s="77" t="s">
        <v>8763</v>
      </c>
      <c r="I1238" s="76">
        <v>2</v>
      </c>
      <c r="J1238" s="72">
        <v>44796</v>
      </c>
    </row>
    <row r="1239" spans="4:10" ht="15.6" customHeight="1">
      <c r="D1239" s="52">
        <v>1237</v>
      </c>
      <c r="E1239" s="76">
        <v>2145</v>
      </c>
      <c r="F1239" s="77" t="s">
        <v>8764</v>
      </c>
      <c r="G1239" s="77" t="s">
        <v>6744</v>
      </c>
      <c r="H1239" s="77" t="s">
        <v>6824</v>
      </c>
      <c r="I1239" s="76">
        <v>2</v>
      </c>
      <c r="J1239" s="72">
        <v>44797</v>
      </c>
    </row>
    <row r="1240" spans="4:10" ht="15.6" customHeight="1">
      <c r="D1240" s="52">
        <v>1238</v>
      </c>
      <c r="E1240" s="76">
        <v>2948</v>
      </c>
      <c r="F1240" s="77" t="s">
        <v>8765</v>
      </c>
      <c r="G1240" s="77" t="s">
        <v>6744</v>
      </c>
      <c r="H1240" s="77" t="s">
        <v>6822</v>
      </c>
      <c r="I1240" s="76">
        <v>2</v>
      </c>
      <c r="J1240" s="72">
        <v>44797</v>
      </c>
    </row>
    <row r="1241" spans="4:10" ht="15.6" customHeight="1">
      <c r="D1241" s="52">
        <v>1239</v>
      </c>
      <c r="E1241" s="76">
        <v>2401</v>
      </c>
      <c r="F1241" s="77" t="s">
        <v>8766</v>
      </c>
      <c r="G1241" s="77" t="s">
        <v>6744</v>
      </c>
      <c r="H1241" s="77" t="s">
        <v>5840</v>
      </c>
      <c r="I1241" s="76">
        <v>2</v>
      </c>
      <c r="J1241" s="72">
        <v>44797</v>
      </c>
    </row>
    <row r="1242" spans="4:10" ht="15.6" customHeight="1">
      <c r="D1242" s="52">
        <v>1240</v>
      </c>
      <c r="E1242" s="76">
        <v>4342</v>
      </c>
      <c r="F1242" s="77" t="s">
        <v>8767</v>
      </c>
      <c r="G1242" s="77" t="s">
        <v>6744</v>
      </c>
      <c r="H1242" s="77" t="s">
        <v>5840</v>
      </c>
      <c r="I1242" s="76">
        <v>2</v>
      </c>
      <c r="J1242" s="72">
        <v>44797</v>
      </c>
    </row>
    <row r="1243" spans="4:10" ht="15.6" customHeight="1">
      <c r="D1243" s="52">
        <v>1241</v>
      </c>
      <c r="E1243" s="76">
        <v>2988</v>
      </c>
      <c r="F1243" s="77" t="s">
        <v>6801</v>
      </c>
      <c r="G1243" s="77" t="s">
        <v>6744</v>
      </c>
      <c r="H1243" s="77" t="s">
        <v>5840</v>
      </c>
      <c r="I1243" s="76">
        <v>2</v>
      </c>
      <c r="J1243" s="72">
        <v>44797</v>
      </c>
    </row>
    <row r="1244" spans="4:10" ht="15.6" customHeight="1">
      <c r="D1244" s="52">
        <v>1242</v>
      </c>
      <c r="E1244" s="76">
        <v>4187</v>
      </c>
      <c r="F1244" s="77" t="s">
        <v>8768</v>
      </c>
      <c r="G1244" s="77" t="s">
        <v>6744</v>
      </c>
      <c r="H1244" s="77" t="s">
        <v>6822</v>
      </c>
      <c r="I1244" s="76">
        <v>2</v>
      </c>
      <c r="J1244" s="72">
        <v>44797</v>
      </c>
    </row>
    <row r="1245" spans="4:10" ht="15.6" customHeight="1">
      <c r="D1245" s="52">
        <v>1243</v>
      </c>
      <c r="E1245" s="76">
        <v>4322</v>
      </c>
      <c r="F1245" s="77" t="s">
        <v>8769</v>
      </c>
      <c r="G1245" s="77" t="s">
        <v>6744</v>
      </c>
      <c r="H1245" s="77" t="s">
        <v>6822</v>
      </c>
      <c r="I1245" s="76">
        <v>2</v>
      </c>
      <c r="J1245" s="72">
        <v>44797</v>
      </c>
    </row>
    <row r="1246" spans="4:10" ht="15.6" customHeight="1">
      <c r="D1246" s="52">
        <v>1244</v>
      </c>
      <c r="E1246" s="76">
        <v>4901</v>
      </c>
      <c r="F1246" s="77" t="s">
        <v>8770</v>
      </c>
      <c r="G1246" s="77" t="s">
        <v>6830</v>
      </c>
      <c r="H1246" s="77" t="s">
        <v>7499</v>
      </c>
      <c r="I1246" s="76">
        <v>2</v>
      </c>
      <c r="J1246" s="72">
        <v>44797</v>
      </c>
    </row>
    <row r="1247" spans="4:10" ht="15.6" customHeight="1">
      <c r="D1247" s="52">
        <v>1245</v>
      </c>
      <c r="E1247" s="76">
        <v>2462</v>
      </c>
      <c r="F1247" s="77" t="s">
        <v>8771</v>
      </c>
      <c r="G1247" s="77" t="s">
        <v>6830</v>
      </c>
      <c r="H1247" s="77" t="s">
        <v>7499</v>
      </c>
      <c r="I1247" s="76">
        <v>2</v>
      </c>
      <c r="J1247" s="72">
        <v>44797</v>
      </c>
    </row>
    <row r="1248" spans="4:10" ht="15.6" customHeight="1">
      <c r="D1248" s="52">
        <v>1246</v>
      </c>
      <c r="E1248" s="76">
        <v>3880</v>
      </c>
      <c r="F1248" s="77" t="s">
        <v>8772</v>
      </c>
      <c r="G1248" s="77" t="s">
        <v>6744</v>
      </c>
      <c r="H1248" s="77" t="s">
        <v>5840</v>
      </c>
      <c r="I1248" s="76">
        <v>2</v>
      </c>
      <c r="J1248" s="72">
        <v>44798</v>
      </c>
    </row>
    <row r="1249" spans="4:10" ht="15.6" customHeight="1">
      <c r="D1249" s="52">
        <v>1247</v>
      </c>
      <c r="E1249" s="76">
        <v>2322</v>
      </c>
      <c r="F1249" s="77" t="s">
        <v>8773</v>
      </c>
      <c r="G1249" s="77" t="s">
        <v>6744</v>
      </c>
      <c r="H1249" s="77" t="s">
        <v>5840</v>
      </c>
      <c r="I1249" s="76">
        <v>2</v>
      </c>
      <c r="J1249" s="72">
        <v>44798</v>
      </c>
    </row>
    <row r="1250" spans="4:10" ht="15.6" customHeight="1">
      <c r="D1250" s="52">
        <v>1248</v>
      </c>
      <c r="E1250" s="76">
        <v>3556</v>
      </c>
      <c r="F1250" s="77" t="s">
        <v>8774</v>
      </c>
      <c r="G1250" s="77" t="s">
        <v>6744</v>
      </c>
      <c r="H1250" s="77" t="s">
        <v>5840</v>
      </c>
      <c r="I1250" s="76">
        <v>2</v>
      </c>
      <c r="J1250" s="72">
        <v>44798</v>
      </c>
    </row>
    <row r="1251" spans="4:10" ht="15.6" customHeight="1">
      <c r="D1251" s="52">
        <v>1249</v>
      </c>
      <c r="E1251" s="76">
        <v>4389</v>
      </c>
      <c r="F1251" s="77" t="s">
        <v>8775</v>
      </c>
      <c r="G1251" s="77" t="s">
        <v>6744</v>
      </c>
      <c r="H1251" s="77" t="s">
        <v>6822</v>
      </c>
      <c r="I1251" s="76">
        <v>2</v>
      </c>
      <c r="J1251" s="72">
        <v>44798</v>
      </c>
    </row>
    <row r="1252" spans="4:10" ht="15.6" customHeight="1">
      <c r="D1252" s="52">
        <v>1250</v>
      </c>
      <c r="E1252" s="76">
        <v>4430</v>
      </c>
      <c r="F1252" s="77" t="s">
        <v>8776</v>
      </c>
      <c r="G1252" s="77" t="s">
        <v>6744</v>
      </c>
      <c r="H1252" s="77" t="s">
        <v>6822</v>
      </c>
      <c r="I1252" s="76">
        <v>2</v>
      </c>
      <c r="J1252" s="72">
        <v>44798</v>
      </c>
    </row>
    <row r="1253" spans="4:10" ht="15.6" customHeight="1">
      <c r="D1253" s="52">
        <v>1251</v>
      </c>
      <c r="E1253" s="76">
        <v>2417</v>
      </c>
      <c r="F1253" s="77" t="s">
        <v>8777</v>
      </c>
      <c r="G1253" s="77" t="s">
        <v>6830</v>
      </c>
      <c r="H1253" s="77" t="s">
        <v>8778</v>
      </c>
      <c r="I1253" s="76">
        <v>2</v>
      </c>
      <c r="J1253" s="72">
        <v>44798</v>
      </c>
    </row>
    <row r="1254" spans="4:10" ht="15.6" customHeight="1">
      <c r="D1254" s="52">
        <v>1252</v>
      </c>
      <c r="E1254" s="76">
        <v>4394</v>
      </c>
      <c r="F1254" s="77" t="s">
        <v>8779</v>
      </c>
      <c r="G1254" s="77" t="s">
        <v>6830</v>
      </c>
      <c r="H1254" s="77" t="s">
        <v>8778</v>
      </c>
      <c r="I1254" s="76">
        <v>2</v>
      </c>
      <c r="J1254" s="72">
        <v>44798</v>
      </c>
    </row>
    <row r="1255" spans="4:10" ht="15.6" customHeight="1">
      <c r="D1255" s="52">
        <v>1253</v>
      </c>
      <c r="E1255" s="76">
        <v>3086</v>
      </c>
      <c r="F1255" s="77" t="s">
        <v>8780</v>
      </c>
      <c r="G1255" s="77" t="s">
        <v>6830</v>
      </c>
      <c r="H1255" s="77" t="s">
        <v>8781</v>
      </c>
      <c r="I1255" s="76">
        <v>2</v>
      </c>
      <c r="J1255" s="72">
        <v>44798</v>
      </c>
    </row>
    <row r="1256" spans="4:10" ht="15.6" customHeight="1">
      <c r="D1256" s="52">
        <v>1254</v>
      </c>
      <c r="E1256" s="76">
        <v>4694</v>
      </c>
      <c r="F1256" s="77" t="s">
        <v>8782</v>
      </c>
      <c r="G1256" s="77" t="s">
        <v>6744</v>
      </c>
      <c r="H1256" s="77" t="s">
        <v>6822</v>
      </c>
      <c r="I1256" s="76">
        <v>2</v>
      </c>
      <c r="J1256" s="72">
        <v>44799</v>
      </c>
    </row>
    <row r="1257" spans="4:10" ht="15.6" customHeight="1">
      <c r="D1257" s="52">
        <v>1255</v>
      </c>
      <c r="E1257" s="76" t="s">
        <v>8783</v>
      </c>
      <c r="F1257" s="77" t="s">
        <v>8784</v>
      </c>
      <c r="G1257" s="77" t="s">
        <v>6744</v>
      </c>
      <c r="H1257" s="77" t="s">
        <v>6822</v>
      </c>
      <c r="I1257" s="76">
        <v>2</v>
      </c>
      <c r="J1257" s="72">
        <v>44799</v>
      </c>
    </row>
    <row r="1258" spans="4:10" ht="15.6" customHeight="1">
      <c r="D1258" s="52">
        <v>1256</v>
      </c>
      <c r="E1258" s="76">
        <v>4339</v>
      </c>
      <c r="F1258" s="77" t="s">
        <v>8785</v>
      </c>
      <c r="G1258" s="77" t="s">
        <v>6830</v>
      </c>
      <c r="H1258" s="77" t="s">
        <v>8786</v>
      </c>
      <c r="I1258" s="76">
        <v>3</v>
      </c>
      <c r="J1258" s="72">
        <v>44799</v>
      </c>
    </row>
    <row r="1259" spans="4:10" ht="15.6" customHeight="1">
      <c r="D1259" s="52">
        <v>1257</v>
      </c>
      <c r="E1259" s="76">
        <v>4401</v>
      </c>
      <c r="F1259" s="77" t="s">
        <v>8787</v>
      </c>
      <c r="G1259" s="77" t="s">
        <v>6830</v>
      </c>
      <c r="H1259" s="77" t="s">
        <v>8786</v>
      </c>
      <c r="I1259" s="76">
        <v>2</v>
      </c>
      <c r="J1259" s="72">
        <v>44799</v>
      </c>
    </row>
    <row r="1260" spans="4:10" ht="15.6" customHeight="1">
      <c r="D1260" s="52">
        <v>1258</v>
      </c>
      <c r="E1260" s="76" t="s">
        <v>8788</v>
      </c>
      <c r="F1260" s="77" t="s">
        <v>8789</v>
      </c>
      <c r="G1260" s="77" t="s">
        <v>6744</v>
      </c>
      <c r="H1260" s="77" t="s">
        <v>8790</v>
      </c>
      <c r="I1260" s="76">
        <v>2</v>
      </c>
      <c r="J1260" s="72">
        <v>44802</v>
      </c>
    </row>
    <row r="1261" spans="4:10" ht="15.6" customHeight="1">
      <c r="D1261" s="52">
        <v>1259</v>
      </c>
      <c r="E1261" s="76">
        <v>4407</v>
      </c>
      <c r="F1261" s="77" t="s">
        <v>8791</v>
      </c>
      <c r="G1261" s="77" t="s">
        <v>6744</v>
      </c>
      <c r="H1261" s="77" t="s">
        <v>8790</v>
      </c>
      <c r="I1261" s="76">
        <v>2</v>
      </c>
      <c r="J1261" s="72">
        <v>44802</v>
      </c>
    </row>
    <row r="1262" spans="4:10" ht="15.6" customHeight="1">
      <c r="D1262" s="52">
        <v>1260</v>
      </c>
      <c r="E1262" s="76">
        <v>2606</v>
      </c>
      <c r="F1262" s="77" t="s">
        <v>8792</v>
      </c>
      <c r="G1262" s="77" t="s">
        <v>6744</v>
      </c>
      <c r="H1262" s="77" t="s">
        <v>8790</v>
      </c>
      <c r="I1262" s="76">
        <v>2</v>
      </c>
      <c r="J1262" s="72">
        <v>44802</v>
      </c>
    </row>
    <row r="1263" spans="4:10" ht="15.6" customHeight="1">
      <c r="D1263" s="52">
        <v>1261</v>
      </c>
      <c r="E1263" s="76">
        <v>2283</v>
      </c>
      <c r="F1263" s="77" t="s">
        <v>8793</v>
      </c>
      <c r="G1263" s="77" t="s">
        <v>6744</v>
      </c>
      <c r="H1263" s="77" t="s">
        <v>8790</v>
      </c>
      <c r="I1263" s="76">
        <v>2</v>
      </c>
      <c r="J1263" s="72">
        <v>44802</v>
      </c>
    </row>
    <row r="1264" spans="4:10" ht="15.6" customHeight="1">
      <c r="D1264" s="52">
        <v>1262</v>
      </c>
      <c r="E1264" s="76">
        <v>2348</v>
      </c>
      <c r="F1264" s="77" t="s">
        <v>8794</v>
      </c>
      <c r="G1264" s="77" t="s">
        <v>6744</v>
      </c>
      <c r="H1264" s="77" t="s">
        <v>6822</v>
      </c>
      <c r="I1264" s="76">
        <v>2</v>
      </c>
      <c r="J1264" s="72">
        <v>44802</v>
      </c>
    </row>
    <row r="1265" spans="4:10" ht="15.6" customHeight="1">
      <c r="D1265" s="52">
        <v>1263</v>
      </c>
      <c r="E1265" s="76">
        <v>3156</v>
      </c>
      <c r="F1265" s="77" t="s">
        <v>8795</v>
      </c>
      <c r="G1265" s="77" t="s">
        <v>6744</v>
      </c>
      <c r="H1265" s="77" t="s">
        <v>6822</v>
      </c>
      <c r="I1265" s="76">
        <v>2</v>
      </c>
      <c r="J1265" s="72">
        <v>44802</v>
      </c>
    </row>
    <row r="1266" spans="4:10" ht="15.6" customHeight="1">
      <c r="D1266" s="52">
        <v>1264</v>
      </c>
      <c r="E1266" s="76">
        <v>4832</v>
      </c>
      <c r="F1266" s="77" t="s">
        <v>7502</v>
      </c>
      <c r="G1266" s="77" t="s">
        <v>6857</v>
      </c>
      <c r="H1266" s="77" t="s">
        <v>8796</v>
      </c>
      <c r="I1266" s="76">
        <v>2</v>
      </c>
      <c r="J1266" s="72">
        <v>44802</v>
      </c>
    </row>
    <row r="1267" spans="4:10" ht="15.6" customHeight="1">
      <c r="D1267" s="52">
        <v>1265</v>
      </c>
      <c r="E1267" s="76">
        <v>4948</v>
      </c>
      <c r="F1267" s="77" t="s">
        <v>8797</v>
      </c>
      <c r="G1267" s="77" t="s">
        <v>6857</v>
      </c>
      <c r="H1267" s="77" t="s">
        <v>8665</v>
      </c>
      <c r="I1267" s="76">
        <v>2</v>
      </c>
      <c r="J1267" s="72">
        <v>44802</v>
      </c>
    </row>
    <row r="1268" spans="4:10" ht="15.6" customHeight="1">
      <c r="D1268" s="52">
        <v>1266</v>
      </c>
      <c r="E1268" s="76">
        <v>4765</v>
      </c>
      <c r="F1268" s="77" t="s">
        <v>8798</v>
      </c>
      <c r="G1268" s="77" t="s">
        <v>6744</v>
      </c>
      <c r="H1268" s="77" t="s">
        <v>8790</v>
      </c>
      <c r="I1268" s="76">
        <v>2</v>
      </c>
      <c r="J1268" s="72">
        <v>44803</v>
      </c>
    </row>
    <row r="1269" spans="4:10" ht="15.6" customHeight="1">
      <c r="D1269" s="52">
        <v>1267</v>
      </c>
      <c r="E1269" s="76">
        <v>2517</v>
      </c>
      <c r="F1269" s="77" t="s">
        <v>8799</v>
      </c>
      <c r="G1269" s="77" t="s">
        <v>6744</v>
      </c>
      <c r="H1269" s="77" t="s">
        <v>8790</v>
      </c>
      <c r="I1269" s="76">
        <v>2</v>
      </c>
      <c r="J1269" s="72">
        <v>44803</v>
      </c>
    </row>
    <row r="1270" spans="4:10" ht="15.6" customHeight="1">
      <c r="D1270" s="52">
        <v>1268</v>
      </c>
      <c r="E1270" s="76">
        <v>4651</v>
      </c>
      <c r="F1270" s="77" t="s">
        <v>8800</v>
      </c>
      <c r="G1270" s="77" t="s">
        <v>6744</v>
      </c>
      <c r="H1270" s="77" t="s">
        <v>8790</v>
      </c>
      <c r="I1270" s="76">
        <v>2</v>
      </c>
      <c r="J1270" s="72">
        <v>44803</v>
      </c>
    </row>
    <row r="1271" spans="4:10" ht="15.6" customHeight="1">
      <c r="D1271" s="52">
        <v>1269</v>
      </c>
      <c r="E1271" s="76">
        <v>4346</v>
      </c>
      <c r="F1271" s="77" t="s">
        <v>8801</v>
      </c>
      <c r="G1271" s="77" t="s">
        <v>6744</v>
      </c>
      <c r="H1271" s="77" t="s">
        <v>8790</v>
      </c>
      <c r="I1271" s="76">
        <v>2</v>
      </c>
      <c r="J1271" s="72">
        <v>44803</v>
      </c>
    </row>
    <row r="1272" spans="4:10" ht="15.6" customHeight="1">
      <c r="D1272" s="52">
        <v>1270</v>
      </c>
      <c r="E1272" s="76">
        <v>4797</v>
      </c>
      <c r="F1272" s="77" t="s">
        <v>8802</v>
      </c>
      <c r="G1272" s="77" t="s">
        <v>6744</v>
      </c>
      <c r="H1272" s="77" t="s">
        <v>6822</v>
      </c>
      <c r="I1272" s="76">
        <v>2</v>
      </c>
      <c r="J1272" s="72">
        <v>44803</v>
      </c>
    </row>
    <row r="1273" spans="4:10" ht="15.6" customHeight="1">
      <c r="D1273" s="52">
        <v>1271</v>
      </c>
      <c r="E1273" s="76">
        <v>2355</v>
      </c>
      <c r="F1273" s="77" t="s">
        <v>8803</v>
      </c>
      <c r="G1273" s="77" t="s">
        <v>6744</v>
      </c>
      <c r="H1273" s="77" t="s">
        <v>6822</v>
      </c>
      <c r="I1273" s="76">
        <v>2</v>
      </c>
      <c r="J1273" s="72">
        <v>44803</v>
      </c>
    </row>
    <row r="1274" spans="4:10" ht="15.6" customHeight="1">
      <c r="D1274" s="52">
        <v>1272</v>
      </c>
      <c r="E1274" s="76">
        <v>4156</v>
      </c>
      <c r="F1274" s="77" t="s">
        <v>8804</v>
      </c>
      <c r="G1274" s="77" t="s">
        <v>6857</v>
      </c>
      <c r="H1274" s="77" t="s">
        <v>7513</v>
      </c>
      <c r="I1274" s="76">
        <v>2</v>
      </c>
      <c r="J1274" s="72">
        <v>44803</v>
      </c>
    </row>
    <row r="1275" spans="4:10" ht="15.6" customHeight="1">
      <c r="D1275" s="52">
        <v>1273</v>
      </c>
      <c r="E1275" s="76">
        <v>4489</v>
      </c>
      <c r="F1275" s="77" t="s">
        <v>8805</v>
      </c>
      <c r="G1275" s="77" t="s">
        <v>6857</v>
      </c>
      <c r="H1275" s="77" t="s">
        <v>8351</v>
      </c>
      <c r="I1275" s="76">
        <v>2</v>
      </c>
      <c r="J1275" s="72">
        <v>44803</v>
      </c>
    </row>
    <row r="1276" spans="4:10" ht="15.6" customHeight="1">
      <c r="D1276" s="52">
        <v>1274</v>
      </c>
      <c r="E1276" s="76">
        <v>4456</v>
      </c>
      <c r="F1276" s="77" t="s">
        <v>8806</v>
      </c>
      <c r="G1276" s="77" t="s">
        <v>6744</v>
      </c>
      <c r="H1276" s="77" t="s">
        <v>5840</v>
      </c>
      <c r="I1276" s="76">
        <v>2</v>
      </c>
      <c r="J1276" s="72">
        <v>44804</v>
      </c>
    </row>
    <row r="1277" spans="4:10" ht="15.6" customHeight="1">
      <c r="D1277" s="52">
        <v>1275</v>
      </c>
      <c r="E1277" s="53">
        <v>2147</v>
      </c>
      <c r="F1277" s="54" t="s">
        <v>8807</v>
      </c>
      <c r="G1277" s="54" t="s">
        <v>6744</v>
      </c>
      <c r="H1277" s="54" t="s">
        <v>8790</v>
      </c>
      <c r="I1277" s="53">
        <v>2</v>
      </c>
      <c r="J1277" s="82">
        <v>44804</v>
      </c>
    </row>
    <row r="1278" spans="4:10" ht="15.6" customHeight="1">
      <c r="D1278" s="52">
        <v>1276</v>
      </c>
      <c r="E1278" s="53">
        <v>3016</v>
      </c>
      <c r="F1278" s="54" t="s">
        <v>8808</v>
      </c>
      <c r="G1278" s="54" t="s">
        <v>6744</v>
      </c>
      <c r="H1278" s="54" t="s">
        <v>8790</v>
      </c>
      <c r="I1278" s="53">
        <v>2</v>
      </c>
      <c r="J1278" s="82">
        <v>44804</v>
      </c>
    </row>
    <row r="1279" spans="4:10" ht="15.6" customHeight="1">
      <c r="D1279" s="52">
        <v>1277</v>
      </c>
      <c r="E1279" s="53" t="s">
        <v>8809</v>
      </c>
      <c r="F1279" s="54" t="s">
        <v>8810</v>
      </c>
      <c r="G1279" s="54" t="s">
        <v>6744</v>
      </c>
      <c r="H1279" s="54" t="s">
        <v>8790</v>
      </c>
      <c r="I1279" s="53">
        <v>2</v>
      </c>
      <c r="J1279" s="82">
        <v>44804</v>
      </c>
    </row>
    <row r="1280" spans="4:10" ht="15.6" customHeight="1">
      <c r="D1280" s="52">
        <v>1278</v>
      </c>
      <c r="E1280" s="53">
        <v>3042</v>
      </c>
      <c r="F1280" s="54" t="s">
        <v>8811</v>
      </c>
      <c r="G1280" s="54" t="s">
        <v>6744</v>
      </c>
      <c r="H1280" s="54" t="s">
        <v>6822</v>
      </c>
      <c r="I1280" s="53">
        <v>2</v>
      </c>
      <c r="J1280" s="82">
        <v>44804</v>
      </c>
    </row>
    <row r="1281" spans="4:10" ht="15.6" customHeight="1">
      <c r="D1281" s="52">
        <v>1279</v>
      </c>
      <c r="E1281" s="53">
        <v>4480</v>
      </c>
      <c r="F1281" s="54" t="s">
        <v>8812</v>
      </c>
      <c r="G1281" s="54" t="s">
        <v>6744</v>
      </c>
      <c r="H1281" s="54" t="s">
        <v>6822</v>
      </c>
      <c r="I1281" s="53">
        <v>2</v>
      </c>
      <c r="J1281" s="82">
        <v>44804</v>
      </c>
    </row>
    <row r="1282" spans="4:10" ht="15.6" customHeight="1">
      <c r="D1282" s="52">
        <v>1280</v>
      </c>
      <c r="E1282" s="53">
        <v>3594</v>
      </c>
      <c r="F1282" s="54" t="s">
        <v>8813</v>
      </c>
      <c r="G1282" s="54" t="s">
        <v>6830</v>
      </c>
      <c r="H1282" s="54" t="s">
        <v>8705</v>
      </c>
      <c r="I1282" s="53">
        <v>2</v>
      </c>
      <c r="J1282" s="82">
        <v>44804</v>
      </c>
    </row>
    <row r="1283" spans="4:10" ht="15.6" customHeight="1">
      <c r="D1283" s="52">
        <v>1281</v>
      </c>
      <c r="E1283" s="53">
        <v>3852</v>
      </c>
      <c r="F1283" s="54" t="s">
        <v>8814</v>
      </c>
      <c r="G1283" s="54" t="s">
        <v>6820</v>
      </c>
      <c r="H1283" s="54" t="s">
        <v>7081</v>
      </c>
      <c r="I1283" s="53">
        <v>2</v>
      </c>
      <c r="J1283" s="82">
        <v>44804</v>
      </c>
    </row>
    <row r="1284" spans="4:10" ht="15.6" customHeight="1">
      <c r="D1284" s="52">
        <v>1282</v>
      </c>
      <c r="E1284" s="53">
        <v>3590</v>
      </c>
      <c r="F1284" s="54" t="s">
        <v>8815</v>
      </c>
      <c r="G1284" s="54" t="s">
        <v>6830</v>
      </c>
      <c r="H1284" s="54" t="s">
        <v>8705</v>
      </c>
      <c r="I1284" s="53">
        <v>3</v>
      </c>
      <c r="J1284" s="82">
        <v>44804</v>
      </c>
    </row>
    <row r="1285" spans="4:10" ht="15.6" customHeight="1">
      <c r="D1285" s="52">
        <v>1283</v>
      </c>
      <c r="E1285" s="53" t="s">
        <v>8816</v>
      </c>
      <c r="F1285" s="54" t="s">
        <v>8817</v>
      </c>
      <c r="G1285" s="54" t="s">
        <v>6744</v>
      </c>
      <c r="H1285" s="54" t="s">
        <v>8790</v>
      </c>
      <c r="I1285" s="53">
        <v>2</v>
      </c>
      <c r="J1285" s="82">
        <v>44805</v>
      </c>
    </row>
    <row r="1286" spans="4:10" ht="15.6" customHeight="1">
      <c r="D1286" s="52">
        <v>1284</v>
      </c>
      <c r="E1286" s="53">
        <v>4910</v>
      </c>
      <c r="F1286" s="54" t="s">
        <v>8818</v>
      </c>
      <c r="G1286" s="54" t="s">
        <v>6744</v>
      </c>
      <c r="H1286" s="54" t="s">
        <v>8790</v>
      </c>
      <c r="I1286" s="53">
        <v>2</v>
      </c>
      <c r="J1286" s="82">
        <v>44805</v>
      </c>
    </row>
    <row r="1287" spans="4:10" ht="15.6" customHeight="1">
      <c r="D1287" s="52">
        <v>1285</v>
      </c>
      <c r="E1287" s="53">
        <v>3997</v>
      </c>
      <c r="F1287" s="54" t="s">
        <v>8819</v>
      </c>
      <c r="G1287" s="54" t="s">
        <v>6744</v>
      </c>
      <c r="H1287" s="54" t="s">
        <v>8790</v>
      </c>
      <c r="I1287" s="53">
        <v>2</v>
      </c>
      <c r="J1287" s="82">
        <v>44805</v>
      </c>
    </row>
    <row r="1288" spans="4:10" ht="15.6" customHeight="1">
      <c r="D1288" s="52">
        <v>1286</v>
      </c>
      <c r="E1288" s="53" t="s">
        <v>8820</v>
      </c>
      <c r="F1288" s="54" t="s">
        <v>8821</v>
      </c>
      <c r="G1288" s="54" t="s">
        <v>6744</v>
      </c>
      <c r="H1288" s="54" t="s">
        <v>8790</v>
      </c>
      <c r="I1288" s="53">
        <v>2</v>
      </c>
      <c r="J1288" s="82">
        <v>44805</v>
      </c>
    </row>
    <row r="1289" spans="4:10" ht="15.6" customHeight="1">
      <c r="D1289" s="52">
        <v>1287</v>
      </c>
      <c r="E1289" s="53">
        <v>3802</v>
      </c>
      <c r="F1289" s="54" t="s">
        <v>8822</v>
      </c>
      <c r="G1289" s="54" t="s">
        <v>6772</v>
      </c>
      <c r="H1289" s="54" t="s">
        <v>8163</v>
      </c>
      <c r="I1289" s="53">
        <v>3</v>
      </c>
      <c r="J1289" s="82">
        <v>44805</v>
      </c>
    </row>
    <row r="1290" spans="4:10" ht="15.6" customHeight="1">
      <c r="D1290" s="52">
        <v>1288</v>
      </c>
      <c r="E1290" s="53">
        <v>4069</v>
      </c>
      <c r="F1290" s="54" t="s">
        <v>8823</v>
      </c>
      <c r="G1290" s="54" t="s">
        <v>6772</v>
      </c>
      <c r="H1290" s="54" t="s">
        <v>8174</v>
      </c>
      <c r="I1290" s="53">
        <v>3</v>
      </c>
      <c r="J1290" s="82">
        <v>44805</v>
      </c>
    </row>
    <row r="1291" spans="4:10" ht="15.6" customHeight="1">
      <c r="D1291" s="52">
        <v>1289</v>
      </c>
      <c r="E1291" s="53">
        <v>3328</v>
      </c>
      <c r="F1291" s="54" t="s">
        <v>8824</v>
      </c>
      <c r="G1291" s="54" t="s">
        <v>6839</v>
      </c>
      <c r="H1291" s="54" t="s">
        <v>6944</v>
      </c>
      <c r="I1291" s="53">
        <v>3</v>
      </c>
      <c r="J1291" s="82">
        <v>44805</v>
      </c>
    </row>
    <row r="1292" spans="4:10" ht="15.6" customHeight="1">
      <c r="D1292" s="52">
        <v>1290</v>
      </c>
      <c r="E1292" s="53">
        <v>4290</v>
      </c>
      <c r="F1292" s="54" t="s">
        <v>8825</v>
      </c>
      <c r="G1292" s="54" t="s">
        <v>6839</v>
      </c>
      <c r="H1292" s="54" t="s">
        <v>8202</v>
      </c>
      <c r="I1292" s="53">
        <v>2</v>
      </c>
      <c r="J1292" s="82">
        <v>44805</v>
      </c>
    </row>
    <row r="1293" spans="4:10" ht="15.6" customHeight="1">
      <c r="D1293" s="52">
        <v>1291</v>
      </c>
      <c r="E1293" s="53">
        <v>3056</v>
      </c>
      <c r="F1293" s="54" t="s">
        <v>8826</v>
      </c>
      <c r="G1293" s="54" t="s">
        <v>6744</v>
      </c>
      <c r="H1293" s="54" t="s">
        <v>6824</v>
      </c>
      <c r="I1293" s="53">
        <v>2</v>
      </c>
      <c r="J1293" s="82">
        <v>44806</v>
      </c>
    </row>
    <row r="1294" spans="4:10" ht="15.6" customHeight="1">
      <c r="D1294" s="52">
        <v>1292</v>
      </c>
      <c r="E1294" s="53">
        <v>2573</v>
      </c>
      <c r="F1294" s="54" t="s">
        <v>8827</v>
      </c>
      <c r="G1294" s="54" t="s">
        <v>6744</v>
      </c>
      <c r="H1294" s="54" t="s">
        <v>8790</v>
      </c>
      <c r="I1294" s="53">
        <v>2</v>
      </c>
      <c r="J1294" s="82">
        <v>44806</v>
      </c>
    </row>
    <row r="1295" spans="4:10" ht="15.6" customHeight="1">
      <c r="D1295" s="52">
        <v>1293</v>
      </c>
      <c r="E1295" s="53">
        <v>4429</v>
      </c>
      <c r="F1295" s="54" t="s">
        <v>8828</v>
      </c>
      <c r="G1295" s="54" t="s">
        <v>6744</v>
      </c>
      <c r="H1295" s="54" t="s">
        <v>8790</v>
      </c>
      <c r="I1295" s="53">
        <v>2</v>
      </c>
      <c r="J1295" s="82">
        <v>44806</v>
      </c>
    </row>
    <row r="1296" spans="4:10" ht="15.6" customHeight="1">
      <c r="D1296" s="52">
        <v>1294</v>
      </c>
      <c r="E1296" s="53">
        <v>4966</v>
      </c>
      <c r="F1296" s="54" t="s">
        <v>8829</v>
      </c>
      <c r="G1296" s="54" t="s">
        <v>6744</v>
      </c>
      <c r="H1296" s="54" t="s">
        <v>8790</v>
      </c>
      <c r="I1296" s="53">
        <v>2</v>
      </c>
      <c r="J1296" s="82">
        <v>44806</v>
      </c>
    </row>
    <row r="1297" spans="4:10" ht="15.6" customHeight="1">
      <c r="D1297" s="52">
        <v>1295</v>
      </c>
      <c r="E1297" s="53">
        <v>4988</v>
      </c>
      <c r="F1297" s="54" t="s">
        <v>7382</v>
      </c>
      <c r="G1297" s="54" t="s">
        <v>6762</v>
      </c>
      <c r="H1297" s="54" t="s">
        <v>8830</v>
      </c>
      <c r="I1297" s="53">
        <v>2</v>
      </c>
      <c r="J1297" s="82">
        <v>44806</v>
      </c>
    </row>
    <row r="1298" spans="4:10" ht="15.6" customHeight="1">
      <c r="D1298" s="52">
        <v>1296</v>
      </c>
      <c r="E1298" s="53">
        <v>4358</v>
      </c>
      <c r="F1298" s="54" t="s">
        <v>8831</v>
      </c>
      <c r="G1298" s="54" t="s">
        <v>6762</v>
      </c>
      <c r="H1298" s="54" t="s">
        <v>8830</v>
      </c>
      <c r="I1298" s="53">
        <v>2</v>
      </c>
      <c r="J1298" s="82">
        <v>44806</v>
      </c>
    </row>
    <row r="1299" spans="4:10" ht="15.6" customHeight="1">
      <c r="D1299" s="52">
        <v>1297</v>
      </c>
      <c r="E1299" s="53">
        <v>4699</v>
      </c>
      <c r="F1299" s="54" t="s">
        <v>8832</v>
      </c>
      <c r="G1299" s="54" t="s">
        <v>6735</v>
      </c>
      <c r="H1299" s="54" t="s">
        <v>6994</v>
      </c>
      <c r="I1299" s="53">
        <v>3</v>
      </c>
      <c r="J1299" s="82">
        <v>44806</v>
      </c>
    </row>
    <row r="1300" spans="4:10" ht="15.6" customHeight="1">
      <c r="D1300" s="52">
        <v>1298</v>
      </c>
      <c r="E1300" s="53">
        <v>3952</v>
      </c>
      <c r="F1300" s="54" t="s">
        <v>8833</v>
      </c>
      <c r="G1300" s="54" t="s">
        <v>6774</v>
      </c>
      <c r="H1300" s="54" t="s">
        <v>7572</v>
      </c>
      <c r="I1300" s="53">
        <v>3</v>
      </c>
      <c r="J1300" s="82">
        <v>44806</v>
      </c>
    </row>
    <row r="1301" spans="4:10" ht="15.6" customHeight="1">
      <c r="D1301" s="52">
        <v>1299</v>
      </c>
      <c r="E1301" s="53">
        <v>4639</v>
      </c>
      <c r="F1301" s="54" t="s">
        <v>8834</v>
      </c>
      <c r="G1301" s="54" t="s">
        <v>6774</v>
      </c>
      <c r="H1301" s="54" t="s">
        <v>7045</v>
      </c>
      <c r="I1301" s="53">
        <v>3</v>
      </c>
      <c r="J1301" s="82">
        <v>44806</v>
      </c>
    </row>
    <row r="1302" spans="4:10" ht="15.6" customHeight="1">
      <c r="D1302" s="52">
        <v>1300</v>
      </c>
      <c r="E1302" s="53">
        <v>4726</v>
      </c>
      <c r="F1302" s="54" t="s">
        <v>8835</v>
      </c>
      <c r="G1302" s="54" t="s">
        <v>6713</v>
      </c>
      <c r="H1302" s="54" t="s">
        <v>7172</v>
      </c>
      <c r="I1302" s="53">
        <v>3</v>
      </c>
      <c r="J1302" s="82">
        <v>44809</v>
      </c>
    </row>
    <row r="1303" spans="4:10" ht="15.6" customHeight="1">
      <c r="D1303" s="52">
        <v>1301</v>
      </c>
      <c r="E1303" s="53">
        <v>4473</v>
      </c>
      <c r="F1303" s="54" t="s">
        <v>8836</v>
      </c>
      <c r="G1303" s="54" t="s">
        <v>6713</v>
      </c>
      <c r="H1303" s="54" t="s">
        <v>7172</v>
      </c>
      <c r="I1303" s="53">
        <v>2</v>
      </c>
      <c r="J1303" s="82">
        <v>44809</v>
      </c>
    </row>
    <row r="1304" spans="4:10" ht="15.6" customHeight="1">
      <c r="D1304" s="52">
        <v>1302</v>
      </c>
      <c r="E1304" s="53">
        <v>3359</v>
      </c>
      <c r="F1304" s="54" t="s">
        <v>8837</v>
      </c>
      <c r="G1304" s="54" t="s">
        <v>6733</v>
      </c>
      <c r="H1304" s="54" t="s">
        <v>9</v>
      </c>
      <c r="I1304" s="53">
        <v>3</v>
      </c>
      <c r="J1304" s="82">
        <v>44809</v>
      </c>
    </row>
    <row r="1305" spans="4:10" ht="15.6" customHeight="1">
      <c r="D1305" s="52">
        <v>1303</v>
      </c>
      <c r="E1305" s="53">
        <v>3642</v>
      </c>
      <c r="F1305" s="54" t="s">
        <v>8838</v>
      </c>
      <c r="G1305" s="54" t="s">
        <v>6744</v>
      </c>
      <c r="H1305" s="54" t="s">
        <v>7891</v>
      </c>
      <c r="I1305" s="53">
        <v>2</v>
      </c>
      <c r="J1305" s="82">
        <v>44809</v>
      </c>
    </row>
    <row r="1306" spans="4:10" ht="15.6" customHeight="1">
      <c r="D1306" s="52">
        <v>1304</v>
      </c>
      <c r="E1306" s="53">
        <v>4925</v>
      </c>
      <c r="F1306" s="54" t="s">
        <v>8839</v>
      </c>
      <c r="G1306" s="54" t="s">
        <v>6744</v>
      </c>
      <c r="H1306" s="54" t="s">
        <v>7891</v>
      </c>
      <c r="I1306" s="53">
        <v>2</v>
      </c>
      <c r="J1306" s="82">
        <v>44809</v>
      </c>
    </row>
    <row r="1307" spans="4:10" ht="15.6" customHeight="1">
      <c r="D1307" s="52">
        <v>1305</v>
      </c>
      <c r="E1307" s="53">
        <v>4953</v>
      </c>
      <c r="F1307" s="54" t="s">
        <v>8840</v>
      </c>
      <c r="G1307" s="54" t="s">
        <v>6735</v>
      </c>
      <c r="H1307" s="54" t="s">
        <v>6994</v>
      </c>
      <c r="I1307" s="53">
        <v>3</v>
      </c>
      <c r="J1307" s="82">
        <v>44809</v>
      </c>
    </row>
    <row r="1308" spans="4:10" ht="15.6" customHeight="1">
      <c r="D1308" s="52">
        <v>1306</v>
      </c>
      <c r="E1308" s="53">
        <v>4377</v>
      </c>
      <c r="F1308" s="54" t="s">
        <v>8841</v>
      </c>
      <c r="G1308" s="54" t="s">
        <v>6774</v>
      </c>
      <c r="H1308" s="54" t="s">
        <v>7829</v>
      </c>
      <c r="I1308" s="53">
        <v>2</v>
      </c>
      <c r="J1308" s="82">
        <v>44809</v>
      </c>
    </row>
    <row r="1309" spans="4:10" ht="15.6" customHeight="1">
      <c r="D1309" s="52">
        <v>1307</v>
      </c>
      <c r="E1309" s="53">
        <v>3982</v>
      </c>
      <c r="F1309" s="54" t="s">
        <v>8842</v>
      </c>
      <c r="G1309" s="54" t="s">
        <v>6774</v>
      </c>
      <c r="H1309" s="54" t="s">
        <v>8415</v>
      </c>
      <c r="I1309" s="53">
        <v>2</v>
      </c>
      <c r="J1309" s="82">
        <v>44809</v>
      </c>
    </row>
    <row r="1310" spans="4:10" ht="15.6" customHeight="1">
      <c r="D1310" s="52">
        <v>1308</v>
      </c>
      <c r="E1310" s="53">
        <v>4803</v>
      </c>
      <c r="F1310" s="54" t="s">
        <v>8843</v>
      </c>
      <c r="G1310" s="54" t="s">
        <v>6713</v>
      </c>
      <c r="H1310" s="54" t="s">
        <v>7172</v>
      </c>
      <c r="I1310" s="53">
        <v>2</v>
      </c>
      <c r="J1310" s="82">
        <v>44810</v>
      </c>
    </row>
    <row r="1311" spans="4:10" ht="15.6" customHeight="1">
      <c r="D1311" s="52">
        <v>1309</v>
      </c>
      <c r="E1311" s="53">
        <v>4513</v>
      </c>
      <c r="F1311" s="54" t="s">
        <v>8844</v>
      </c>
      <c r="G1311" s="54" t="s">
        <v>6713</v>
      </c>
      <c r="H1311" s="54" t="s">
        <v>7172</v>
      </c>
      <c r="I1311" s="53">
        <v>2</v>
      </c>
      <c r="J1311" s="82">
        <v>44810</v>
      </c>
    </row>
    <row r="1312" spans="4:10" ht="15.6" customHeight="1">
      <c r="D1312" s="52">
        <v>1310</v>
      </c>
      <c r="E1312" s="53">
        <v>3752</v>
      </c>
      <c r="F1312" s="54" t="s">
        <v>8845</v>
      </c>
      <c r="G1312" s="54" t="s">
        <v>6733</v>
      </c>
      <c r="H1312" s="54" t="s">
        <v>12</v>
      </c>
      <c r="I1312" s="53">
        <v>3</v>
      </c>
      <c r="J1312" s="82">
        <v>44810</v>
      </c>
    </row>
    <row r="1313" spans="4:10" ht="15.6" customHeight="1">
      <c r="D1313" s="52">
        <v>1311</v>
      </c>
      <c r="E1313" s="53">
        <v>3767</v>
      </c>
      <c r="F1313" s="54" t="s">
        <v>8846</v>
      </c>
      <c r="G1313" s="54" t="s">
        <v>6733</v>
      </c>
      <c r="H1313" s="54" t="s">
        <v>6785</v>
      </c>
      <c r="I1313" s="53">
        <v>2</v>
      </c>
      <c r="J1313" s="82">
        <v>44810</v>
      </c>
    </row>
    <row r="1314" spans="4:10" ht="15.6" customHeight="1">
      <c r="D1314" s="52">
        <v>1312</v>
      </c>
      <c r="E1314" s="53">
        <v>4385</v>
      </c>
      <c r="F1314" s="54" t="s">
        <v>8847</v>
      </c>
      <c r="G1314" s="54" t="s">
        <v>6744</v>
      </c>
      <c r="H1314" s="54" t="s">
        <v>7891</v>
      </c>
      <c r="I1314" s="53">
        <v>2</v>
      </c>
      <c r="J1314" s="82">
        <v>44810</v>
      </c>
    </row>
    <row r="1315" spans="4:10" ht="15.6" customHeight="1">
      <c r="D1315" s="52">
        <v>1313</v>
      </c>
      <c r="E1315" s="53">
        <v>4874</v>
      </c>
      <c r="F1315" s="54" t="s">
        <v>8848</v>
      </c>
      <c r="G1315" s="54" t="s">
        <v>6744</v>
      </c>
      <c r="H1315" s="54" t="s">
        <v>7891</v>
      </c>
      <c r="I1315" s="53">
        <v>2</v>
      </c>
      <c r="J1315" s="82">
        <v>44810</v>
      </c>
    </row>
    <row r="1316" spans="4:10" ht="15.6" customHeight="1">
      <c r="D1316" s="52">
        <v>1314</v>
      </c>
      <c r="E1316" s="53">
        <v>2311</v>
      </c>
      <c r="F1316" s="54" t="s">
        <v>8849</v>
      </c>
      <c r="G1316" s="54" t="s">
        <v>6744</v>
      </c>
      <c r="H1316" s="54" t="s">
        <v>7891</v>
      </c>
      <c r="I1316" s="53">
        <v>2</v>
      </c>
      <c r="J1316" s="82">
        <v>44810</v>
      </c>
    </row>
    <row r="1317" spans="4:10" ht="15.6" customHeight="1">
      <c r="D1317" s="52">
        <v>1315</v>
      </c>
      <c r="E1317" s="53">
        <v>4783</v>
      </c>
      <c r="F1317" s="54" t="s">
        <v>8850</v>
      </c>
      <c r="G1317" s="54" t="s">
        <v>6735</v>
      </c>
      <c r="H1317" s="54" t="s">
        <v>7161</v>
      </c>
      <c r="I1317" s="53">
        <v>3</v>
      </c>
      <c r="J1317" s="82">
        <v>44810</v>
      </c>
    </row>
    <row r="1318" spans="4:10" ht="15.6" customHeight="1">
      <c r="D1318" s="52">
        <v>1316</v>
      </c>
      <c r="E1318" s="53">
        <v>3960</v>
      </c>
      <c r="F1318" s="54" t="s">
        <v>8851</v>
      </c>
      <c r="G1318" s="54" t="s">
        <v>6735</v>
      </c>
      <c r="H1318" s="54" t="s">
        <v>6914</v>
      </c>
      <c r="I1318" s="53">
        <v>3</v>
      </c>
      <c r="J1318" s="82">
        <v>44810</v>
      </c>
    </row>
    <row r="1319" spans="4:10" ht="15.6" customHeight="1">
      <c r="D1319" s="52">
        <v>1317</v>
      </c>
      <c r="E1319" s="53">
        <v>4403</v>
      </c>
      <c r="F1319" s="54" t="s">
        <v>8852</v>
      </c>
      <c r="G1319" s="54" t="s">
        <v>6857</v>
      </c>
      <c r="H1319" s="54" t="s">
        <v>8537</v>
      </c>
      <c r="I1319" s="53">
        <v>2</v>
      </c>
      <c r="J1319" s="82">
        <v>44810</v>
      </c>
    </row>
    <row r="1320" spans="4:10" ht="15.6" customHeight="1">
      <c r="D1320" s="52">
        <v>1318</v>
      </c>
      <c r="E1320" s="53">
        <v>2196</v>
      </c>
      <c r="F1320" s="54" t="s">
        <v>8853</v>
      </c>
      <c r="G1320" s="54" t="s">
        <v>6857</v>
      </c>
      <c r="H1320" s="54" t="s">
        <v>8539</v>
      </c>
      <c r="I1320" s="53">
        <v>2</v>
      </c>
      <c r="J1320" s="82">
        <v>44810</v>
      </c>
    </row>
    <row r="1321" spans="4:10" ht="15.6" customHeight="1">
      <c r="D1321" s="52">
        <v>1319</v>
      </c>
      <c r="E1321" s="53">
        <v>4936</v>
      </c>
      <c r="F1321" s="54" t="s">
        <v>7401</v>
      </c>
      <c r="G1321" s="54" t="s">
        <v>6713</v>
      </c>
      <c r="H1321" s="54" t="s">
        <v>7172</v>
      </c>
      <c r="I1321" s="53">
        <v>2</v>
      </c>
      <c r="J1321" s="82">
        <v>44811</v>
      </c>
    </row>
    <row r="1322" spans="4:10" ht="15.6" customHeight="1">
      <c r="D1322" s="52">
        <v>1320</v>
      </c>
      <c r="E1322" s="53">
        <v>3257</v>
      </c>
      <c r="F1322" s="54" t="s">
        <v>8854</v>
      </c>
      <c r="G1322" s="54" t="s">
        <v>6713</v>
      </c>
      <c r="H1322" s="54" t="s">
        <v>5331</v>
      </c>
      <c r="I1322" s="53">
        <v>3</v>
      </c>
      <c r="J1322" s="82">
        <v>44811</v>
      </c>
    </row>
    <row r="1323" spans="4:10" ht="15.6" customHeight="1">
      <c r="D1323" s="52">
        <v>1321</v>
      </c>
      <c r="E1323" s="53">
        <v>3630</v>
      </c>
      <c r="F1323" s="54" t="s">
        <v>8855</v>
      </c>
      <c r="G1323" s="54" t="s">
        <v>6713</v>
      </c>
      <c r="H1323" s="54" t="s">
        <v>5331</v>
      </c>
      <c r="I1323" s="53">
        <v>2</v>
      </c>
      <c r="J1323" s="82">
        <v>44811</v>
      </c>
    </row>
    <row r="1324" spans="4:10" ht="15.6" customHeight="1">
      <c r="D1324" s="52">
        <v>1322</v>
      </c>
      <c r="E1324" s="53">
        <v>2667</v>
      </c>
      <c r="F1324" s="54" t="s">
        <v>8856</v>
      </c>
      <c r="G1324" s="54" t="s">
        <v>6744</v>
      </c>
      <c r="H1324" s="54" t="s">
        <v>8790</v>
      </c>
      <c r="I1324" s="53">
        <v>2</v>
      </c>
      <c r="J1324" s="82">
        <v>44811</v>
      </c>
    </row>
    <row r="1325" spans="4:10" ht="15.6" customHeight="1">
      <c r="D1325" s="52">
        <v>1323</v>
      </c>
      <c r="E1325" s="53">
        <v>3061</v>
      </c>
      <c r="F1325" s="54" t="s">
        <v>8857</v>
      </c>
      <c r="G1325" s="54" t="s">
        <v>6744</v>
      </c>
      <c r="H1325" s="54" t="s">
        <v>7889</v>
      </c>
      <c r="I1325" s="53">
        <v>2</v>
      </c>
      <c r="J1325" s="82">
        <v>44811</v>
      </c>
    </row>
    <row r="1326" spans="4:10" ht="15.6" customHeight="1">
      <c r="D1326" s="52">
        <v>1324</v>
      </c>
      <c r="E1326" s="53">
        <v>2818</v>
      </c>
      <c r="F1326" s="54" t="s">
        <v>8858</v>
      </c>
      <c r="G1326" s="54" t="s">
        <v>6744</v>
      </c>
      <c r="H1326" s="54" t="s">
        <v>7889</v>
      </c>
      <c r="I1326" s="53">
        <v>2</v>
      </c>
      <c r="J1326" s="82">
        <v>44811</v>
      </c>
    </row>
    <row r="1327" spans="4:10" ht="15.6" customHeight="1">
      <c r="D1327" s="52">
        <v>1325</v>
      </c>
      <c r="E1327" s="53">
        <v>3305</v>
      </c>
      <c r="F1327" s="54" t="s">
        <v>8859</v>
      </c>
      <c r="G1327" s="54" t="s">
        <v>6735</v>
      </c>
      <c r="H1327" s="54" t="s">
        <v>7741</v>
      </c>
      <c r="I1327" s="53">
        <v>3</v>
      </c>
      <c r="J1327" s="82">
        <v>44811</v>
      </c>
    </row>
    <row r="1328" spans="4:10" ht="15.6" customHeight="1">
      <c r="D1328" s="52">
        <v>1326</v>
      </c>
      <c r="E1328" s="53">
        <v>4423</v>
      </c>
      <c r="F1328" s="54" t="s">
        <v>8860</v>
      </c>
      <c r="G1328" s="54" t="s">
        <v>6735</v>
      </c>
      <c r="H1328" s="54" t="s">
        <v>7881</v>
      </c>
      <c r="I1328" s="53">
        <v>2</v>
      </c>
      <c r="J1328" s="82">
        <v>44811</v>
      </c>
    </row>
    <row r="1329" spans="4:10" ht="15.6" customHeight="1">
      <c r="D1329" s="52">
        <v>1327</v>
      </c>
      <c r="E1329" s="53">
        <v>4655</v>
      </c>
      <c r="F1329" s="54" t="s">
        <v>8861</v>
      </c>
      <c r="G1329" s="54" t="s">
        <v>6774</v>
      </c>
      <c r="H1329" s="54" t="s">
        <v>8066</v>
      </c>
      <c r="I1329" s="53">
        <v>2</v>
      </c>
      <c r="J1329" s="82">
        <v>44811</v>
      </c>
    </row>
    <row r="1330" spans="4:10" ht="15.6" customHeight="1">
      <c r="D1330" s="52">
        <v>1328</v>
      </c>
      <c r="E1330" s="53">
        <v>3712</v>
      </c>
      <c r="F1330" s="54" t="s">
        <v>8862</v>
      </c>
      <c r="G1330" s="54" t="s">
        <v>6774</v>
      </c>
      <c r="H1330" s="54" t="s">
        <v>8066</v>
      </c>
      <c r="I1330" s="53">
        <v>2</v>
      </c>
      <c r="J1330" s="82">
        <v>44811</v>
      </c>
    </row>
    <row r="1331" spans="4:10" ht="15.6" customHeight="1">
      <c r="D1331" s="52">
        <v>1329</v>
      </c>
      <c r="E1331" s="53">
        <v>4648</v>
      </c>
      <c r="F1331" s="54" t="s">
        <v>8863</v>
      </c>
      <c r="G1331" s="54" t="s">
        <v>6774</v>
      </c>
      <c r="H1331" s="54" t="s">
        <v>7829</v>
      </c>
      <c r="I1331" s="53">
        <v>2</v>
      </c>
      <c r="J1331" s="82">
        <v>44812</v>
      </c>
    </row>
    <row r="1332" spans="4:10" ht="15.6" customHeight="1">
      <c r="D1332" s="52">
        <v>1330</v>
      </c>
      <c r="E1332" s="53">
        <v>4751</v>
      </c>
      <c r="F1332" s="54" t="s">
        <v>8864</v>
      </c>
      <c r="G1332" s="54" t="s">
        <v>6774</v>
      </c>
      <c r="H1332" s="54" t="s">
        <v>7829</v>
      </c>
      <c r="I1332" s="53">
        <v>2</v>
      </c>
      <c r="J1332" s="82">
        <v>44812</v>
      </c>
    </row>
    <row r="1333" spans="4:10" ht="15.6" customHeight="1">
      <c r="D1333" s="52">
        <v>1331</v>
      </c>
      <c r="E1333" s="53">
        <v>4168</v>
      </c>
      <c r="F1333" s="54" t="s">
        <v>8865</v>
      </c>
      <c r="G1333" s="54" t="s">
        <v>6713</v>
      </c>
      <c r="H1333" s="54" t="s">
        <v>8021</v>
      </c>
      <c r="I1333" s="53">
        <v>2</v>
      </c>
      <c r="J1333" s="82">
        <v>44812</v>
      </c>
    </row>
    <row r="1334" spans="4:10" ht="15.6" customHeight="1">
      <c r="D1334" s="52">
        <v>1332</v>
      </c>
      <c r="E1334" s="53">
        <v>4556</v>
      </c>
      <c r="F1334" s="54" t="s">
        <v>8866</v>
      </c>
      <c r="G1334" s="54" t="s">
        <v>6713</v>
      </c>
      <c r="H1334" s="54" t="s">
        <v>8021</v>
      </c>
      <c r="I1334" s="53">
        <v>3</v>
      </c>
      <c r="J1334" s="82">
        <v>44812</v>
      </c>
    </row>
    <row r="1335" spans="4:10" ht="15.6" customHeight="1">
      <c r="D1335" s="52">
        <v>1333</v>
      </c>
      <c r="E1335" s="53">
        <v>4878</v>
      </c>
      <c r="F1335" s="54" t="s">
        <v>8867</v>
      </c>
      <c r="G1335" s="54" t="s">
        <v>6713</v>
      </c>
      <c r="H1335" s="54" t="s">
        <v>5330</v>
      </c>
      <c r="I1335" s="53">
        <v>2</v>
      </c>
      <c r="J1335" s="82">
        <v>44812</v>
      </c>
    </row>
    <row r="1336" spans="4:10" ht="15.6" customHeight="1">
      <c r="D1336" s="52">
        <v>1334</v>
      </c>
      <c r="E1336" s="53">
        <v>3896</v>
      </c>
      <c r="F1336" s="54" t="s">
        <v>7507</v>
      </c>
      <c r="G1336" s="54" t="s">
        <v>6733</v>
      </c>
      <c r="H1336" s="54" t="s">
        <v>7</v>
      </c>
      <c r="I1336" s="53">
        <v>3</v>
      </c>
      <c r="J1336" s="82">
        <v>44812</v>
      </c>
    </row>
    <row r="1337" spans="4:10" ht="15.6" customHeight="1">
      <c r="D1337" s="52">
        <v>1335</v>
      </c>
      <c r="E1337" s="53">
        <v>4868</v>
      </c>
      <c r="F1337" s="54" t="s">
        <v>8868</v>
      </c>
      <c r="G1337" s="54" t="s">
        <v>6744</v>
      </c>
      <c r="H1337" s="54" t="s">
        <v>7889</v>
      </c>
      <c r="I1337" s="53">
        <v>2</v>
      </c>
      <c r="J1337" s="82">
        <v>44812</v>
      </c>
    </row>
    <row r="1338" spans="4:10" ht="15.6" customHeight="1">
      <c r="D1338" s="52">
        <v>1336</v>
      </c>
      <c r="E1338" s="53">
        <v>2557</v>
      </c>
      <c r="F1338" s="54" t="s">
        <v>8869</v>
      </c>
      <c r="G1338" s="54" t="s">
        <v>6735</v>
      </c>
      <c r="H1338" s="54" t="s">
        <v>6736</v>
      </c>
      <c r="I1338" s="53">
        <v>2</v>
      </c>
      <c r="J1338" s="82">
        <v>44812</v>
      </c>
    </row>
    <row r="1339" spans="4:10" ht="15.6" customHeight="1">
      <c r="D1339" s="52">
        <v>1337</v>
      </c>
      <c r="E1339" s="53">
        <v>2990</v>
      </c>
      <c r="F1339" s="54" t="s">
        <v>8870</v>
      </c>
      <c r="G1339" s="54" t="s">
        <v>6744</v>
      </c>
      <c r="H1339" s="54" t="s">
        <v>7889</v>
      </c>
      <c r="I1339" s="53">
        <v>2</v>
      </c>
      <c r="J1339" s="82">
        <v>44812</v>
      </c>
    </row>
    <row r="1340" spans="4:10" ht="15.6" customHeight="1">
      <c r="D1340" s="52">
        <v>1338</v>
      </c>
      <c r="E1340" s="53">
        <v>4504</v>
      </c>
      <c r="F1340" s="54" t="s">
        <v>8871</v>
      </c>
      <c r="G1340" s="54" t="s">
        <v>6744</v>
      </c>
      <c r="H1340" s="54" t="s">
        <v>7889</v>
      </c>
      <c r="I1340" s="53">
        <v>2</v>
      </c>
      <c r="J1340" s="82">
        <v>44812</v>
      </c>
    </row>
    <row r="1341" spans="4:10" ht="15.6" customHeight="1">
      <c r="D1341" s="52">
        <v>1339</v>
      </c>
      <c r="E1341" s="53">
        <v>4681</v>
      </c>
      <c r="F1341" s="54" t="s">
        <v>8872</v>
      </c>
      <c r="G1341" s="54" t="s">
        <v>6744</v>
      </c>
      <c r="H1341" s="54" t="s">
        <v>8790</v>
      </c>
      <c r="I1341" s="53">
        <v>2</v>
      </c>
      <c r="J1341" s="82">
        <v>44816</v>
      </c>
    </row>
    <row r="1342" spans="4:10" ht="15.6" customHeight="1">
      <c r="D1342" s="52">
        <v>1340</v>
      </c>
      <c r="E1342" s="53">
        <v>2959</v>
      </c>
      <c r="F1342" s="54" t="s">
        <v>6722</v>
      </c>
      <c r="G1342" s="54" t="s">
        <v>6744</v>
      </c>
      <c r="H1342" s="54" t="s">
        <v>8790</v>
      </c>
      <c r="I1342" s="53">
        <v>2</v>
      </c>
      <c r="J1342" s="82">
        <v>44816</v>
      </c>
    </row>
    <row r="1343" spans="4:10" ht="15.6" customHeight="1">
      <c r="D1343" s="52">
        <v>1341</v>
      </c>
      <c r="E1343" s="53">
        <v>3760</v>
      </c>
      <c r="F1343" s="54" t="s">
        <v>8873</v>
      </c>
      <c r="G1343" s="54" t="s">
        <v>6713</v>
      </c>
      <c r="H1343" s="54" t="s">
        <v>7231</v>
      </c>
      <c r="I1343" s="53">
        <v>3</v>
      </c>
      <c r="J1343" s="82">
        <v>44816</v>
      </c>
    </row>
    <row r="1344" spans="4:10" ht="15.6" customHeight="1">
      <c r="D1344" s="52">
        <v>1342</v>
      </c>
      <c r="E1344" s="53">
        <v>4256</v>
      </c>
      <c r="F1344" s="54" t="s">
        <v>7396</v>
      </c>
      <c r="G1344" s="54" t="s">
        <v>6733</v>
      </c>
      <c r="H1344" s="54" t="s">
        <v>10</v>
      </c>
      <c r="I1344" s="53">
        <v>3</v>
      </c>
      <c r="J1344" s="82">
        <v>44816</v>
      </c>
    </row>
    <row r="1345" spans="4:10" ht="15.6" customHeight="1">
      <c r="D1345" s="52">
        <v>1343</v>
      </c>
      <c r="E1345" s="83">
        <v>2718</v>
      </c>
      <c r="F1345" s="84" t="s">
        <v>8874</v>
      </c>
      <c r="G1345" s="54" t="s">
        <v>6744</v>
      </c>
      <c r="H1345" s="54" t="s">
        <v>7889</v>
      </c>
      <c r="I1345" s="53">
        <v>2</v>
      </c>
      <c r="J1345" s="82">
        <v>44816</v>
      </c>
    </row>
    <row r="1346" spans="4:10" ht="15.6" customHeight="1">
      <c r="D1346" s="52">
        <v>1344</v>
      </c>
      <c r="E1346" s="53">
        <v>4056</v>
      </c>
      <c r="F1346" s="54" t="s">
        <v>8875</v>
      </c>
      <c r="G1346" s="54" t="s">
        <v>6735</v>
      </c>
      <c r="H1346" s="54" t="s">
        <v>8424</v>
      </c>
      <c r="I1346" s="53">
        <v>3</v>
      </c>
      <c r="J1346" s="82">
        <v>44816</v>
      </c>
    </row>
    <row r="1347" spans="4:10" ht="15.6" customHeight="1">
      <c r="D1347" s="52">
        <v>1345</v>
      </c>
      <c r="E1347" s="53">
        <v>2396</v>
      </c>
      <c r="F1347" s="54" t="s">
        <v>8876</v>
      </c>
      <c r="G1347" s="54" t="s">
        <v>6735</v>
      </c>
      <c r="H1347" s="54" t="s">
        <v>8261</v>
      </c>
      <c r="I1347" s="53">
        <v>2</v>
      </c>
      <c r="J1347" s="82">
        <v>44816</v>
      </c>
    </row>
    <row r="1348" spans="4:10" ht="15.6" customHeight="1">
      <c r="D1348" s="52">
        <v>1346</v>
      </c>
      <c r="E1348" s="53">
        <v>4428</v>
      </c>
      <c r="F1348" s="54" t="s">
        <v>8877</v>
      </c>
      <c r="G1348" s="54" t="s">
        <v>6857</v>
      </c>
      <c r="H1348" s="54" t="s">
        <v>8388</v>
      </c>
      <c r="I1348" s="53">
        <v>3</v>
      </c>
      <c r="J1348" s="82">
        <v>44816</v>
      </c>
    </row>
    <row r="1349" spans="4:10" ht="15.6" customHeight="1">
      <c r="D1349" s="52">
        <v>1347</v>
      </c>
      <c r="E1349" s="53">
        <v>4488</v>
      </c>
      <c r="F1349" s="54" t="s">
        <v>8878</v>
      </c>
      <c r="G1349" s="54" t="s">
        <v>6857</v>
      </c>
      <c r="H1349" s="54" t="s">
        <v>6873</v>
      </c>
      <c r="I1349" s="53">
        <v>2</v>
      </c>
      <c r="J1349" s="82">
        <v>44816</v>
      </c>
    </row>
    <row r="1350" spans="4:10" ht="15.6" customHeight="1">
      <c r="D1350" s="52">
        <v>1348</v>
      </c>
      <c r="E1350" s="53">
        <v>4713</v>
      </c>
      <c r="F1350" s="54" t="s">
        <v>8879</v>
      </c>
      <c r="G1350" s="54" t="s">
        <v>6857</v>
      </c>
      <c r="H1350" s="54" t="s">
        <v>6873</v>
      </c>
      <c r="I1350" s="53">
        <v>2</v>
      </c>
      <c r="J1350" s="82">
        <v>44816</v>
      </c>
    </row>
    <row r="1351" spans="4:10" ht="15.6" customHeight="1">
      <c r="D1351" s="52">
        <v>1349</v>
      </c>
      <c r="E1351" s="53">
        <v>4468</v>
      </c>
      <c r="F1351" s="54" t="s">
        <v>8880</v>
      </c>
      <c r="G1351" s="54" t="s">
        <v>6713</v>
      </c>
      <c r="H1351" s="54" t="s">
        <v>5331</v>
      </c>
      <c r="I1351" s="53">
        <v>2</v>
      </c>
      <c r="J1351" s="82">
        <v>44817</v>
      </c>
    </row>
    <row r="1352" spans="4:10" ht="15.6" customHeight="1">
      <c r="D1352" s="52">
        <v>1350</v>
      </c>
      <c r="E1352" s="53">
        <v>4320</v>
      </c>
      <c r="F1352" s="54" t="s">
        <v>8881</v>
      </c>
      <c r="G1352" s="54" t="s">
        <v>6713</v>
      </c>
      <c r="H1352" s="54" t="s">
        <v>5331</v>
      </c>
      <c r="I1352" s="53">
        <v>2</v>
      </c>
      <c r="J1352" s="82">
        <v>44817</v>
      </c>
    </row>
    <row r="1353" spans="4:10" ht="15.6" customHeight="1">
      <c r="D1353" s="52">
        <v>1351</v>
      </c>
      <c r="E1353" s="83">
        <v>4980</v>
      </c>
      <c r="F1353" s="84" t="s">
        <v>8882</v>
      </c>
      <c r="G1353" s="54" t="s">
        <v>6744</v>
      </c>
      <c r="H1353" s="54" t="s">
        <v>7889</v>
      </c>
      <c r="I1353" s="53">
        <v>2</v>
      </c>
      <c r="J1353" s="82">
        <v>44817</v>
      </c>
    </row>
    <row r="1354" spans="4:10" ht="15.6" customHeight="1">
      <c r="D1354" s="52">
        <v>1352</v>
      </c>
      <c r="E1354" s="53">
        <v>3132</v>
      </c>
      <c r="F1354" s="54" t="s">
        <v>8883</v>
      </c>
      <c r="G1354" s="54" t="s">
        <v>6744</v>
      </c>
      <c r="H1354" s="54" t="s">
        <v>7889</v>
      </c>
      <c r="I1354" s="53">
        <v>2</v>
      </c>
      <c r="J1354" s="82">
        <v>44817</v>
      </c>
    </row>
    <row r="1355" spans="4:10" ht="15.6" customHeight="1">
      <c r="D1355" s="52">
        <v>1353</v>
      </c>
      <c r="E1355" s="53">
        <v>3125</v>
      </c>
      <c r="F1355" s="54" t="s">
        <v>8884</v>
      </c>
      <c r="G1355" s="54" t="s">
        <v>6744</v>
      </c>
      <c r="H1355" s="54" t="s">
        <v>7889</v>
      </c>
      <c r="I1355" s="53">
        <v>2</v>
      </c>
      <c r="J1355" s="82">
        <v>44817</v>
      </c>
    </row>
    <row r="1356" spans="4:10" ht="15.6" customHeight="1">
      <c r="D1356" s="52">
        <v>1354</v>
      </c>
      <c r="E1356" s="53">
        <v>4152</v>
      </c>
      <c r="F1356" s="54" t="s">
        <v>8885</v>
      </c>
      <c r="G1356" s="54" t="s">
        <v>6735</v>
      </c>
      <c r="H1356" s="54" t="s">
        <v>6875</v>
      </c>
      <c r="I1356" s="53">
        <v>3</v>
      </c>
      <c r="J1356" s="82">
        <v>44817</v>
      </c>
    </row>
    <row r="1357" spans="4:10" ht="15.6" customHeight="1">
      <c r="D1357" s="52">
        <v>1355</v>
      </c>
      <c r="E1357" s="53">
        <v>4391</v>
      </c>
      <c r="F1357" s="54" t="s">
        <v>8886</v>
      </c>
      <c r="G1357" s="54" t="s">
        <v>6735</v>
      </c>
      <c r="H1357" s="54" t="s">
        <v>7856</v>
      </c>
      <c r="I1357" s="53">
        <v>3</v>
      </c>
      <c r="J1357" s="82">
        <v>44817</v>
      </c>
    </row>
    <row r="1358" spans="4:10" ht="15.6" customHeight="1">
      <c r="D1358" s="52">
        <v>1356</v>
      </c>
      <c r="E1358" s="53">
        <v>3823</v>
      </c>
      <c r="F1358" s="54" t="s">
        <v>8887</v>
      </c>
      <c r="G1358" s="54" t="s">
        <v>6857</v>
      </c>
      <c r="H1358" s="54" t="s">
        <v>6873</v>
      </c>
      <c r="I1358" s="53">
        <v>3</v>
      </c>
      <c r="J1358" s="82">
        <v>44817</v>
      </c>
    </row>
    <row r="1359" spans="4:10" ht="15.6" customHeight="1">
      <c r="D1359" s="52">
        <v>1357</v>
      </c>
      <c r="E1359" s="53">
        <v>4930</v>
      </c>
      <c r="F1359" s="54" t="s">
        <v>8888</v>
      </c>
      <c r="G1359" s="54" t="s">
        <v>6857</v>
      </c>
      <c r="H1359" s="54" t="s">
        <v>6873</v>
      </c>
      <c r="I1359" s="53">
        <v>2</v>
      </c>
      <c r="J1359" s="82">
        <v>44817</v>
      </c>
    </row>
    <row r="1360" spans="4:10" ht="15.6" customHeight="1">
      <c r="D1360" s="52">
        <v>1358</v>
      </c>
      <c r="E1360" s="53">
        <v>4378</v>
      </c>
      <c r="F1360" s="54" t="s">
        <v>8889</v>
      </c>
      <c r="G1360" s="54" t="s">
        <v>6774</v>
      </c>
      <c r="H1360" s="54" t="s">
        <v>7829</v>
      </c>
      <c r="I1360" s="53">
        <v>2</v>
      </c>
      <c r="J1360" s="82">
        <v>44818</v>
      </c>
    </row>
    <row r="1361" spans="4:10" ht="15.6" customHeight="1">
      <c r="D1361" s="52">
        <v>1359</v>
      </c>
      <c r="E1361" s="53">
        <v>3951</v>
      </c>
      <c r="F1361" s="54" t="s">
        <v>8890</v>
      </c>
      <c r="G1361" s="54" t="s">
        <v>6713</v>
      </c>
      <c r="H1361" s="54" t="s">
        <v>7231</v>
      </c>
      <c r="I1361" s="53">
        <v>2</v>
      </c>
      <c r="J1361" s="82">
        <v>44818</v>
      </c>
    </row>
    <row r="1362" spans="4:10" ht="15.6" customHeight="1">
      <c r="D1362" s="52">
        <v>1360</v>
      </c>
      <c r="E1362" s="53">
        <v>2397</v>
      </c>
      <c r="F1362" s="54" t="s">
        <v>8891</v>
      </c>
      <c r="G1362" s="54" t="s">
        <v>6713</v>
      </c>
      <c r="H1362" s="54" t="s">
        <v>6714</v>
      </c>
      <c r="I1362" s="53">
        <v>2</v>
      </c>
      <c r="J1362" s="82">
        <v>44818</v>
      </c>
    </row>
    <row r="1363" spans="4:10" ht="15.6" customHeight="1">
      <c r="D1363" s="52">
        <v>1361</v>
      </c>
      <c r="E1363" s="53">
        <v>4103</v>
      </c>
      <c r="F1363" s="54" t="s">
        <v>8892</v>
      </c>
      <c r="G1363" s="54" t="s">
        <v>6713</v>
      </c>
      <c r="H1363" s="54" t="s">
        <v>6714</v>
      </c>
      <c r="I1363" s="53">
        <v>2</v>
      </c>
      <c r="J1363" s="82">
        <v>44818</v>
      </c>
    </row>
    <row r="1364" spans="4:10" ht="15.6" customHeight="1">
      <c r="D1364" s="52">
        <v>1362</v>
      </c>
      <c r="E1364" s="53">
        <v>3751</v>
      </c>
      <c r="F1364" s="54" t="s">
        <v>8893</v>
      </c>
      <c r="G1364" s="54" t="s">
        <v>6733</v>
      </c>
      <c r="H1364" s="54" t="s">
        <v>3</v>
      </c>
      <c r="I1364" s="53">
        <v>2</v>
      </c>
      <c r="J1364" s="82">
        <v>44818</v>
      </c>
    </row>
    <row r="1365" spans="4:10" ht="15.6" customHeight="1">
      <c r="D1365" s="52">
        <v>1363</v>
      </c>
      <c r="E1365" s="53">
        <v>4216</v>
      </c>
      <c r="F1365" s="54" t="s">
        <v>8894</v>
      </c>
      <c r="G1365" s="54" t="s">
        <v>6733</v>
      </c>
      <c r="H1365" s="54" t="s">
        <v>3</v>
      </c>
      <c r="I1365" s="53">
        <v>2</v>
      </c>
      <c r="J1365" s="82">
        <v>44818</v>
      </c>
    </row>
    <row r="1366" spans="4:10" ht="15.6" customHeight="1">
      <c r="D1366" s="52">
        <v>1364</v>
      </c>
      <c r="E1366" s="53">
        <v>3632</v>
      </c>
      <c r="F1366" s="54" t="s">
        <v>8895</v>
      </c>
      <c r="G1366" s="54" t="s">
        <v>6744</v>
      </c>
      <c r="H1366" s="54" t="s">
        <v>7889</v>
      </c>
      <c r="I1366" s="53">
        <v>2</v>
      </c>
      <c r="J1366" s="82">
        <v>44818</v>
      </c>
    </row>
    <row r="1367" spans="4:10" ht="15.6" customHeight="1">
      <c r="D1367" s="52">
        <v>1365</v>
      </c>
      <c r="E1367" s="53">
        <v>4016</v>
      </c>
      <c r="F1367" s="54" t="s">
        <v>8896</v>
      </c>
      <c r="G1367" s="54" t="s">
        <v>6744</v>
      </c>
      <c r="H1367" s="54" t="s">
        <v>7889</v>
      </c>
      <c r="I1367" s="53">
        <v>2</v>
      </c>
      <c r="J1367" s="82">
        <v>44818</v>
      </c>
    </row>
    <row r="1368" spans="4:10" ht="15.6" customHeight="1">
      <c r="D1368" s="52">
        <v>1366</v>
      </c>
      <c r="E1368" s="53">
        <v>4486</v>
      </c>
      <c r="F1368" s="54" t="s">
        <v>8897</v>
      </c>
      <c r="G1368" s="54" t="s">
        <v>6744</v>
      </c>
      <c r="H1368" s="54" t="s">
        <v>7889</v>
      </c>
      <c r="I1368" s="53">
        <v>2</v>
      </c>
      <c r="J1368" s="82">
        <v>44818</v>
      </c>
    </row>
    <row r="1369" spans="4:10" ht="15.6" customHeight="1">
      <c r="D1369" s="52">
        <v>1367</v>
      </c>
      <c r="E1369" s="53">
        <v>4193</v>
      </c>
      <c r="F1369" s="54" t="s">
        <v>7391</v>
      </c>
      <c r="G1369" s="54" t="s">
        <v>6735</v>
      </c>
      <c r="H1369" s="54" t="s">
        <v>6914</v>
      </c>
      <c r="I1369" s="53">
        <v>3</v>
      </c>
      <c r="J1369" s="82">
        <v>44818</v>
      </c>
    </row>
    <row r="1370" spans="4:10" ht="15.6" customHeight="1">
      <c r="D1370" s="52">
        <v>1368</v>
      </c>
      <c r="E1370" s="53">
        <v>4823</v>
      </c>
      <c r="F1370" s="54" t="s">
        <v>8898</v>
      </c>
      <c r="G1370" s="54" t="s">
        <v>6735</v>
      </c>
      <c r="H1370" s="54" t="s">
        <v>6875</v>
      </c>
      <c r="I1370" s="53">
        <v>2</v>
      </c>
      <c r="J1370" s="82">
        <v>44818</v>
      </c>
    </row>
    <row r="1371" spans="4:10" ht="15.6" customHeight="1">
      <c r="D1371" s="52">
        <v>1369</v>
      </c>
      <c r="E1371" s="53">
        <v>3548</v>
      </c>
      <c r="F1371" s="54" t="s">
        <v>8899</v>
      </c>
      <c r="G1371" s="54" t="s">
        <v>6857</v>
      </c>
      <c r="H1371" s="54" t="s">
        <v>6873</v>
      </c>
      <c r="I1371" s="53">
        <v>2</v>
      </c>
      <c r="J1371" s="82">
        <v>44818</v>
      </c>
    </row>
    <row r="1372" spans="4:10" ht="15.6" customHeight="1">
      <c r="D1372" s="52">
        <v>1370</v>
      </c>
      <c r="E1372" s="53">
        <v>4986</v>
      </c>
      <c r="F1372" s="54" t="s">
        <v>8900</v>
      </c>
      <c r="G1372" s="54" t="s">
        <v>6713</v>
      </c>
      <c r="H1372" s="54" t="s">
        <v>7231</v>
      </c>
      <c r="I1372" s="53">
        <v>2</v>
      </c>
      <c r="J1372" s="82">
        <v>44819</v>
      </c>
    </row>
    <row r="1373" spans="4:10" ht="15.6" customHeight="1">
      <c r="D1373" s="52">
        <v>1371</v>
      </c>
      <c r="E1373" s="53">
        <v>3243</v>
      </c>
      <c r="F1373" s="54" t="s">
        <v>1723</v>
      </c>
      <c r="G1373" s="54" t="s">
        <v>6733</v>
      </c>
      <c r="H1373" s="54" t="s">
        <v>5</v>
      </c>
      <c r="I1373" s="53">
        <v>3</v>
      </c>
      <c r="J1373" s="82">
        <v>44819</v>
      </c>
    </row>
    <row r="1374" spans="4:10" ht="15.6" customHeight="1">
      <c r="D1374" s="52">
        <v>1372</v>
      </c>
      <c r="E1374" s="53">
        <v>3137</v>
      </c>
      <c r="F1374" s="54" t="s">
        <v>1727</v>
      </c>
      <c r="G1374" s="54" t="s">
        <v>6733</v>
      </c>
      <c r="H1374" s="54" t="s">
        <v>11</v>
      </c>
      <c r="I1374" s="53">
        <v>2</v>
      </c>
      <c r="J1374" s="82">
        <v>44819</v>
      </c>
    </row>
    <row r="1375" spans="4:10" ht="15.6" customHeight="1">
      <c r="D1375" s="52">
        <v>1373</v>
      </c>
      <c r="E1375" s="53">
        <v>4762</v>
      </c>
      <c r="F1375" s="54" t="s">
        <v>1419</v>
      </c>
      <c r="G1375" s="54" t="s">
        <v>6733</v>
      </c>
      <c r="H1375" s="54" t="s">
        <v>10</v>
      </c>
      <c r="I1375" s="53">
        <v>2</v>
      </c>
      <c r="J1375" s="82">
        <v>44819</v>
      </c>
    </row>
    <row r="1376" spans="4:10" ht="15.6" customHeight="1">
      <c r="D1376" s="52">
        <v>1374</v>
      </c>
      <c r="E1376" s="53">
        <v>4493</v>
      </c>
      <c r="F1376" s="54" t="s">
        <v>8901</v>
      </c>
      <c r="G1376" s="54" t="s">
        <v>6744</v>
      </c>
      <c r="H1376" s="54" t="s">
        <v>7889</v>
      </c>
      <c r="I1376" s="53">
        <v>2</v>
      </c>
      <c r="J1376" s="82">
        <v>44819</v>
      </c>
    </row>
    <row r="1377" spans="4:10" ht="15.6" customHeight="1">
      <c r="D1377" s="52">
        <v>1375</v>
      </c>
      <c r="E1377" s="53">
        <v>2962</v>
      </c>
      <c r="F1377" s="54" t="s">
        <v>8902</v>
      </c>
      <c r="G1377" s="54" t="s">
        <v>6744</v>
      </c>
      <c r="H1377" s="54" t="s">
        <v>7889</v>
      </c>
      <c r="I1377" s="53">
        <v>2</v>
      </c>
      <c r="J1377" s="82">
        <v>44819</v>
      </c>
    </row>
    <row r="1378" spans="4:10" ht="15.6" customHeight="1">
      <c r="D1378" s="52">
        <v>1376</v>
      </c>
      <c r="E1378" s="53">
        <v>3855</v>
      </c>
      <c r="F1378" s="54" t="s">
        <v>8903</v>
      </c>
      <c r="G1378" s="54" t="s">
        <v>6744</v>
      </c>
      <c r="H1378" s="54" t="s">
        <v>7889</v>
      </c>
      <c r="I1378" s="53">
        <v>2</v>
      </c>
      <c r="J1378" s="82">
        <v>44819</v>
      </c>
    </row>
    <row r="1379" spans="4:10" ht="15.6" customHeight="1">
      <c r="D1379" s="52">
        <v>1377</v>
      </c>
      <c r="E1379" s="53">
        <v>4822</v>
      </c>
      <c r="F1379" s="54" t="s">
        <v>8904</v>
      </c>
      <c r="G1379" s="54" t="s">
        <v>6735</v>
      </c>
      <c r="H1379" s="54" t="s">
        <v>6875</v>
      </c>
      <c r="I1379" s="53">
        <v>2</v>
      </c>
      <c r="J1379" s="82">
        <v>44819</v>
      </c>
    </row>
    <row r="1380" spans="4:10" ht="15.6" customHeight="1">
      <c r="D1380" s="52">
        <v>1378</v>
      </c>
      <c r="E1380" s="53">
        <v>4421</v>
      </c>
      <c r="F1380" s="54" t="s">
        <v>8905</v>
      </c>
      <c r="G1380" s="54" t="s">
        <v>6735</v>
      </c>
      <c r="H1380" s="54" t="s">
        <v>8906</v>
      </c>
      <c r="I1380" s="53">
        <v>2</v>
      </c>
      <c r="J1380" s="82">
        <v>44819</v>
      </c>
    </row>
    <row r="1381" spans="4:10" ht="15.6" customHeight="1">
      <c r="D1381" s="52">
        <v>1379</v>
      </c>
      <c r="E1381" s="53">
        <v>4704</v>
      </c>
      <c r="F1381" s="54" t="s">
        <v>8907</v>
      </c>
      <c r="G1381" s="54" t="s">
        <v>6774</v>
      </c>
      <c r="H1381" s="54" t="s">
        <v>8415</v>
      </c>
      <c r="I1381" s="53">
        <v>2</v>
      </c>
      <c r="J1381" s="82">
        <v>44819</v>
      </c>
    </row>
    <row r="1382" spans="4:10" ht="15.6" customHeight="1">
      <c r="D1382" s="52">
        <v>1380</v>
      </c>
      <c r="E1382" s="53">
        <v>4231</v>
      </c>
      <c r="F1382" s="54" t="s">
        <v>8908</v>
      </c>
      <c r="G1382" s="54" t="s">
        <v>6774</v>
      </c>
      <c r="H1382" s="54" t="s">
        <v>8415</v>
      </c>
      <c r="I1382" s="53">
        <v>2</v>
      </c>
      <c r="J1382" s="82">
        <v>44819</v>
      </c>
    </row>
    <row r="1383" spans="4:10" ht="15.6" customHeight="1">
      <c r="D1383" s="52">
        <v>1381</v>
      </c>
      <c r="E1383" s="53">
        <v>4897</v>
      </c>
      <c r="F1383" s="54" t="s">
        <v>8909</v>
      </c>
      <c r="G1383" s="54" t="s">
        <v>6774</v>
      </c>
      <c r="H1383" s="54" t="s">
        <v>8910</v>
      </c>
      <c r="I1383" s="53">
        <v>2</v>
      </c>
      <c r="J1383" s="82">
        <v>44820</v>
      </c>
    </row>
    <row r="1384" spans="4:10" ht="15.6" customHeight="1">
      <c r="D1384" s="52">
        <v>1382</v>
      </c>
      <c r="E1384" s="53">
        <v>3966</v>
      </c>
      <c r="F1384" s="54" t="s">
        <v>8911</v>
      </c>
      <c r="G1384" s="54" t="s">
        <v>6713</v>
      </c>
      <c r="H1384" s="54" t="s">
        <v>7231</v>
      </c>
      <c r="I1384" s="53">
        <v>2</v>
      </c>
      <c r="J1384" s="82">
        <v>44820</v>
      </c>
    </row>
    <row r="1385" spans="4:10" ht="15.6" customHeight="1">
      <c r="D1385" s="52">
        <v>1383</v>
      </c>
      <c r="E1385" s="53">
        <v>3936</v>
      </c>
      <c r="F1385" s="54" t="s">
        <v>8912</v>
      </c>
      <c r="G1385" s="54" t="s">
        <v>6713</v>
      </c>
      <c r="H1385" s="54" t="s">
        <v>6726</v>
      </c>
      <c r="I1385" s="53">
        <v>3</v>
      </c>
      <c r="J1385" s="82">
        <v>44820</v>
      </c>
    </row>
    <row r="1386" spans="4:10" ht="15.6" customHeight="1">
      <c r="D1386" s="52">
        <v>1384</v>
      </c>
      <c r="E1386" s="53">
        <v>3625</v>
      </c>
      <c r="F1386" s="54" t="s">
        <v>8913</v>
      </c>
      <c r="G1386" s="54" t="s">
        <v>6713</v>
      </c>
      <c r="H1386" s="54" t="s">
        <v>6726</v>
      </c>
      <c r="I1386" s="53">
        <v>2</v>
      </c>
      <c r="J1386" s="82">
        <v>44820</v>
      </c>
    </row>
    <row r="1387" spans="4:10" ht="15.6" customHeight="1">
      <c r="D1387" s="52">
        <v>1385</v>
      </c>
      <c r="E1387" s="53">
        <v>4745</v>
      </c>
      <c r="F1387" s="54" t="s">
        <v>8914</v>
      </c>
      <c r="G1387" s="54" t="s">
        <v>6744</v>
      </c>
      <c r="H1387" s="54" t="s">
        <v>7889</v>
      </c>
      <c r="I1387" s="53">
        <v>2</v>
      </c>
      <c r="J1387" s="82">
        <v>44820</v>
      </c>
    </row>
    <row r="1388" spans="4:10" ht="15.6" customHeight="1">
      <c r="D1388" s="52">
        <v>1386</v>
      </c>
      <c r="E1388" s="53">
        <v>4387</v>
      </c>
      <c r="F1388" s="54" t="s">
        <v>6811</v>
      </c>
      <c r="G1388" s="54" t="s">
        <v>6744</v>
      </c>
      <c r="H1388" s="54" t="s">
        <v>7889</v>
      </c>
      <c r="I1388" s="53">
        <v>3</v>
      </c>
      <c r="J1388" s="82">
        <v>44820</v>
      </c>
    </row>
    <row r="1389" spans="4:10" ht="15.6" customHeight="1">
      <c r="D1389" s="52">
        <v>1387</v>
      </c>
      <c r="E1389" s="53">
        <v>4375</v>
      </c>
      <c r="F1389" s="54" t="s">
        <v>8915</v>
      </c>
      <c r="G1389" s="54" t="s">
        <v>6735</v>
      </c>
      <c r="H1389" s="54" t="s">
        <v>7262</v>
      </c>
      <c r="I1389" s="53">
        <v>3</v>
      </c>
      <c r="J1389" s="82">
        <v>44820</v>
      </c>
    </row>
    <row r="1390" spans="4:10" ht="15.6" customHeight="1">
      <c r="D1390" s="52">
        <v>1388</v>
      </c>
      <c r="E1390" s="53">
        <v>4274</v>
      </c>
      <c r="F1390" s="54" t="s">
        <v>8916</v>
      </c>
      <c r="G1390" s="54" t="s">
        <v>6774</v>
      </c>
      <c r="H1390" s="54" t="s">
        <v>6859</v>
      </c>
      <c r="I1390" s="53">
        <v>2</v>
      </c>
      <c r="J1390" s="82">
        <v>44820</v>
      </c>
    </row>
    <row r="1391" spans="4:10" ht="15.6" customHeight="1">
      <c r="D1391" s="52">
        <v>1389</v>
      </c>
      <c r="E1391" s="53">
        <v>2265</v>
      </c>
      <c r="F1391" s="54" t="s">
        <v>8917</v>
      </c>
      <c r="G1391" s="54" t="s">
        <v>6774</v>
      </c>
      <c r="H1391" s="54" t="s">
        <v>6859</v>
      </c>
      <c r="I1391" s="53">
        <v>2</v>
      </c>
      <c r="J1391" s="82">
        <v>44820</v>
      </c>
    </row>
    <row r="1392" spans="4:10" ht="15.6" customHeight="1">
      <c r="D1392" s="52">
        <v>1390</v>
      </c>
      <c r="E1392" s="53">
        <v>4308</v>
      </c>
      <c r="F1392" s="54" t="s">
        <v>8918</v>
      </c>
      <c r="G1392" s="54" t="s">
        <v>6733</v>
      </c>
      <c r="H1392" s="54" t="s">
        <v>8457</v>
      </c>
      <c r="I1392" s="53">
        <v>2</v>
      </c>
      <c r="J1392" s="82">
        <v>44820</v>
      </c>
    </row>
    <row r="1393" spans="4:10" ht="15.6" customHeight="1">
      <c r="D1393" s="52">
        <v>1391</v>
      </c>
      <c r="E1393" s="53">
        <v>3788</v>
      </c>
      <c r="F1393" s="54" t="s">
        <v>8919</v>
      </c>
      <c r="G1393" s="54" t="s">
        <v>6733</v>
      </c>
      <c r="H1393" s="54" t="s">
        <v>6921</v>
      </c>
      <c r="I1393" s="53">
        <v>2</v>
      </c>
      <c r="J1393" s="82">
        <v>44823</v>
      </c>
    </row>
    <row r="1394" spans="4:10" ht="15.6" customHeight="1">
      <c r="D1394" s="52">
        <v>1392</v>
      </c>
      <c r="E1394" s="53">
        <v>3822</v>
      </c>
      <c r="F1394" s="54" t="s">
        <v>8920</v>
      </c>
      <c r="G1394" s="54" t="s">
        <v>6733</v>
      </c>
      <c r="H1394" s="54" t="s">
        <v>6921</v>
      </c>
      <c r="I1394" s="53">
        <v>3</v>
      </c>
      <c r="J1394" s="82">
        <v>44823</v>
      </c>
    </row>
    <row r="1395" spans="4:10" ht="15.6" customHeight="1">
      <c r="D1395" s="52">
        <v>1393</v>
      </c>
      <c r="E1395" s="53">
        <v>2284</v>
      </c>
      <c r="F1395" s="54" t="s">
        <v>8921</v>
      </c>
      <c r="G1395" s="54" t="s">
        <v>6713</v>
      </c>
      <c r="H1395" s="54" t="s">
        <v>6726</v>
      </c>
      <c r="I1395" s="53">
        <v>2</v>
      </c>
      <c r="J1395" s="82">
        <v>44823</v>
      </c>
    </row>
    <row r="1396" spans="4:10" ht="15.6" customHeight="1">
      <c r="D1396" s="52">
        <v>1394</v>
      </c>
      <c r="E1396" s="53">
        <v>3768</v>
      </c>
      <c r="F1396" s="54" t="s">
        <v>8922</v>
      </c>
      <c r="G1396" s="54" t="s">
        <v>6713</v>
      </c>
      <c r="H1396" s="54" t="s">
        <v>6726</v>
      </c>
      <c r="I1396" s="53">
        <v>2</v>
      </c>
      <c r="J1396" s="82">
        <v>44823</v>
      </c>
    </row>
    <row r="1397" spans="4:10" ht="15.6" customHeight="1">
      <c r="D1397" s="52">
        <v>1395</v>
      </c>
      <c r="E1397" s="53">
        <v>4048</v>
      </c>
      <c r="F1397" s="54" t="s">
        <v>8923</v>
      </c>
      <c r="G1397" s="54" t="s">
        <v>6754</v>
      </c>
      <c r="H1397" s="54" t="s">
        <v>7653</v>
      </c>
      <c r="I1397" s="53">
        <v>2</v>
      </c>
      <c r="J1397" s="82">
        <v>44823</v>
      </c>
    </row>
    <row r="1398" spans="4:10" ht="15.6" customHeight="1">
      <c r="D1398" s="52">
        <v>1396</v>
      </c>
      <c r="E1398" s="53">
        <v>4766</v>
      </c>
      <c r="F1398" s="54" t="s">
        <v>8924</v>
      </c>
      <c r="G1398" s="54" t="s">
        <v>6754</v>
      </c>
      <c r="H1398" s="54" t="s">
        <v>7653</v>
      </c>
      <c r="I1398" s="53">
        <v>2</v>
      </c>
      <c r="J1398" s="82">
        <v>44823</v>
      </c>
    </row>
    <row r="1399" spans="4:10" ht="15.6" customHeight="1">
      <c r="D1399" s="52">
        <v>1397</v>
      </c>
      <c r="E1399" s="53">
        <v>2297</v>
      </c>
      <c r="F1399" s="54" t="s">
        <v>8925</v>
      </c>
      <c r="G1399" s="54" t="s">
        <v>6754</v>
      </c>
      <c r="H1399" s="54" t="s">
        <v>7653</v>
      </c>
      <c r="I1399" s="53">
        <v>2</v>
      </c>
      <c r="J1399" s="82">
        <v>44823</v>
      </c>
    </row>
    <row r="1400" spans="4:10" ht="15.6" customHeight="1">
      <c r="D1400" s="52">
        <v>1398</v>
      </c>
      <c r="E1400" s="53">
        <v>3757</v>
      </c>
      <c r="F1400" s="54" t="s">
        <v>8926</v>
      </c>
      <c r="G1400" s="54" t="s">
        <v>6839</v>
      </c>
      <c r="H1400" s="54" t="s">
        <v>6832</v>
      </c>
      <c r="I1400" s="53">
        <v>3</v>
      </c>
      <c r="J1400" s="82">
        <v>44823</v>
      </c>
    </row>
    <row r="1401" spans="4:10" ht="15.6" customHeight="1">
      <c r="D1401" s="52">
        <v>1399</v>
      </c>
      <c r="E1401" s="53">
        <v>4356</v>
      </c>
      <c r="F1401" s="54" t="s">
        <v>8927</v>
      </c>
      <c r="G1401" s="54" t="s">
        <v>6839</v>
      </c>
      <c r="H1401" s="54" t="s">
        <v>6832</v>
      </c>
      <c r="I1401" s="53">
        <v>3</v>
      </c>
      <c r="J1401" s="82">
        <v>44823</v>
      </c>
    </row>
    <row r="1402" spans="4:10" ht="15.6" customHeight="1">
      <c r="D1402" s="52">
        <v>1400</v>
      </c>
      <c r="E1402" s="53">
        <v>4995</v>
      </c>
      <c r="F1402" s="54" t="s">
        <v>8928</v>
      </c>
      <c r="G1402" s="54" t="s">
        <v>6813</v>
      </c>
      <c r="H1402" s="54" t="s">
        <v>7442</v>
      </c>
      <c r="I1402" s="53">
        <v>2</v>
      </c>
      <c r="J1402" s="82">
        <v>44823</v>
      </c>
    </row>
    <row r="1403" spans="4:10" ht="15.6" customHeight="1">
      <c r="D1403" s="52">
        <v>1401</v>
      </c>
      <c r="E1403" s="53">
        <v>4409</v>
      </c>
      <c r="F1403" s="54" t="s">
        <v>8929</v>
      </c>
      <c r="G1403" s="54" t="s">
        <v>6813</v>
      </c>
      <c r="H1403" s="54" t="s">
        <v>7442</v>
      </c>
      <c r="I1403" s="53">
        <v>2</v>
      </c>
      <c r="J1403" s="82">
        <v>44823</v>
      </c>
    </row>
    <row r="1404" spans="4:10" ht="15.6" customHeight="1">
      <c r="D1404" s="52">
        <v>1402</v>
      </c>
      <c r="E1404" s="53">
        <v>3883</v>
      </c>
      <c r="F1404" s="54" t="s">
        <v>8930</v>
      </c>
      <c r="G1404" s="54" t="s">
        <v>6733</v>
      </c>
      <c r="H1404" s="54" t="s">
        <v>6746</v>
      </c>
      <c r="I1404" s="53">
        <v>3</v>
      </c>
      <c r="J1404" s="82">
        <v>44824</v>
      </c>
    </row>
    <row r="1405" spans="4:10" ht="15.6" customHeight="1">
      <c r="D1405" s="52">
        <v>1403</v>
      </c>
      <c r="E1405" s="53">
        <v>3941</v>
      </c>
      <c r="F1405" s="54" t="s">
        <v>8931</v>
      </c>
      <c r="G1405" s="54" t="s">
        <v>6733</v>
      </c>
      <c r="H1405" s="54" t="s">
        <v>6794</v>
      </c>
      <c r="I1405" s="53">
        <v>3</v>
      </c>
      <c r="J1405" s="82">
        <v>44824</v>
      </c>
    </row>
    <row r="1406" spans="4:10" ht="15.6" customHeight="1">
      <c r="D1406" s="52">
        <v>1404</v>
      </c>
      <c r="E1406" s="53">
        <v>3509</v>
      </c>
      <c r="F1406" s="54" t="s">
        <v>8932</v>
      </c>
      <c r="G1406" s="54" t="s">
        <v>6713</v>
      </c>
      <c r="H1406" s="54" t="s">
        <v>5330</v>
      </c>
      <c r="I1406" s="53">
        <v>2</v>
      </c>
      <c r="J1406" s="82">
        <v>44824</v>
      </c>
    </row>
    <row r="1407" spans="4:10" ht="15.6" customHeight="1">
      <c r="D1407" s="52">
        <v>1405</v>
      </c>
      <c r="E1407" s="53">
        <v>3471</v>
      </c>
      <c r="F1407" s="54" t="s">
        <v>8933</v>
      </c>
      <c r="G1407" s="54" t="s">
        <v>6713</v>
      </c>
      <c r="H1407" s="54" t="s">
        <v>5330</v>
      </c>
      <c r="I1407" s="53">
        <v>2</v>
      </c>
      <c r="J1407" s="82">
        <v>44824</v>
      </c>
    </row>
    <row r="1408" spans="4:10" ht="15.6" customHeight="1">
      <c r="D1408" s="52">
        <v>1406</v>
      </c>
      <c r="E1408" s="53">
        <v>4960</v>
      </c>
      <c r="F1408" s="54" t="s">
        <v>6731</v>
      </c>
      <c r="G1408" s="54" t="s">
        <v>6744</v>
      </c>
      <c r="H1408" s="54" t="s">
        <v>7880</v>
      </c>
      <c r="I1408" s="53">
        <v>2</v>
      </c>
      <c r="J1408" s="82">
        <v>44824</v>
      </c>
    </row>
    <row r="1409" spans="4:10" ht="15.6" customHeight="1">
      <c r="D1409" s="52">
        <v>1407</v>
      </c>
      <c r="E1409" s="53">
        <v>2762</v>
      </c>
      <c r="F1409" s="54" t="s">
        <v>8934</v>
      </c>
      <c r="G1409" s="54" t="s">
        <v>6744</v>
      </c>
      <c r="H1409" s="54" t="s">
        <v>7880</v>
      </c>
      <c r="I1409" s="53">
        <v>2</v>
      </c>
      <c r="J1409" s="82">
        <v>44824</v>
      </c>
    </row>
    <row r="1410" spans="4:10" ht="15.6" customHeight="1">
      <c r="D1410" s="52">
        <v>1408</v>
      </c>
      <c r="E1410" s="53">
        <v>4181</v>
      </c>
      <c r="F1410" s="54" t="s">
        <v>8935</v>
      </c>
      <c r="G1410" s="54" t="s">
        <v>6839</v>
      </c>
      <c r="H1410" s="54" t="s">
        <v>8663</v>
      </c>
      <c r="I1410" s="53">
        <v>2</v>
      </c>
      <c r="J1410" s="82">
        <v>44824</v>
      </c>
    </row>
    <row r="1411" spans="4:10" ht="15.6" customHeight="1">
      <c r="D1411" s="52">
        <v>1409</v>
      </c>
      <c r="E1411" s="53">
        <v>4446</v>
      </c>
      <c r="F1411" s="54" t="s">
        <v>8936</v>
      </c>
      <c r="G1411" s="54" t="s">
        <v>6839</v>
      </c>
      <c r="H1411" s="54" t="s">
        <v>8663</v>
      </c>
      <c r="I1411" s="53">
        <v>2</v>
      </c>
      <c r="J1411" s="82">
        <v>44824</v>
      </c>
    </row>
    <row r="1412" spans="4:10" ht="15.6" customHeight="1">
      <c r="D1412" s="52">
        <v>1410</v>
      </c>
      <c r="E1412" s="53">
        <v>4410</v>
      </c>
      <c r="F1412" s="54" t="s">
        <v>8937</v>
      </c>
      <c r="G1412" s="54" t="s">
        <v>6813</v>
      </c>
      <c r="H1412" s="54" t="s">
        <v>8091</v>
      </c>
      <c r="I1412" s="53">
        <v>2</v>
      </c>
      <c r="J1412" s="82">
        <v>44824</v>
      </c>
    </row>
    <row r="1413" spans="4:10" ht="15.6" customHeight="1">
      <c r="D1413" s="52">
        <v>1411</v>
      </c>
      <c r="E1413" s="53">
        <v>4653</v>
      </c>
      <c r="F1413" s="54" t="s">
        <v>8938</v>
      </c>
      <c r="G1413" s="54" t="s">
        <v>6803</v>
      </c>
      <c r="H1413" s="54" t="s">
        <v>8939</v>
      </c>
      <c r="I1413" s="53">
        <v>2</v>
      </c>
      <c r="J1413" s="82">
        <v>44824</v>
      </c>
    </row>
    <row r="1414" spans="4:10" ht="15.6" customHeight="1">
      <c r="D1414" s="52">
        <v>1412</v>
      </c>
      <c r="E1414" s="53">
        <v>3683</v>
      </c>
      <c r="F1414" s="54" t="s">
        <v>8940</v>
      </c>
      <c r="G1414" s="54" t="s">
        <v>6713</v>
      </c>
      <c r="H1414" s="54" t="s">
        <v>6806</v>
      </c>
      <c r="I1414" s="53">
        <v>3</v>
      </c>
      <c r="J1414" s="82">
        <v>44825</v>
      </c>
    </row>
    <row r="1415" spans="4:10" ht="15.6" customHeight="1">
      <c r="D1415" s="52">
        <v>1413</v>
      </c>
      <c r="E1415" s="53">
        <v>3918</v>
      </c>
      <c r="F1415" s="54" t="s">
        <v>8941</v>
      </c>
      <c r="G1415" s="54" t="s">
        <v>6762</v>
      </c>
      <c r="H1415" s="54" t="s">
        <v>7852</v>
      </c>
      <c r="I1415" s="53">
        <v>3</v>
      </c>
      <c r="J1415" s="82">
        <v>44825</v>
      </c>
    </row>
    <row r="1416" spans="4:10" ht="15.6" customHeight="1">
      <c r="D1416" s="52">
        <v>1414</v>
      </c>
      <c r="E1416" s="53">
        <v>3919</v>
      </c>
      <c r="F1416" s="54" t="s">
        <v>8942</v>
      </c>
      <c r="G1416" s="54" t="s">
        <v>6762</v>
      </c>
      <c r="H1416" s="54" t="s">
        <v>7852</v>
      </c>
      <c r="I1416" s="53">
        <v>3</v>
      </c>
      <c r="J1416" s="82">
        <v>44825</v>
      </c>
    </row>
    <row r="1417" spans="4:10" ht="15.6" customHeight="1">
      <c r="D1417" s="52">
        <v>1415</v>
      </c>
      <c r="E1417" s="53">
        <v>4641</v>
      </c>
      <c r="F1417" s="54" t="s">
        <v>8943</v>
      </c>
      <c r="G1417" s="54" t="s">
        <v>6762</v>
      </c>
      <c r="H1417" s="54" t="s">
        <v>7852</v>
      </c>
      <c r="I1417" s="53">
        <v>2</v>
      </c>
      <c r="J1417" s="82">
        <v>44825</v>
      </c>
    </row>
    <row r="1418" spans="4:10" ht="15.6" customHeight="1">
      <c r="D1418" s="52">
        <v>1416</v>
      </c>
      <c r="E1418" s="53">
        <v>4724</v>
      </c>
      <c r="F1418" s="54" t="s">
        <v>8944</v>
      </c>
      <c r="G1418" s="54" t="s">
        <v>6839</v>
      </c>
      <c r="H1418" s="54" t="s">
        <v>6832</v>
      </c>
      <c r="I1418" s="53">
        <v>3</v>
      </c>
      <c r="J1418" s="82">
        <v>44825</v>
      </c>
    </row>
    <row r="1419" spans="4:10" ht="15.6" customHeight="1">
      <c r="D1419" s="52">
        <v>1417</v>
      </c>
      <c r="E1419" s="53">
        <v>3350</v>
      </c>
      <c r="F1419" s="54" t="s">
        <v>8945</v>
      </c>
      <c r="G1419" s="54" t="s">
        <v>6774</v>
      </c>
      <c r="H1419" s="54" t="s">
        <v>6775</v>
      </c>
      <c r="I1419" s="53">
        <v>2</v>
      </c>
      <c r="J1419" s="82">
        <v>44825</v>
      </c>
    </row>
    <row r="1420" spans="4:10" ht="15.6" customHeight="1">
      <c r="D1420" s="52">
        <v>1418</v>
      </c>
      <c r="E1420" s="53">
        <v>3871</v>
      </c>
      <c r="F1420" s="54" t="s">
        <v>8946</v>
      </c>
      <c r="G1420" s="54" t="s">
        <v>6772</v>
      </c>
      <c r="H1420" s="54" t="s">
        <v>8592</v>
      </c>
      <c r="I1420" s="53">
        <v>3</v>
      </c>
      <c r="J1420" s="82">
        <v>44825</v>
      </c>
    </row>
    <row r="1421" spans="4:10" ht="15.6" customHeight="1">
      <c r="D1421" s="52">
        <v>1419</v>
      </c>
      <c r="E1421" s="53">
        <v>3225</v>
      </c>
      <c r="F1421" s="54" t="s">
        <v>8947</v>
      </c>
      <c r="G1421" s="54" t="s">
        <v>6713</v>
      </c>
      <c r="H1421" s="54" t="s">
        <v>6796</v>
      </c>
      <c r="I1421" s="53">
        <v>2</v>
      </c>
      <c r="J1421" s="82">
        <v>44826</v>
      </c>
    </row>
    <row r="1422" spans="4:10" ht="15.6" customHeight="1">
      <c r="D1422" s="52">
        <v>1420</v>
      </c>
      <c r="E1422" s="53">
        <v>3851</v>
      </c>
      <c r="F1422" s="54" t="s">
        <v>1853</v>
      </c>
      <c r="G1422" s="54" t="s">
        <v>6733</v>
      </c>
      <c r="H1422" s="54" t="s">
        <v>10</v>
      </c>
      <c r="I1422" s="53">
        <v>2</v>
      </c>
      <c r="J1422" s="82">
        <v>44826</v>
      </c>
    </row>
    <row r="1423" spans="4:10" ht="15.6" customHeight="1">
      <c r="D1423" s="52">
        <v>1421</v>
      </c>
      <c r="E1423" s="53">
        <v>4929</v>
      </c>
      <c r="F1423" s="54" t="s">
        <v>8948</v>
      </c>
      <c r="G1423" s="54" t="s">
        <v>6716</v>
      </c>
      <c r="H1423" s="54" t="s">
        <v>8949</v>
      </c>
      <c r="I1423" s="53">
        <v>5</v>
      </c>
      <c r="J1423" s="82">
        <v>44826</v>
      </c>
    </row>
    <row r="1424" spans="4:10" ht="15.6" customHeight="1">
      <c r="D1424" s="52">
        <v>1422</v>
      </c>
      <c r="E1424" s="53">
        <v>4570</v>
      </c>
      <c r="F1424" s="54" t="s">
        <v>8950</v>
      </c>
      <c r="G1424" s="54" t="s">
        <v>6744</v>
      </c>
      <c r="H1424" s="54" t="s">
        <v>6822</v>
      </c>
      <c r="I1424" s="53">
        <v>2</v>
      </c>
      <c r="J1424" s="82">
        <v>44826</v>
      </c>
    </row>
    <row r="1425" spans="4:10" ht="15.6" customHeight="1">
      <c r="D1425" s="52">
        <v>1423</v>
      </c>
      <c r="E1425" s="53">
        <v>3917</v>
      </c>
      <c r="F1425" s="54" t="s">
        <v>6742</v>
      </c>
      <c r="G1425" s="54" t="s">
        <v>6744</v>
      </c>
      <c r="H1425" s="54" t="s">
        <v>6822</v>
      </c>
      <c r="I1425" s="53">
        <v>2</v>
      </c>
      <c r="J1425" s="82">
        <v>44826</v>
      </c>
    </row>
    <row r="1426" spans="4:10" ht="15.6" customHeight="1">
      <c r="D1426" s="52">
        <v>1424</v>
      </c>
      <c r="E1426" s="53">
        <v>4198</v>
      </c>
      <c r="F1426" s="54" t="s">
        <v>8951</v>
      </c>
      <c r="G1426" s="54" t="s">
        <v>6744</v>
      </c>
      <c r="H1426" s="54" t="s">
        <v>6822</v>
      </c>
      <c r="I1426" s="53">
        <v>3</v>
      </c>
      <c r="J1426" s="82">
        <v>44826</v>
      </c>
    </row>
    <row r="1427" spans="4:10" ht="15.6" customHeight="1">
      <c r="D1427" s="52">
        <v>1425</v>
      </c>
      <c r="E1427" s="53">
        <v>4750</v>
      </c>
      <c r="F1427" s="54" t="s">
        <v>8952</v>
      </c>
      <c r="G1427" s="54" t="s">
        <v>6857</v>
      </c>
      <c r="H1427" s="54" t="s">
        <v>8539</v>
      </c>
      <c r="I1427" s="53">
        <v>2</v>
      </c>
      <c r="J1427" s="82">
        <v>44826</v>
      </c>
    </row>
    <row r="1428" spans="4:10" ht="15.6" customHeight="1">
      <c r="D1428" s="52">
        <v>1426</v>
      </c>
      <c r="E1428" s="53">
        <v>4119</v>
      </c>
      <c r="F1428" s="54" t="s">
        <v>7486</v>
      </c>
      <c r="G1428" s="54" t="s">
        <v>6813</v>
      </c>
      <c r="H1428" s="54" t="s">
        <v>8953</v>
      </c>
      <c r="I1428" s="53">
        <v>6</v>
      </c>
      <c r="J1428" s="82">
        <v>44826</v>
      </c>
    </row>
    <row r="1429" spans="4:10" ht="15.6" customHeight="1">
      <c r="D1429" s="52">
        <v>1427</v>
      </c>
      <c r="E1429" s="53">
        <v>4268</v>
      </c>
      <c r="F1429" s="54" t="s">
        <v>8954</v>
      </c>
      <c r="G1429" s="54" t="s">
        <v>6716</v>
      </c>
      <c r="H1429" s="54" t="s">
        <v>8434</v>
      </c>
      <c r="I1429" s="53">
        <v>2</v>
      </c>
      <c r="J1429" s="82">
        <v>44827</v>
      </c>
    </row>
    <row r="1430" spans="4:10" ht="15.6" customHeight="1">
      <c r="D1430" s="52">
        <v>1428</v>
      </c>
      <c r="E1430" s="53">
        <v>3563</v>
      </c>
      <c r="F1430" s="54" t="s">
        <v>8955</v>
      </c>
      <c r="G1430" s="54" t="s">
        <v>6716</v>
      </c>
      <c r="H1430" s="54" t="s">
        <v>8434</v>
      </c>
      <c r="I1430" s="53">
        <v>2</v>
      </c>
      <c r="J1430" s="82">
        <v>44827</v>
      </c>
    </row>
    <row r="1431" spans="4:10" ht="15.6" customHeight="1">
      <c r="D1431" s="52">
        <v>1429</v>
      </c>
      <c r="E1431" s="53">
        <v>3685</v>
      </c>
      <c r="F1431" s="54" t="s">
        <v>8956</v>
      </c>
      <c r="G1431" s="54" t="s">
        <v>6713</v>
      </c>
      <c r="H1431" s="54" t="s">
        <v>6806</v>
      </c>
      <c r="I1431" s="53">
        <v>2</v>
      </c>
      <c r="J1431" s="82">
        <v>44827</v>
      </c>
    </row>
    <row r="1432" spans="4:10" ht="15.6" customHeight="1">
      <c r="D1432" s="52">
        <v>1430</v>
      </c>
      <c r="E1432" s="83">
        <v>3939</v>
      </c>
      <c r="F1432" s="54" t="s">
        <v>8957</v>
      </c>
      <c r="G1432" s="54" t="s">
        <v>6744</v>
      </c>
      <c r="H1432" s="54" t="s">
        <v>7531</v>
      </c>
      <c r="I1432" s="53">
        <v>3</v>
      </c>
      <c r="J1432" s="82">
        <v>44827</v>
      </c>
    </row>
    <row r="1433" spans="4:10" ht="15.6" customHeight="1">
      <c r="D1433" s="52">
        <v>1431</v>
      </c>
      <c r="E1433" s="83">
        <v>4712</v>
      </c>
      <c r="F1433" s="54" t="s">
        <v>8958</v>
      </c>
      <c r="G1433" s="54" t="s">
        <v>6744</v>
      </c>
      <c r="H1433" s="54" t="s">
        <v>7531</v>
      </c>
      <c r="I1433" s="53">
        <v>2</v>
      </c>
      <c r="J1433" s="82">
        <v>44827</v>
      </c>
    </row>
    <row r="1434" spans="4:10" ht="15.6" customHeight="1">
      <c r="D1434" s="52">
        <v>1432</v>
      </c>
      <c r="E1434" s="83">
        <v>4045</v>
      </c>
      <c r="F1434" s="54" t="s">
        <v>8959</v>
      </c>
      <c r="G1434" s="54" t="s">
        <v>6744</v>
      </c>
      <c r="H1434" s="54" t="s">
        <v>7531</v>
      </c>
      <c r="I1434" s="53">
        <v>2</v>
      </c>
      <c r="J1434" s="82">
        <v>44827</v>
      </c>
    </row>
    <row r="1435" spans="4:10" ht="15.6" customHeight="1">
      <c r="D1435" s="52">
        <v>1433</v>
      </c>
      <c r="E1435" s="53">
        <v>2257</v>
      </c>
      <c r="F1435" s="54" t="s">
        <v>8960</v>
      </c>
      <c r="G1435" s="54" t="s">
        <v>6857</v>
      </c>
      <c r="H1435" s="54" t="s">
        <v>8539</v>
      </c>
      <c r="I1435" s="53">
        <v>2</v>
      </c>
      <c r="J1435" s="82">
        <v>44827</v>
      </c>
    </row>
    <row r="1436" spans="4:10" ht="15.6" customHeight="1">
      <c r="D1436" s="52">
        <v>1434</v>
      </c>
      <c r="E1436" s="53">
        <v>4846</v>
      </c>
      <c r="F1436" s="54" t="s">
        <v>8961</v>
      </c>
      <c r="G1436" s="54" t="s">
        <v>6774</v>
      </c>
      <c r="H1436" s="54" t="s">
        <v>6775</v>
      </c>
      <c r="I1436" s="53">
        <v>2</v>
      </c>
      <c r="J1436" s="82">
        <v>44827</v>
      </c>
    </row>
    <row r="1437" spans="4:10" ht="15.6" customHeight="1">
      <c r="D1437" s="52">
        <v>1435</v>
      </c>
      <c r="E1437" s="53">
        <v>4252</v>
      </c>
      <c r="F1437" s="54" t="s">
        <v>8962</v>
      </c>
      <c r="G1437" s="54" t="s">
        <v>6774</v>
      </c>
      <c r="H1437" s="54" t="s">
        <v>6775</v>
      </c>
      <c r="I1437" s="53">
        <v>3</v>
      </c>
      <c r="J1437" s="82">
        <v>44827</v>
      </c>
    </row>
    <row r="1438" spans="4:10" ht="15.6" customHeight="1">
      <c r="D1438" s="52">
        <v>1436</v>
      </c>
      <c r="E1438" s="53">
        <v>3195</v>
      </c>
      <c r="F1438" s="54" t="s">
        <v>8963</v>
      </c>
      <c r="G1438" s="54" t="s">
        <v>6735</v>
      </c>
      <c r="H1438" s="54" t="s">
        <v>6736</v>
      </c>
      <c r="I1438" s="53">
        <v>4</v>
      </c>
      <c r="J1438" s="82">
        <v>44827</v>
      </c>
    </row>
    <row r="1439" spans="4:10" ht="15.6" customHeight="1">
      <c r="D1439" s="52">
        <v>1437</v>
      </c>
      <c r="E1439" s="53">
        <v>4360</v>
      </c>
      <c r="F1439" s="54" t="s">
        <v>8964</v>
      </c>
      <c r="G1439" s="54" t="s">
        <v>6735</v>
      </c>
      <c r="H1439" s="54" t="s">
        <v>6736</v>
      </c>
      <c r="I1439" s="53">
        <v>3</v>
      </c>
      <c r="J1439" s="82">
        <v>44827</v>
      </c>
    </row>
    <row r="1440" spans="4:10" ht="15.6" customHeight="1">
      <c r="D1440" s="52">
        <v>1438</v>
      </c>
      <c r="E1440" s="53">
        <v>3714</v>
      </c>
      <c r="F1440" s="54" t="s">
        <v>8965</v>
      </c>
      <c r="G1440" s="54" t="s">
        <v>6774</v>
      </c>
      <c r="H1440" s="54" t="s">
        <v>8066</v>
      </c>
      <c r="I1440" s="53">
        <v>2</v>
      </c>
      <c r="J1440" s="82">
        <v>44830</v>
      </c>
    </row>
    <row r="1441" spans="4:10" ht="15.6" customHeight="1">
      <c r="D1441" s="52">
        <v>1439</v>
      </c>
      <c r="E1441" s="53">
        <v>3950</v>
      </c>
      <c r="F1441" s="54" t="s">
        <v>8966</v>
      </c>
      <c r="G1441" s="54" t="s">
        <v>6774</v>
      </c>
      <c r="H1441" s="54" t="s">
        <v>7829</v>
      </c>
      <c r="I1441" s="53">
        <v>2</v>
      </c>
      <c r="J1441" s="82">
        <v>44830</v>
      </c>
    </row>
    <row r="1442" spans="4:10" ht="15.6" customHeight="1">
      <c r="D1442" s="52">
        <v>1440</v>
      </c>
      <c r="E1442" s="53">
        <v>2628</v>
      </c>
      <c r="F1442" s="54" t="s">
        <v>7182</v>
      </c>
      <c r="G1442" s="54" t="s">
        <v>6744</v>
      </c>
      <c r="H1442" s="54" t="s">
        <v>7880</v>
      </c>
      <c r="I1442" s="53">
        <v>2</v>
      </c>
      <c r="J1442" s="82">
        <v>44830</v>
      </c>
    </row>
    <row r="1443" spans="4:10" ht="15.6" customHeight="1">
      <c r="D1443" s="52">
        <v>1441</v>
      </c>
      <c r="E1443" s="53">
        <v>2873</v>
      </c>
      <c r="F1443" s="54" t="s">
        <v>8967</v>
      </c>
      <c r="G1443" s="54" t="s">
        <v>6792</v>
      </c>
      <c r="H1443" s="54" t="s">
        <v>8385</v>
      </c>
      <c r="I1443" s="53">
        <v>3</v>
      </c>
      <c r="J1443" s="82">
        <v>44830</v>
      </c>
    </row>
    <row r="1444" spans="4:10" ht="15.6" customHeight="1">
      <c r="D1444" s="52">
        <v>1442</v>
      </c>
      <c r="E1444" s="53">
        <v>3392</v>
      </c>
      <c r="F1444" s="54" t="s">
        <v>8968</v>
      </c>
      <c r="G1444" s="54" t="s">
        <v>6716</v>
      </c>
      <c r="H1444" s="54" t="s">
        <v>8467</v>
      </c>
      <c r="I1444" s="53">
        <v>2</v>
      </c>
      <c r="J1444" s="82">
        <v>44830</v>
      </c>
    </row>
    <row r="1445" spans="4:10" ht="15.6" customHeight="1">
      <c r="D1445" s="52">
        <v>1443</v>
      </c>
      <c r="E1445" s="53">
        <v>4937</v>
      </c>
      <c r="F1445" s="54" t="s">
        <v>8969</v>
      </c>
      <c r="G1445" s="54" t="s">
        <v>6716</v>
      </c>
      <c r="H1445" s="54" t="s">
        <v>8467</v>
      </c>
      <c r="I1445" s="53">
        <v>2</v>
      </c>
      <c r="J1445" s="82">
        <v>44830</v>
      </c>
    </row>
    <row r="1446" spans="4:10" ht="15.6" customHeight="1">
      <c r="D1446" s="52">
        <v>1444</v>
      </c>
      <c r="E1446" s="53">
        <v>4233</v>
      </c>
      <c r="F1446" s="54" t="s">
        <v>8970</v>
      </c>
      <c r="G1446" s="54" t="s">
        <v>6744</v>
      </c>
      <c r="H1446" s="54" t="s">
        <v>6824</v>
      </c>
      <c r="I1446" s="53">
        <v>2</v>
      </c>
      <c r="J1446" s="82">
        <v>44830</v>
      </c>
    </row>
    <row r="1447" spans="4:10" ht="15.6" customHeight="1">
      <c r="D1447" s="52">
        <v>1445</v>
      </c>
      <c r="E1447" s="53">
        <v>2620</v>
      </c>
      <c r="F1447" s="54" t="s">
        <v>8971</v>
      </c>
      <c r="G1447" s="54" t="s">
        <v>6744</v>
      </c>
      <c r="H1447" s="54" t="s">
        <v>5840</v>
      </c>
      <c r="I1447" s="53">
        <v>2</v>
      </c>
      <c r="J1447" s="82">
        <v>44830</v>
      </c>
    </row>
    <row r="1448" spans="4:10" ht="15.6" customHeight="1">
      <c r="D1448" s="52">
        <v>1446</v>
      </c>
      <c r="E1448" s="53">
        <v>4727</v>
      </c>
      <c r="F1448" s="54" t="s">
        <v>8972</v>
      </c>
      <c r="G1448" s="54" t="s">
        <v>6716</v>
      </c>
      <c r="H1448" s="54" t="s">
        <v>8401</v>
      </c>
      <c r="I1448" s="53">
        <v>3</v>
      </c>
      <c r="J1448" s="82">
        <v>44831</v>
      </c>
    </row>
    <row r="1449" spans="4:10" ht="15.6" customHeight="1">
      <c r="D1449" s="52">
        <v>1447</v>
      </c>
      <c r="E1449" s="53">
        <v>4607</v>
      </c>
      <c r="F1449" s="54" t="s">
        <v>8973</v>
      </c>
      <c r="G1449" s="54" t="s">
        <v>6716</v>
      </c>
      <c r="H1449" s="54" t="s">
        <v>8403</v>
      </c>
      <c r="I1449" s="53">
        <v>3</v>
      </c>
      <c r="J1449" s="82">
        <v>44831</v>
      </c>
    </row>
    <row r="1450" spans="4:10" ht="15.6" customHeight="1">
      <c r="D1450" s="52">
        <v>1448</v>
      </c>
      <c r="E1450" s="53">
        <v>4221</v>
      </c>
      <c r="F1450" s="54" t="s">
        <v>8974</v>
      </c>
      <c r="G1450" s="54" t="s">
        <v>6744</v>
      </c>
      <c r="H1450" s="54" t="s">
        <v>7879</v>
      </c>
      <c r="I1450" s="53">
        <v>3</v>
      </c>
      <c r="J1450" s="82">
        <v>44831</v>
      </c>
    </row>
    <row r="1451" spans="4:10" ht="15.6" customHeight="1">
      <c r="D1451" s="52">
        <v>1449</v>
      </c>
      <c r="E1451" s="53">
        <v>4487</v>
      </c>
      <c r="F1451" s="54" t="s">
        <v>6760</v>
      </c>
      <c r="G1451" s="54" t="s">
        <v>6744</v>
      </c>
      <c r="H1451" s="54" t="s">
        <v>7879</v>
      </c>
      <c r="I1451" s="53">
        <v>3</v>
      </c>
      <c r="J1451" s="82">
        <v>44831</v>
      </c>
    </row>
    <row r="1452" spans="4:10" ht="15.6" customHeight="1">
      <c r="D1452" s="52">
        <v>1450</v>
      </c>
      <c r="E1452" s="53">
        <v>3667</v>
      </c>
      <c r="F1452" s="54" t="s">
        <v>8975</v>
      </c>
      <c r="G1452" s="54" t="s">
        <v>6774</v>
      </c>
      <c r="H1452" s="54" t="s">
        <v>8976</v>
      </c>
      <c r="I1452" s="53">
        <v>2</v>
      </c>
      <c r="J1452" s="82">
        <v>44831</v>
      </c>
    </row>
    <row r="1453" spans="4:10" ht="15.6" customHeight="1">
      <c r="D1453" s="52">
        <v>1451</v>
      </c>
      <c r="E1453" s="53">
        <v>4099</v>
      </c>
      <c r="F1453" s="54" t="s">
        <v>8977</v>
      </c>
      <c r="G1453" s="54" t="s">
        <v>6774</v>
      </c>
      <c r="H1453" s="54" t="s">
        <v>6962</v>
      </c>
      <c r="I1453" s="53">
        <v>3</v>
      </c>
      <c r="J1453" s="82">
        <v>44831</v>
      </c>
    </row>
    <row r="1454" spans="4:10" ht="15.6" customHeight="1">
      <c r="D1454" s="52">
        <v>1452</v>
      </c>
      <c r="E1454" s="53">
        <v>3617</v>
      </c>
      <c r="F1454" s="54" t="s">
        <v>7387</v>
      </c>
      <c r="G1454" s="54" t="s">
        <v>6792</v>
      </c>
      <c r="H1454" s="54" t="s">
        <v>6892</v>
      </c>
      <c r="I1454" s="53">
        <v>2</v>
      </c>
      <c r="J1454" s="82">
        <v>44832</v>
      </c>
    </row>
    <row r="1455" spans="4:10" ht="15.6" customHeight="1">
      <c r="D1455" s="52">
        <v>1453</v>
      </c>
      <c r="E1455" s="53">
        <v>4710</v>
      </c>
      <c r="F1455" s="54" t="s">
        <v>8978</v>
      </c>
      <c r="G1455" s="54" t="s">
        <v>6716</v>
      </c>
      <c r="H1455" s="54" t="s">
        <v>6717</v>
      </c>
      <c r="I1455" s="53">
        <v>3</v>
      </c>
      <c r="J1455" s="82">
        <v>44832</v>
      </c>
    </row>
    <row r="1456" spans="4:10" ht="15.6" customHeight="1">
      <c r="D1456" s="52">
        <v>1454</v>
      </c>
      <c r="E1456" s="53">
        <v>3745</v>
      </c>
      <c r="F1456" s="54" t="s">
        <v>8979</v>
      </c>
      <c r="G1456" s="54" t="s">
        <v>6754</v>
      </c>
      <c r="H1456" s="54" t="s">
        <v>6832</v>
      </c>
      <c r="I1456" s="53">
        <v>3</v>
      </c>
      <c r="J1456" s="82">
        <v>44832</v>
      </c>
    </row>
    <row r="1457" spans="4:10" ht="15.6" customHeight="1">
      <c r="D1457" s="52">
        <v>1455</v>
      </c>
      <c r="E1457" s="53">
        <v>2841</v>
      </c>
      <c r="F1457" s="54" t="s">
        <v>8980</v>
      </c>
      <c r="G1457" s="54" t="s">
        <v>6754</v>
      </c>
      <c r="H1457" s="54" t="s">
        <v>6832</v>
      </c>
      <c r="I1457" s="53">
        <v>3</v>
      </c>
      <c r="J1457" s="82">
        <v>44832</v>
      </c>
    </row>
    <row r="1458" spans="4:10" ht="15.6" customHeight="1">
      <c r="D1458" s="52">
        <v>1456</v>
      </c>
      <c r="E1458" s="53">
        <v>3143</v>
      </c>
      <c r="F1458" s="54" t="s">
        <v>8981</v>
      </c>
      <c r="G1458" s="54" t="s">
        <v>6754</v>
      </c>
      <c r="H1458" s="54" t="s">
        <v>6832</v>
      </c>
      <c r="I1458" s="53">
        <v>3</v>
      </c>
      <c r="J1458" s="82">
        <v>44832</v>
      </c>
    </row>
    <row r="1459" spans="4:10" ht="15.6" customHeight="1">
      <c r="D1459" s="52">
        <v>1457</v>
      </c>
      <c r="E1459" s="53">
        <v>4182</v>
      </c>
      <c r="F1459" s="54" t="s">
        <v>8982</v>
      </c>
      <c r="G1459" s="54" t="s">
        <v>6774</v>
      </c>
      <c r="H1459" s="54" t="s">
        <v>6962</v>
      </c>
      <c r="I1459" s="53">
        <v>2</v>
      </c>
      <c r="J1459" s="82">
        <v>44832</v>
      </c>
    </row>
    <row r="1460" spans="4:10" ht="15.6" customHeight="1">
      <c r="D1460" s="52">
        <v>1458</v>
      </c>
      <c r="E1460" s="53">
        <v>4293</v>
      </c>
      <c r="F1460" s="54" t="s">
        <v>8983</v>
      </c>
      <c r="G1460" s="54" t="s">
        <v>6774</v>
      </c>
      <c r="H1460" s="54" t="s">
        <v>6962</v>
      </c>
      <c r="I1460" s="53">
        <v>2</v>
      </c>
      <c r="J1460" s="82">
        <v>44832</v>
      </c>
    </row>
    <row r="1461" spans="4:10" ht="15.6" customHeight="1">
      <c r="D1461" s="52">
        <v>1459</v>
      </c>
      <c r="E1461" s="53">
        <v>4455</v>
      </c>
      <c r="F1461" s="54" t="s">
        <v>8984</v>
      </c>
      <c r="G1461" s="54" t="s">
        <v>6792</v>
      </c>
      <c r="H1461" s="54" t="s">
        <v>7020</v>
      </c>
      <c r="I1461" s="53">
        <v>3</v>
      </c>
      <c r="J1461" s="82">
        <v>44833</v>
      </c>
    </row>
    <row r="1462" spans="4:10" ht="15.6" customHeight="1">
      <c r="D1462" s="52">
        <v>1460</v>
      </c>
      <c r="E1462" s="53">
        <v>2260</v>
      </c>
      <c r="F1462" s="54" t="s">
        <v>8985</v>
      </c>
      <c r="G1462" s="54" t="s">
        <v>6744</v>
      </c>
      <c r="H1462" s="54" t="s">
        <v>8986</v>
      </c>
      <c r="I1462" s="53">
        <v>2</v>
      </c>
      <c r="J1462" s="82">
        <v>44833</v>
      </c>
    </row>
    <row r="1463" spans="4:10" ht="15.6" customHeight="1">
      <c r="D1463" s="52">
        <v>1461</v>
      </c>
      <c r="E1463" s="53">
        <v>4629</v>
      </c>
      <c r="F1463" s="54" t="s">
        <v>8987</v>
      </c>
      <c r="G1463" s="54" t="s">
        <v>6744</v>
      </c>
      <c r="H1463" s="54" t="s">
        <v>6852</v>
      </c>
      <c r="I1463" s="53">
        <v>2</v>
      </c>
      <c r="J1463" s="82">
        <v>44833</v>
      </c>
    </row>
    <row r="1464" spans="4:10" ht="15.6" customHeight="1">
      <c r="D1464" s="52">
        <v>1462</v>
      </c>
      <c r="E1464" s="53">
        <v>3749</v>
      </c>
      <c r="F1464" s="54" t="s">
        <v>8988</v>
      </c>
      <c r="G1464" s="54" t="s">
        <v>6744</v>
      </c>
      <c r="H1464" s="54" t="s">
        <v>6852</v>
      </c>
      <c r="I1464" s="53">
        <v>2</v>
      </c>
      <c r="J1464" s="82">
        <v>44833</v>
      </c>
    </row>
    <row r="1465" spans="4:10" ht="15.6" customHeight="1">
      <c r="D1465" s="52">
        <v>1463</v>
      </c>
      <c r="E1465" s="53">
        <v>4524</v>
      </c>
      <c r="F1465" s="54" t="s">
        <v>8989</v>
      </c>
      <c r="G1465" s="54" t="s">
        <v>6774</v>
      </c>
      <c r="H1465" s="54" t="s">
        <v>6962</v>
      </c>
      <c r="I1465" s="53">
        <v>2</v>
      </c>
      <c r="J1465" s="82">
        <v>44833</v>
      </c>
    </row>
    <row r="1466" spans="4:10" ht="15.6" customHeight="1">
      <c r="D1466" s="52">
        <v>1464</v>
      </c>
      <c r="E1466" s="53">
        <v>4310</v>
      </c>
      <c r="F1466" s="54" t="s">
        <v>8990</v>
      </c>
      <c r="G1466" s="54" t="s">
        <v>6774</v>
      </c>
      <c r="H1466" s="54" t="s">
        <v>8047</v>
      </c>
      <c r="I1466" s="53">
        <v>2</v>
      </c>
      <c r="J1466" s="82">
        <v>44833</v>
      </c>
    </row>
    <row r="1467" spans="4:10" ht="15.6" customHeight="1">
      <c r="D1467" s="52">
        <v>1465</v>
      </c>
      <c r="E1467" s="53">
        <v>4682</v>
      </c>
      <c r="F1467" s="54" t="s">
        <v>8991</v>
      </c>
      <c r="G1467" s="54" t="s">
        <v>6762</v>
      </c>
      <c r="H1467" s="54" t="s">
        <v>6764</v>
      </c>
      <c r="I1467" s="53">
        <v>2</v>
      </c>
      <c r="J1467" s="82">
        <v>44834</v>
      </c>
    </row>
    <row r="1468" spans="4:10" ht="15.6" customHeight="1">
      <c r="D1468" s="52">
        <v>1466</v>
      </c>
      <c r="E1468" s="53">
        <v>4286</v>
      </c>
      <c r="F1468" s="54" t="s">
        <v>8992</v>
      </c>
      <c r="G1468" s="54" t="s">
        <v>6762</v>
      </c>
      <c r="H1468" s="54" t="s">
        <v>7407</v>
      </c>
      <c r="I1468" s="53">
        <v>3</v>
      </c>
      <c r="J1468" s="82">
        <v>44834</v>
      </c>
    </row>
    <row r="1469" spans="4:10" ht="15.6" customHeight="1">
      <c r="D1469" s="52">
        <v>1467</v>
      </c>
      <c r="E1469" s="53">
        <v>3121</v>
      </c>
      <c r="F1469" s="54" t="s">
        <v>8993</v>
      </c>
      <c r="G1469" s="54" t="s">
        <v>6792</v>
      </c>
      <c r="H1469" s="54" t="s">
        <v>6892</v>
      </c>
      <c r="I1469" s="53">
        <v>3</v>
      </c>
      <c r="J1469" s="82">
        <v>44845</v>
      </c>
    </row>
    <row r="1470" spans="4:10" ht="15.6" customHeight="1">
      <c r="D1470" s="52">
        <v>1468</v>
      </c>
      <c r="E1470" s="53">
        <v>3122</v>
      </c>
      <c r="F1470" s="54" t="s">
        <v>8994</v>
      </c>
      <c r="G1470" s="54" t="s">
        <v>6792</v>
      </c>
      <c r="H1470" s="54" t="s">
        <v>6892</v>
      </c>
      <c r="I1470" s="53">
        <v>2</v>
      </c>
      <c r="J1470" s="82">
        <v>44845</v>
      </c>
    </row>
    <row r="1471" spans="4:10" ht="15.6" customHeight="1">
      <c r="D1471" s="52">
        <v>1469</v>
      </c>
      <c r="E1471" s="53">
        <v>4412</v>
      </c>
      <c r="F1471" s="54" t="s">
        <v>7363</v>
      </c>
      <c r="G1471" s="54" t="s">
        <v>6733</v>
      </c>
      <c r="H1471" s="54" t="s">
        <v>7832</v>
      </c>
      <c r="I1471" s="53">
        <v>2</v>
      </c>
      <c r="J1471" s="82">
        <v>44847</v>
      </c>
    </row>
    <row r="1472" spans="4:10" ht="15.6" customHeight="1">
      <c r="D1472" s="52">
        <v>1470</v>
      </c>
      <c r="E1472" s="53">
        <v>4767</v>
      </c>
      <c r="F1472" s="54" t="s">
        <v>8995</v>
      </c>
      <c r="G1472" s="54" t="s">
        <v>6792</v>
      </c>
      <c r="H1472" s="54" t="s">
        <v>6892</v>
      </c>
      <c r="I1472" s="53">
        <v>2</v>
      </c>
      <c r="J1472" s="82">
        <v>44848</v>
      </c>
    </row>
    <row r="1473" spans="4:10" ht="15.6" customHeight="1">
      <c r="D1473" s="52">
        <v>1471</v>
      </c>
      <c r="E1473" s="53">
        <v>4438</v>
      </c>
      <c r="F1473" s="54" t="s">
        <v>8996</v>
      </c>
      <c r="G1473" s="54" t="s">
        <v>6792</v>
      </c>
      <c r="H1473" s="54" t="s">
        <v>7020</v>
      </c>
      <c r="I1473" s="53">
        <v>2</v>
      </c>
      <c r="J1473" s="82">
        <v>44848</v>
      </c>
    </row>
    <row r="1474" spans="4:10" ht="15.6" customHeight="1">
      <c r="D1474" s="52">
        <v>1472</v>
      </c>
      <c r="E1474" s="53">
        <v>4501</v>
      </c>
      <c r="F1474" s="54" t="s">
        <v>8997</v>
      </c>
      <c r="G1474" s="54" t="s">
        <v>6774</v>
      </c>
      <c r="H1474" s="54" t="s">
        <v>7829</v>
      </c>
      <c r="I1474" s="53">
        <v>2</v>
      </c>
      <c r="J1474" s="82">
        <v>44865</v>
      </c>
    </row>
    <row r="1475" spans="4:10" ht="15.6" customHeight="1">
      <c r="D1475" s="52">
        <v>1473</v>
      </c>
      <c r="E1475" s="53">
        <v>4439</v>
      </c>
      <c r="F1475" s="54" t="s">
        <v>7352</v>
      </c>
      <c r="G1475" s="54" t="s">
        <v>6880</v>
      </c>
      <c r="H1475" s="54" t="s">
        <v>8998</v>
      </c>
      <c r="I1475" s="53">
        <v>2</v>
      </c>
      <c r="J1475" s="82">
        <v>44887</v>
      </c>
    </row>
    <row r="1476" spans="4:10" ht="15.6" customHeight="1">
      <c r="D1476" s="52">
        <v>1474</v>
      </c>
      <c r="E1476" s="53">
        <v>3340</v>
      </c>
      <c r="F1476" s="54" t="s">
        <v>8999</v>
      </c>
      <c r="G1476" s="54" t="s">
        <v>6713</v>
      </c>
      <c r="H1476" s="54" t="s">
        <v>6912</v>
      </c>
      <c r="I1476" s="53">
        <v>2</v>
      </c>
      <c r="J1476" s="82">
        <v>44888</v>
      </c>
    </row>
  </sheetData>
  <mergeCells count="8">
    <mergeCell ref="AP1:AX1"/>
    <mergeCell ref="M35:S35"/>
    <mergeCell ref="M51:S51"/>
    <mergeCell ref="A1:B1"/>
    <mergeCell ref="AF1:AN1"/>
    <mergeCell ref="V1:AD1"/>
    <mergeCell ref="M1:S1"/>
    <mergeCell ref="D1:K1"/>
  </mergeCells>
  <phoneticPr fontId="32"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107" width="8.796875" style="31" customWidth="1"/>
    <col min="108" max="16384" width="8.796875" style="31"/>
  </cols>
  <sheetData>
    <row r="1" spans="1:9">
      <c r="A1" s="85" t="s">
        <v>9000</v>
      </c>
      <c r="B1" s="85" t="s">
        <v>127</v>
      </c>
      <c r="C1" s="86" t="s">
        <v>9001</v>
      </c>
      <c r="D1" s="85" t="s">
        <v>9002</v>
      </c>
      <c r="E1" s="85" t="s">
        <v>9003</v>
      </c>
      <c r="F1" s="85" t="s">
        <v>9004</v>
      </c>
      <c r="G1" s="85" t="s">
        <v>9005</v>
      </c>
      <c r="H1" s="85" t="s">
        <v>9006</v>
      </c>
      <c r="I1" s="85" t="s">
        <v>9007</v>
      </c>
    </row>
    <row r="2" spans="1:9">
      <c r="A2" s="87" t="s">
        <v>6713</v>
      </c>
      <c r="B2" s="87" t="s">
        <v>9008</v>
      </c>
      <c r="C2" s="87" t="s">
        <v>9009</v>
      </c>
      <c r="D2" s="87" t="s">
        <v>9010</v>
      </c>
      <c r="E2" s="87" t="s">
        <v>6850</v>
      </c>
      <c r="F2" s="87" t="s">
        <v>9011</v>
      </c>
      <c r="G2" s="87" t="s">
        <v>9012</v>
      </c>
      <c r="H2" s="87" t="s">
        <v>9013</v>
      </c>
      <c r="I2" s="88" t="s">
        <v>9014</v>
      </c>
    </row>
    <row r="3" spans="1:9">
      <c r="A3" s="87" t="s">
        <v>6713</v>
      </c>
      <c r="B3" s="87" t="s">
        <v>9015</v>
      </c>
      <c r="C3" s="87" t="s">
        <v>9016</v>
      </c>
      <c r="D3" s="87" t="s">
        <v>9010</v>
      </c>
      <c r="E3" s="87" t="s">
        <v>6850</v>
      </c>
      <c r="F3" s="87" t="s">
        <v>9011</v>
      </c>
      <c r="G3" s="87" t="s">
        <v>9012</v>
      </c>
      <c r="H3" s="87" t="s">
        <v>9013</v>
      </c>
      <c r="I3" s="88" t="s">
        <v>9014</v>
      </c>
    </row>
    <row r="4" spans="1:9">
      <c r="A4" s="87" t="s">
        <v>6713</v>
      </c>
      <c r="B4" s="87" t="s">
        <v>9017</v>
      </c>
      <c r="C4" s="87" t="s">
        <v>9018</v>
      </c>
      <c r="D4" s="87" t="s">
        <v>9010</v>
      </c>
      <c r="E4" s="87" t="s">
        <v>6850</v>
      </c>
      <c r="F4" s="87" t="s">
        <v>9011</v>
      </c>
      <c r="G4" s="87" t="s">
        <v>9012</v>
      </c>
      <c r="H4" s="87" t="s">
        <v>9013</v>
      </c>
      <c r="I4" s="88" t="s">
        <v>9014</v>
      </c>
    </row>
    <row r="5" spans="1:9">
      <c r="A5" s="87" t="s">
        <v>6713</v>
      </c>
      <c r="B5" s="87" t="s">
        <v>9019</v>
      </c>
      <c r="C5" s="87" t="s">
        <v>9020</v>
      </c>
      <c r="D5" s="87" t="s">
        <v>9010</v>
      </c>
      <c r="E5" s="87" t="s">
        <v>6850</v>
      </c>
      <c r="F5" s="87" t="s">
        <v>9011</v>
      </c>
      <c r="G5" s="87" t="s">
        <v>9012</v>
      </c>
      <c r="H5" s="87" t="s">
        <v>9013</v>
      </c>
      <c r="I5" s="88" t="s">
        <v>9014</v>
      </c>
    </row>
    <row r="6" spans="1:9">
      <c r="A6" s="87" t="s">
        <v>6713</v>
      </c>
      <c r="B6" s="87" t="s">
        <v>9021</v>
      </c>
      <c r="C6" s="87" t="s">
        <v>9022</v>
      </c>
      <c r="D6" s="87" t="s">
        <v>9010</v>
      </c>
      <c r="E6" s="87" t="s">
        <v>6850</v>
      </c>
      <c r="F6" s="87" t="s">
        <v>9011</v>
      </c>
      <c r="G6" s="87" t="s">
        <v>9012</v>
      </c>
      <c r="H6" s="87" t="s">
        <v>9013</v>
      </c>
      <c r="I6" s="88" t="s">
        <v>9014</v>
      </c>
    </row>
    <row r="7" spans="1:9">
      <c r="A7" s="87" t="s">
        <v>6713</v>
      </c>
      <c r="B7" s="87" t="s">
        <v>9023</v>
      </c>
      <c r="C7" s="87" t="s">
        <v>9024</v>
      </c>
      <c r="D7" s="87" t="s">
        <v>9010</v>
      </c>
      <c r="E7" s="87" t="s">
        <v>6850</v>
      </c>
      <c r="F7" s="87" t="s">
        <v>9011</v>
      </c>
      <c r="G7" s="87" t="s">
        <v>9012</v>
      </c>
      <c r="H7" s="87" t="s">
        <v>9013</v>
      </c>
      <c r="I7" s="88" t="s">
        <v>9014</v>
      </c>
    </row>
    <row r="8" spans="1:9">
      <c r="A8" s="87" t="s">
        <v>6713</v>
      </c>
      <c r="B8" s="87" t="s">
        <v>9025</v>
      </c>
      <c r="C8" s="87" t="s">
        <v>9026</v>
      </c>
      <c r="D8" s="87" t="s">
        <v>9010</v>
      </c>
      <c r="E8" s="87" t="s">
        <v>6850</v>
      </c>
      <c r="F8" s="87" t="s">
        <v>9011</v>
      </c>
      <c r="G8" s="87" t="s">
        <v>9012</v>
      </c>
      <c r="H8" s="87" t="s">
        <v>9013</v>
      </c>
      <c r="I8" s="88" t="s">
        <v>9014</v>
      </c>
    </row>
    <row r="9" spans="1:9">
      <c r="A9" s="87" t="s">
        <v>6713</v>
      </c>
      <c r="B9" s="87" t="s">
        <v>9027</v>
      </c>
      <c r="C9" s="87" t="s">
        <v>9028</v>
      </c>
      <c r="D9" s="87" t="s">
        <v>9010</v>
      </c>
      <c r="E9" s="87" t="s">
        <v>6850</v>
      </c>
      <c r="F9" s="87" t="s">
        <v>9011</v>
      </c>
      <c r="G9" s="87" t="s">
        <v>9012</v>
      </c>
      <c r="H9" s="87" t="s">
        <v>9013</v>
      </c>
      <c r="I9" s="88" t="s">
        <v>9014</v>
      </c>
    </row>
    <row r="10" spans="1:9">
      <c r="A10" s="87" t="s">
        <v>6713</v>
      </c>
      <c r="B10" s="87" t="s">
        <v>9029</v>
      </c>
      <c r="C10" s="87" t="s">
        <v>9030</v>
      </c>
      <c r="D10" s="87" t="s">
        <v>9010</v>
      </c>
      <c r="E10" s="87" t="s">
        <v>6850</v>
      </c>
      <c r="F10" s="87" t="s">
        <v>9011</v>
      </c>
      <c r="G10" s="87" t="s">
        <v>9012</v>
      </c>
      <c r="H10" s="87" t="s">
        <v>9013</v>
      </c>
      <c r="I10" s="88" t="s">
        <v>9014</v>
      </c>
    </row>
    <row r="11" spans="1:9">
      <c r="A11" s="87" t="s">
        <v>6713</v>
      </c>
      <c r="B11" s="87" t="s">
        <v>9031</v>
      </c>
      <c r="C11" s="87" t="s">
        <v>9032</v>
      </c>
      <c r="D11" s="87" t="s">
        <v>9010</v>
      </c>
      <c r="E11" s="87" t="s">
        <v>6850</v>
      </c>
      <c r="F11" s="87" t="s">
        <v>9011</v>
      </c>
      <c r="G11" s="87" t="s">
        <v>9012</v>
      </c>
      <c r="H11" s="87" t="s">
        <v>9013</v>
      </c>
      <c r="I11" s="88" t="s">
        <v>9014</v>
      </c>
    </row>
    <row r="12" spans="1:9">
      <c r="A12" s="87" t="s">
        <v>6713</v>
      </c>
      <c r="B12" s="87" t="s">
        <v>9033</v>
      </c>
      <c r="C12" s="87" t="s">
        <v>9034</v>
      </c>
      <c r="D12" s="87" t="s">
        <v>9010</v>
      </c>
      <c r="E12" s="87" t="s">
        <v>6850</v>
      </c>
      <c r="F12" s="87" t="s">
        <v>9011</v>
      </c>
      <c r="G12" s="87" t="s">
        <v>9012</v>
      </c>
      <c r="H12" s="87" t="s">
        <v>9013</v>
      </c>
      <c r="I12" s="88" t="s">
        <v>9014</v>
      </c>
    </row>
    <row r="13" spans="1:9">
      <c r="A13" s="87" t="s">
        <v>6713</v>
      </c>
      <c r="B13" s="87" t="s">
        <v>9035</v>
      </c>
      <c r="C13" s="87" t="s">
        <v>9036</v>
      </c>
      <c r="D13" s="87" t="s">
        <v>9010</v>
      </c>
      <c r="E13" s="87" t="s">
        <v>6850</v>
      </c>
      <c r="F13" s="87" t="s">
        <v>9011</v>
      </c>
      <c r="G13" s="87" t="s">
        <v>9012</v>
      </c>
      <c r="H13" s="87" t="s">
        <v>9013</v>
      </c>
      <c r="I13" s="88" t="s">
        <v>9014</v>
      </c>
    </row>
    <row r="14" spans="1:9">
      <c r="A14" s="87" t="s">
        <v>6733</v>
      </c>
      <c r="B14" s="87" t="s">
        <v>9037</v>
      </c>
      <c r="C14" s="87" t="s">
        <v>9038</v>
      </c>
      <c r="D14" s="87" t="s">
        <v>9010</v>
      </c>
      <c r="E14" s="87" t="s">
        <v>6850</v>
      </c>
      <c r="F14" s="87" t="s">
        <v>9039</v>
      </c>
      <c r="G14" s="87" t="s">
        <v>9040</v>
      </c>
      <c r="H14" s="87" t="s">
        <v>9041</v>
      </c>
      <c r="I14" s="88" t="s">
        <v>171</v>
      </c>
    </row>
    <row r="15" spans="1:9">
      <c r="A15" s="87" t="s">
        <v>6733</v>
      </c>
      <c r="B15" s="87" t="s">
        <v>821</v>
      </c>
      <c r="C15" s="87" t="s">
        <v>9042</v>
      </c>
      <c r="D15" s="87" t="s">
        <v>9010</v>
      </c>
      <c r="E15" s="87" t="s">
        <v>6850</v>
      </c>
      <c r="F15" s="87" t="s">
        <v>9039</v>
      </c>
      <c r="G15" s="87" t="s">
        <v>9040</v>
      </c>
      <c r="H15" s="87" t="s">
        <v>9041</v>
      </c>
      <c r="I15" s="88" t="s">
        <v>171</v>
      </c>
    </row>
    <row r="16" spans="1:9">
      <c r="A16" s="87" t="s">
        <v>6733</v>
      </c>
      <c r="B16" s="87" t="s">
        <v>266</v>
      </c>
      <c r="C16" s="87" t="s">
        <v>9043</v>
      </c>
      <c r="D16" s="87" t="s">
        <v>9010</v>
      </c>
      <c r="E16" s="87" t="s">
        <v>6850</v>
      </c>
      <c r="F16" s="87" t="s">
        <v>9039</v>
      </c>
      <c r="G16" s="87" t="s">
        <v>9040</v>
      </c>
      <c r="H16" s="87" t="s">
        <v>9041</v>
      </c>
      <c r="I16" s="88" t="s">
        <v>171</v>
      </c>
    </row>
    <row r="17" spans="1:9">
      <c r="A17" s="87" t="s">
        <v>6733</v>
      </c>
      <c r="B17" s="87" t="s">
        <v>162</v>
      </c>
      <c r="C17" s="87" t="s">
        <v>9044</v>
      </c>
      <c r="D17" s="87" t="s">
        <v>9010</v>
      </c>
      <c r="E17" s="87" t="s">
        <v>6850</v>
      </c>
      <c r="F17" s="87" t="s">
        <v>9039</v>
      </c>
      <c r="G17" s="87" t="s">
        <v>9040</v>
      </c>
      <c r="H17" s="87" t="s">
        <v>9041</v>
      </c>
      <c r="I17" s="88" t="s">
        <v>171</v>
      </c>
    </row>
    <row r="18" spans="1:9">
      <c r="A18" s="87" t="s">
        <v>6733</v>
      </c>
      <c r="B18" s="87" t="s">
        <v>316</v>
      </c>
      <c r="C18" s="87" t="s">
        <v>9045</v>
      </c>
      <c r="D18" s="87" t="s">
        <v>9010</v>
      </c>
      <c r="E18" s="87" t="s">
        <v>6850</v>
      </c>
      <c r="F18" s="87" t="s">
        <v>9039</v>
      </c>
      <c r="G18" s="87" t="s">
        <v>9040</v>
      </c>
      <c r="H18" s="87" t="s">
        <v>9041</v>
      </c>
      <c r="I18" s="88" t="s">
        <v>171</v>
      </c>
    </row>
    <row r="19" spans="1:9">
      <c r="A19" s="87" t="s">
        <v>6733</v>
      </c>
      <c r="B19" s="87" t="s">
        <v>788</v>
      </c>
      <c r="C19" s="87" t="s">
        <v>9046</v>
      </c>
      <c r="D19" s="87" t="s">
        <v>9010</v>
      </c>
      <c r="E19" s="87" t="s">
        <v>6850</v>
      </c>
      <c r="F19" s="87" t="s">
        <v>9039</v>
      </c>
      <c r="G19" s="87" t="s">
        <v>9040</v>
      </c>
      <c r="H19" s="87" t="s">
        <v>9041</v>
      </c>
      <c r="I19" s="88" t="s">
        <v>171</v>
      </c>
    </row>
    <row r="20" spans="1:9">
      <c r="A20" s="87" t="s">
        <v>6733</v>
      </c>
      <c r="B20" s="87" t="s">
        <v>798</v>
      </c>
      <c r="C20" s="87" t="s">
        <v>9047</v>
      </c>
      <c r="D20" s="87" t="s">
        <v>9010</v>
      </c>
      <c r="E20" s="87" t="s">
        <v>6850</v>
      </c>
      <c r="F20" s="87" t="s">
        <v>9039</v>
      </c>
      <c r="G20" s="87" t="s">
        <v>9040</v>
      </c>
      <c r="H20" s="87" t="s">
        <v>9041</v>
      </c>
      <c r="I20" s="88" t="s">
        <v>171</v>
      </c>
    </row>
    <row r="21" spans="1:9">
      <c r="A21" s="87" t="s">
        <v>6733</v>
      </c>
      <c r="B21" s="87" t="s">
        <v>299</v>
      </c>
      <c r="C21" s="87" t="s">
        <v>9048</v>
      </c>
      <c r="D21" s="87" t="s">
        <v>9010</v>
      </c>
      <c r="E21" s="87" t="s">
        <v>6850</v>
      </c>
      <c r="F21" s="87" t="s">
        <v>9039</v>
      </c>
      <c r="G21" s="87" t="s">
        <v>9040</v>
      </c>
      <c r="H21" s="87" t="s">
        <v>9041</v>
      </c>
      <c r="I21" s="88" t="s">
        <v>171</v>
      </c>
    </row>
    <row r="22" spans="1:9">
      <c r="A22" s="87" t="s">
        <v>6733</v>
      </c>
      <c r="B22" s="87" t="s">
        <v>645</v>
      </c>
      <c r="C22" s="87" t="s">
        <v>9049</v>
      </c>
      <c r="D22" s="87" t="s">
        <v>9010</v>
      </c>
      <c r="E22" s="87" t="s">
        <v>6850</v>
      </c>
      <c r="F22" s="87" t="s">
        <v>9039</v>
      </c>
      <c r="G22" s="87" t="s">
        <v>9040</v>
      </c>
      <c r="H22" s="87" t="s">
        <v>9041</v>
      </c>
      <c r="I22" s="88" t="s">
        <v>171</v>
      </c>
    </row>
    <row r="23" spans="1:9">
      <c r="A23" s="87" t="s">
        <v>6733</v>
      </c>
      <c r="B23" s="87" t="s">
        <v>636</v>
      </c>
      <c r="C23" s="87" t="s">
        <v>9050</v>
      </c>
      <c r="D23" s="87" t="s">
        <v>9010</v>
      </c>
      <c r="E23" s="87" t="s">
        <v>6850</v>
      </c>
      <c r="F23" s="87" t="s">
        <v>9039</v>
      </c>
      <c r="G23" s="87" t="s">
        <v>9040</v>
      </c>
      <c r="H23" s="87" t="s">
        <v>9041</v>
      </c>
      <c r="I23" s="88" t="s">
        <v>171</v>
      </c>
    </row>
    <row r="24" spans="1:9">
      <c r="A24" s="87" t="s">
        <v>6733</v>
      </c>
      <c r="B24" s="87" t="s">
        <v>214</v>
      </c>
      <c r="C24" s="87" t="s">
        <v>9051</v>
      </c>
      <c r="D24" s="87" t="s">
        <v>9010</v>
      </c>
      <c r="E24" s="87" t="s">
        <v>6850</v>
      </c>
      <c r="F24" s="87" t="s">
        <v>9039</v>
      </c>
      <c r="G24" s="87" t="s">
        <v>9040</v>
      </c>
      <c r="H24" s="87" t="s">
        <v>9041</v>
      </c>
      <c r="I24" s="88" t="s">
        <v>171</v>
      </c>
    </row>
    <row r="25" spans="1:9">
      <c r="A25" s="87" t="s">
        <v>6733</v>
      </c>
      <c r="B25" s="87" t="s">
        <v>898</v>
      </c>
      <c r="C25" s="87" t="s">
        <v>9052</v>
      </c>
      <c r="D25" s="87" t="s">
        <v>9010</v>
      </c>
      <c r="E25" s="87" t="s">
        <v>6850</v>
      </c>
      <c r="F25" s="87" t="s">
        <v>9039</v>
      </c>
      <c r="G25" s="87" t="s">
        <v>9040</v>
      </c>
      <c r="H25" s="87" t="s">
        <v>9041</v>
      </c>
      <c r="I25" s="88" t="s">
        <v>171</v>
      </c>
    </row>
    <row r="26" spans="1:9">
      <c r="A26" s="87" t="s">
        <v>6733</v>
      </c>
      <c r="B26" s="87" t="s">
        <v>830</v>
      </c>
      <c r="C26" s="87" t="s">
        <v>9053</v>
      </c>
      <c r="D26" s="87" t="s">
        <v>9010</v>
      </c>
      <c r="E26" s="87" t="s">
        <v>6850</v>
      </c>
      <c r="F26" s="87" t="s">
        <v>9039</v>
      </c>
      <c r="G26" s="87" t="s">
        <v>9040</v>
      </c>
      <c r="H26" s="87" t="s">
        <v>9041</v>
      </c>
      <c r="I26" s="88" t="s">
        <v>171</v>
      </c>
    </row>
    <row r="27" spans="1:9">
      <c r="A27" s="87" t="s">
        <v>6711</v>
      </c>
      <c r="B27" s="87" t="s">
        <v>9054</v>
      </c>
      <c r="C27" s="87" t="s">
        <v>9055</v>
      </c>
      <c r="D27" s="87" t="s">
        <v>9010</v>
      </c>
      <c r="E27" s="87" t="s">
        <v>6850</v>
      </c>
      <c r="F27" s="87" t="s">
        <v>9039</v>
      </c>
      <c r="G27" s="87" t="s">
        <v>9040</v>
      </c>
      <c r="H27" s="87" t="s">
        <v>9056</v>
      </c>
      <c r="I27" s="88" t="s">
        <v>9057</v>
      </c>
    </row>
    <row r="28" spans="1:9">
      <c r="A28" s="87" t="s">
        <v>6711</v>
      </c>
      <c r="B28" s="87" t="s">
        <v>9058</v>
      </c>
      <c r="C28" s="87" t="s">
        <v>9059</v>
      </c>
      <c r="D28" s="87" t="s">
        <v>9010</v>
      </c>
      <c r="E28" s="87" t="s">
        <v>6850</v>
      </c>
      <c r="F28" s="87" t="s">
        <v>9039</v>
      </c>
      <c r="G28" s="87" t="s">
        <v>9040</v>
      </c>
      <c r="H28" s="87" t="s">
        <v>9056</v>
      </c>
      <c r="I28" s="88" t="s">
        <v>9057</v>
      </c>
    </row>
    <row r="29" spans="1:9">
      <c r="A29" s="87" t="s">
        <v>6711</v>
      </c>
      <c r="B29" s="87" t="s">
        <v>9060</v>
      </c>
      <c r="C29" s="87" t="s">
        <v>9061</v>
      </c>
      <c r="D29" s="87" t="s">
        <v>9010</v>
      </c>
      <c r="E29" s="87" t="s">
        <v>6850</v>
      </c>
      <c r="F29" s="87" t="s">
        <v>9039</v>
      </c>
      <c r="G29" s="87" t="s">
        <v>9040</v>
      </c>
      <c r="H29" s="87" t="s">
        <v>9056</v>
      </c>
      <c r="I29" s="88" t="s">
        <v>9057</v>
      </c>
    </row>
    <row r="30" spans="1:9">
      <c r="A30" s="87" t="s">
        <v>6711</v>
      </c>
      <c r="B30" s="87" t="s">
        <v>9062</v>
      </c>
      <c r="C30" s="87" t="s">
        <v>9063</v>
      </c>
      <c r="D30" s="87" t="s">
        <v>9010</v>
      </c>
      <c r="E30" s="87" t="s">
        <v>6850</v>
      </c>
      <c r="F30" s="87" t="s">
        <v>9039</v>
      </c>
      <c r="G30" s="87" t="s">
        <v>9040</v>
      </c>
      <c r="H30" s="87" t="s">
        <v>9056</v>
      </c>
      <c r="I30" s="88" t="s">
        <v>9057</v>
      </c>
    </row>
    <row r="31" spans="1:9">
      <c r="A31" s="87" t="s">
        <v>6711</v>
      </c>
      <c r="B31" s="87" t="s">
        <v>9064</v>
      </c>
      <c r="C31" s="87" t="s">
        <v>9065</v>
      </c>
      <c r="D31" s="87" t="s">
        <v>9010</v>
      </c>
      <c r="E31" s="87" t="s">
        <v>6850</v>
      </c>
      <c r="F31" s="87" t="s">
        <v>9039</v>
      </c>
      <c r="G31" s="87" t="s">
        <v>9040</v>
      </c>
      <c r="H31" s="87" t="s">
        <v>9056</v>
      </c>
      <c r="I31" s="88" t="s">
        <v>9057</v>
      </c>
    </row>
    <row r="32" spans="1:9">
      <c r="A32" s="87" t="s">
        <v>6711</v>
      </c>
      <c r="B32" s="87" t="s">
        <v>9066</v>
      </c>
      <c r="C32" s="87" t="s">
        <v>9067</v>
      </c>
      <c r="D32" s="87" t="s">
        <v>9010</v>
      </c>
      <c r="E32" s="87" t="s">
        <v>6850</v>
      </c>
      <c r="F32" s="87" t="s">
        <v>9039</v>
      </c>
      <c r="G32" s="87" t="s">
        <v>9040</v>
      </c>
      <c r="H32" s="87" t="s">
        <v>9056</v>
      </c>
      <c r="I32" s="88" t="s">
        <v>9057</v>
      </c>
    </row>
    <row r="33" spans="1:9">
      <c r="A33" s="87" t="s">
        <v>6711</v>
      </c>
      <c r="B33" s="87" t="s">
        <v>9068</v>
      </c>
      <c r="C33" s="87" t="s">
        <v>9069</v>
      </c>
      <c r="D33" s="87" t="s">
        <v>9010</v>
      </c>
      <c r="E33" s="87" t="s">
        <v>6850</v>
      </c>
      <c r="F33" s="87" t="s">
        <v>9039</v>
      </c>
      <c r="G33" s="87" t="s">
        <v>9040</v>
      </c>
      <c r="H33" s="87" t="s">
        <v>9056</v>
      </c>
      <c r="I33" s="88" t="s">
        <v>9057</v>
      </c>
    </row>
    <row r="34" spans="1:9">
      <c r="A34" s="87" t="s">
        <v>6733</v>
      </c>
      <c r="B34" s="87" t="s">
        <v>9070</v>
      </c>
      <c r="C34" s="87" t="s">
        <v>9071</v>
      </c>
      <c r="D34" s="87" t="s">
        <v>9010</v>
      </c>
      <c r="E34" s="87" t="s">
        <v>6850</v>
      </c>
      <c r="F34" s="87" t="s">
        <v>9039</v>
      </c>
      <c r="G34" s="87" t="s">
        <v>9040</v>
      </c>
      <c r="H34" s="87" t="s">
        <v>9056</v>
      </c>
      <c r="I34" s="88" t="s">
        <v>9057</v>
      </c>
    </row>
    <row r="35" spans="1:9">
      <c r="A35" s="87" t="s">
        <v>6733</v>
      </c>
      <c r="B35" s="87" t="s">
        <v>9072</v>
      </c>
      <c r="C35" s="87" t="s">
        <v>9073</v>
      </c>
      <c r="D35" s="87" t="s">
        <v>9010</v>
      </c>
      <c r="E35" s="87" t="s">
        <v>6850</v>
      </c>
      <c r="F35" s="87" t="s">
        <v>9039</v>
      </c>
      <c r="G35" s="87" t="s">
        <v>9040</v>
      </c>
      <c r="H35" s="87" t="s">
        <v>9056</v>
      </c>
      <c r="I35" s="88" t="s">
        <v>9057</v>
      </c>
    </row>
    <row r="36" spans="1:9">
      <c r="A36" s="87" t="s">
        <v>6733</v>
      </c>
      <c r="B36" s="87" t="s">
        <v>9074</v>
      </c>
      <c r="C36" s="87" t="s">
        <v>9075</v>
      </c>
      <c r="D36" s="87" t="s">
        <v>9010</v>
      </c>
      <c r="E36" s="87" t="s">
        <v>6850</v>
      </c>
      <c r="F36" s="87" t="s">
        <v>9039</v>
      </c>
      <c r="G36" s="87" t="s">
        <v>9040</v>
      </c>
      <c r="H36" s="87" t="s">
        <v>9056</v>
      </c>
      <c r="I36" s="88" t="s">
        <v>9057</v>
      </c>
    </row>
    <row r="37" spans="1:9">
      <c r="A37" s="87" t="s">
        <v>6733</v>
      </c>
      <c r="B37" s="87" t="s">
        <v>9076</v>
      </c>
      <c r="C37" s="87" t="s">
        <v>9077</v>
      </c>
      <c r="D37" s="87" t="s">
        <v>9010</v>
      </c>
      <c r="E37" s="87" t="s">
        <v>6850</v>
      </c>
      <c r="F37" s="87" t="s">
        <v>9039</v>
      </c>
      <c r="G37" s="87" t="s">
        <v>9040</v>
      </c>
      <c r="H37" s="87" t="s">
        <v>9056</v>
      </c>
      <c r="I37" s="88" t="s">
        <v>9057</v>
      </c>
    </row>
    <row r="38" spans="1:9">
      <c r="A38" s="87" t="s">
        <v>6733</v>
      </c>
      <c r="B38" s="87" t="s">
        <v>9078</v>
      </c>
      <c r="C38" s="87" t="s">
        <v>9079</v>
      </c>
      <c r="D38" s="87" t="s">
        <v>9010</v>
      </c>
      <c r="E38" s="87" t="s">
        <v>6850</v>
      </c>
      <c r="F38" s="87" t="s">
        <v>9039</v>
      </c>
      <c r="G38" s="87" t="s">
        <v>9040</v>
      </c>
      <c r="H38" s="87" t="s">
        <v>9056</v>
      </c>
      <c r="I38" s="88" t="s">
        <v>9057</v>
      </c>
    </row>
    <row r="39" spans="1:9">
      <c r="A39" s="87" t="s">
        <v>6733</v>
      </c>
      <c r="B39" s="87" t="s">
        <v>9080</v>
      </c>
      <c r="C39" s="87" t="s">
        <v>9081</v>
      </c>
      <c r="D39" s="87" t="s">
        <v>9010</v>
      </c>
      <c r="E39" s="87" t="s">
        <v>6850</v>
      </c>
      <c r="F39" s="87" t="s">
        <v>9039</v>
      </c>
      <c r="G39" s="87" t="s">
        <v>9040</v>
      </c>
      <c r="H39" s="87" t="s">
        <v>9056</v>
      </c>
      <c r="I39" s="88" t="s">
        <v>9057</v>
      </c>
    </row>
    <row r="40" spans="1:9">
      <c r="A40" s="87" t="s">
        <v>6733</v>
      </c>
      <c r="B40" s="87" t="s">
        <v>9082</v>
      </c>
      <c r="C40" s="87" t="s">
        <v>9083</v>
      </c>
      <c r="D40" s="87" t="s">
        <v>9010</v>
      </c>
      <c r="E40" s="87" t="s">
        <v>6850</v>
      </c>
      <c r="F40" s="87" t="s">
        <v>9039</v>
      </c>
      <c r="G40" s="87" t="s">
        <v>9040</v>
      </c>
      <c r="H40" s="87" t="s">
        <v>9056</v>
      </c>
      <c r="I40" s="88" t="s">
        <v>9057</v>
      </c>
    </row>
    <row r="41" spans="1:9">
      <c r="A41" s="87" t="s">
        <v>6733</v>
      </c>
      <c r="B41" s="87" t="s">
        <v>9084</v>
      </c>
      <c r="C41" s="87" t="s">
        <v>9085</v>
      </c>
      <c r="D41" s="87" t="s">
        <v>9010</v>
      </c>
      <c r="E41" s="87" t="s">
        <v>6850</v>
      </c>
      <c r="F41" s="87" t="s">
        <v>9039</v>
      </c>
      <c r="G41" s="87" t="s">
        <v>9040</v>
      </c>
      <c r="H41" s="87" t="s">
        <v>9056</v>
      </c>
      <c r="I41" s="88" t="s">
        <v>9057</v>
      </c>
    </row>
    <row r="42" spans="1:9">
      <c r="A42" s="87" t="s">
        <v>6733</v>
      </c>
      <c r="B42" s="87" t="s">
        <v>9086</v>
      </c>
      <c r="C42" s="87" t="s">
        <v>9087</v>
      </c>
      <c r="D42" s="87" t="s">
        <v>9010</v>
      </c>
      <c r="E42" s="87" t="s">
        <v>6850</v>
      </c>
      <c r="F42" s="87" t="s">
        <v>9039</v>
      </c>
      <c r="G42" s="87" t="s">
        <v>9040</v>
      </c>
      <c r="H42" s="87" t="s">
        <v>9056</v>
      </c>
      <c r="I42" s="88" t="s">
        <v>9057</v>
      </c>
    </row>
    <row r="43" spans="1:9">
      <c r="A43" s="87" t="s">
        <v>6733</v>
      </c>
      <c r="B43" s="87" t="s">
        <v>9088</v>
      </c>
      <c r="C43" s="87" t="s">
        <v>9089</v>
      </c>
      <c r="D43" s="87" t="s">
        <v>9010</v>
      </c>
      <c r="E43" s="87" t="s">
        <v>6850</v>
      </c>
      <c r="F43" s="87" t="s">
        <v>9039</v>
      </c>
      <c r="G43" s="87" t="s">
        <v>9040</v>
      </c>
      <c r="H43" s="87" t="s">
        <v>9056</v>
      </c>
      <c r="I43" s="88" t="s">
        <v>9057</v>
      </c>
    </row>
    <row r="44" spans="1:9">
      <c r="A44" s="87" t="s">
        <v>6733</v>
      </c>
      <c r="B44" s="87" t="s">
        <v>9090</v>
      </c>
      <c r="C44" s="87" t="s">
        <v>9091</v>
      </c>
      <c r="D44" s="87" t="s">
        <v>9010</v>
      </c>
      <c r="E44" s="87" t="s">
        <v>6850</v>
      </c>
      <c r="F44" s="87" t="s">
        <v>9039</v>
      </c>
      <c r="G44" s="87" t="s">
        <v>9040</v>
      </c>
      <c r="H44" s="87" t="s">
        <v>9056</v>
      </c>
      <c r="I44" s="88" t="s">
        <v>9057</v>
      </c>
    </row>
    <row r="45" spans="1:9">
      <c r="A45" s="87" t="s">
        <v>6733</v>
      </c>
      <c r="B45" s="87" t="s">
        <v>9092</v>
      </c>
      <c r="C45" s="87" t="s">
        <v>9093</v>
      </c>
      <c r="D45" s="87" t="s">
        <v>9010</v>
      </c>
      <c r="E45" s="87" t="s">
        <v>6850</v>
      </c>
      <c r="F45" s="87" t="s">
        <v>9039</v>
      </c>
      <c r="G45" s="87" t="s">
        <v>9040</v>
      </c>
      <c r="H45" s="87" t="s">
        <v>9056</v>
      </c>
      <c r="I45" s="88" t="s">
        <v>9057</v>
      </c>
    </row>
    <row r="46" spans="1:9">
      <c r="A46" s="87" t="s">
        <v>6733</v>
      </c>
      <c r="B46" s="87" t="s">
        <v>9094</v>
      </c>
      <c r="C46" s="87" t="s">
        <v>9095</v>
      </c>
      <c r="D46" s="87" t="s">
        <v>9010</v>
      </c>
      <c r="E46" s="87" t="s">
        <v>6850</v>
      </c>
      <c r="F46" s="87" t="s">
        <v>9039</v>
      </c>
      <c r="G46" s="87" t="s">
        <v>9040</v>
      </c>
      <c r="H46" s="87" t="s">
        <v>9056</v>
      </c>
      <c r="I46" s="88" t="s">
        <v>9057</v>
      </c>
    </row>
    <row r="47" spans="1:9">
      <c r="A47" s="87" t="s">
        <v>6733</v>
      </c>
      <c r="B47" s="87" t="s">
        <v>9096</v>
      </c>
      <c r="C47" s="87" t="s">
        <v>9097</v>
      </c>
      <c r="D47" s="87" t="s">
        <v>9010</v>
      </c>
      <c r="E47" s="87" t="s">
        <v>6850</v>
      </c>
      <c r="F47" s="87" t="s">
        <v>9039</v>
      </c>
      <c r="G47" s="87" t="s">
        <v>9040</v>
      </c>
      <c r="H47" s="87" t="s">
        <v>9056</v>
      </c>
      <c r="I47" s="88" t="s">
        <v>9057</v>
      </c>
    </row>
    <row r="48" spans="1:9">
      <c r="A48" s="87" t="s">
        <v>6733</v>
      </c>
      <c r="B48" s="87" t="s">
        <v>9098</v>
      </c>
      <c r="C48" s="87" t="s">
        <v>9099</v>
      </c>
      <c r="D48" s="87" t="s">
        <v>9010</v>
      </c>
      <c r="E48" s="87" t="s">
        <v>6850</v>
      </c>
      <c r="F48" s="87" t="s">
        <v>9039</v>
      </c>
      <c r="G48" s="87" t="s">
        <v>9040</v>
      </c>
      <c r="H48" s="87" t="s">
        <v>9056</v>
      </c>
      <c r="I48" s="88" t="s">
        <v>9057</v>
      </c>
    </row>
    <row r="49" spans="1:9">
      <c r="A49" s="87" t="s">
        <v>6733</v>
      </c>
      <c r="B49" s="87" t="s">
        <v>9100</v>
      </c>
      <c r="C49" s="87" t="s">
        <v>9101</v>
      </c>
      <c r="D49" s="87" t="s">
        <v>9010</v>
      </c>
      <c r="E49" s="87" t="s">
        <v>6850</v>
      </c>
      <c r="F49" s="87" t="s">
        <v>9039</v>
      </c>
      <c r="G49" s="87" t="s">
        <v>9040</v>
      </c>
      <c r="H49" s="87" t="s">
        <v>9056</v>
      </c>
      <c r="I49" s="88" t="s">
        <v>9057</v>
      </c>
    </row>
    <row r="50" spans="1:9">
      <c r="A50" s="87" t="s">
        <v>6716</v>
      </c>
      <c r="B50" s="87" t="s">
        <v>9102</v>
      </c>
      <c r="C50" s="87" t="s">
        <v>9103</v>
      </c>
      <c r="D50" s="87" t="s">
        <v>9010</v>
      </c>
      <c r="E50" s="87" t="s">
        <v>6850</v>
      </c>
      <c r="F50" s="87" t="s">
        <v>9039</v>
      </c>
      <c r="G50" s="87" t="s">
        <v>9040</v>
      </c>
      <c r="H50" s="87" t="s">
        <v>9056</v>
      </c>
      <c r="I50" s="88" t="s">
        <v>9057</v>
      </c>
    </row>
    <row r="51" spans="1:9">
      <c r="A51" s="87" t="s">
        <v>6716</v>
      </c>
      <c r="B51" s="87" t="s">
        <v>9104</v>
      </c>
      <c r="C51" s="87" t="s">
        <v>9105</v>
      </c>
      <c r="D51" s="87" t="s">
        <v>9010</v>
      </c>
      <c r="E51" s="87" t="s">
        <v>6850</v>
      </c>
      <c r="F51" s="87" t="s">
        <v>9039</v>
      </c>
      <c r="G51" s="87" t="s">
        <v>9040</v>
      </c>
      <c r="H51" s="87" t="s">
        <v>9056</v>
      </c>
      <c r="I51" s="88" t="s">
        <v>9057</v>
      </c>
    </row>
    <row r="52" spans="1:9">
      <c r="A52" s="87" t="s">
        <v>6716</v>
      </c>
      <c r="B52" s="87" t="s">
        <v>9106</v>
      </c>
      <c r="C52" s="87" t="s">
        <v>9107</v>
      </c>
      <c r="D52" s="87" t="s">
        <v>9010</v>
      </c>
      <c r="E52" s="87" t="s">
        <v>6850</v>
      </c>
      <c r="F52" s="87" t="s">
        <v>9039</v>
      </c>
      <c r="G52" s="87" t="s">
        <v>9040</v>
      </c>
      <c r="H52" s="87" t="s">
        <v>9056</v>
      </c>
      <c r="I52" s="88" t="s">
        <v>9057</v>
      </c>
    </row>
    <row r="53" spans="1:9">
      <c r="A53" s="87" t="s">
        <v>6716</v>
      </c>
      <c r="B53" s="87" t="s">
        <v>9108</v>
      </c>
      <c r="C53" s="87" t="s">
        <v>9109</v>
      </c>
      <c r="D53" s="87" t="s">
        <v>9010</v>
      </c>
      <c r="E53" s="87" t="s">
        <v>6850</v>
      </c>
      <c r="F53" s="87" t="s">
        <v>9039</v>
      </c>
      <c r="G53" s="87" t="s">
        <v>9040</v>
      </c>
      <c r="H53" s="87" t="s">
        <v>9056</v>
      </c>
      <c r="I53" s="88" t="s">
        <v>9057</v>
      </c>
    </row>
    <row r="54" spans="1:9">
      <c r="A54" s="87" t="s">
        <v>6716</v>
      </c>
      <c r="B54" s="87" t="s">
        <v>9110</v>
      </c>
      <c r="C54" s="87" t="s">
        <v>9111</v>
      </c>
      <c r="D54" s="87" t="s">
        <v>9010</v>
      </c>
      <c r="E54" s="87" t="s">
        <v>6850</v>
      </c>
      <c r="F54" s="87" t="s">
        <v>9039</v>
      </c>
      <c r="G54" s="87" t="s">
        <v>9040</v>
      </c>
      <c r="H54" s="87" t="s">
        <v>9056</v>
      </c>
      <c r="I54" s="88" t="s">
        <v>9057</v>
      </c>
    </row>
    <row r="55" spans="1:9">
      <c r="A55" s="87" t="s">
        <v>6716</v>
      </c>
      <c r="B55" s="87" t="s">
        <v>9112</v>
      </c>
      <c r="C55" s="87" t="s">
        <v>9113</v>
      </c>
      <c r="D55" s="87" t="s">
        <v>9010</v>
      </c>
      <c r="E55" s="87" t="s">
        <v>6850</v>
      </c>
      <c r="F55" s="87" t="s">
        <v>9039</v>
      </c>
      <c r="G55" s="87" t="s">
        <v>9040</v>
      </c>
      <c r="H55" s="87" t="s">
        <v>9056</v>
      </c>
      <c r="I55" s="88" t="s">
        <v>9057</v>
      </c>
    </row>
    <row r="56" spans="1:9">
      <c r="A56" s="87" t="s">
        <v>6716</v>
      </c>
      <c r="B56" s="87" t="s">
        <v>9114</v>
      </c>
      <c r="C56" s="87" t="s">
        <v>9115</v>
      </c>
      <c r="D56" s="87" t="s">
        <v>9010</v>
      </c>
      <c r="E56" s="87" t="s">
        <v>6850</v>
      </c>
      <c r="F56" s="87" t="s">
        <v>9039</v>
      </c>
      <c r="G56" s="87" t="s">
        <v>9040</v>
      </c>
      <c r="H56" s="87" t="s">
        <v>9056</v>
      </c>
      <c r="I56" s="88" t="s">
        <v>9057</v>
      </c>
    </row>
    <row r="57" spans="1:9">
      <c r="A57" s="87" t="s">
        <v>6716</v>
      </c>
      <c r="B57" s="87" t="s">
        <v>9116</v>
      </c>
      <c r="C57" s="87" t="s">
        <v>9117</v>
      </c>
      <c r="D57" s="87" t="s">
        <v>9010</v>
      </c>
      <c r="E57" s="87" t="s">
        <v>6850</v>
      </c>
      <c r="F57" s="87" t="s">
        <v>9039</v>
      </c>
      <c r="G57" s="87" t="s">
        <v>9040</v>
      </c>
      <c r="H57" s="87" t="s">
        <v>9056</v>
      </c>
      <c r="I57" s="88" t="s">
        <v>9057</v>
      </c>
    </row>
    <row r="58" spans="1:9">
      <c r="A58" s="87" t="s">
        <v>6716</v>
      </c>
      <c r="B58" s="87" t="s">
        <v>9118</v>
      </c>
      <c r="C58" s="87" t="s">
        <v>9119</v>
      </c>
      <c r="D58" s="87" t="s">
        <v>9010</v>
      </c>
      <c r="E58" s="87" t="s">
        <v>6850</v>
      </c>
      <c r="F58" s="87" t="s">
        <v>9039</v>
      </c>
      <c r="G58" s="87" t="s">
        <v>9040</v>
      </c>
      <c r="H58" s="87" t="s">
        <v>9056</v>
      </c>
      <c r="I58" s="88" t="s">
        <v>9057</v>
      </c>
    </row>
    <row r="59" spans="1:9">
      <c r="A59" s="87" t="s">
        <v>6716</v>
      </c>
      <c r="B59" s="87" t="s">
        <v>9120</v>
      </c>
      <c r="C59" s="87" t="s">
        <v>9121</v>
      </c>
      <c r="D59" s="87" t="s">
        <v>9010</v>
      </c>
      <c r="E59" s="87" t="s">
        <v>6850</v>
      </c>
      <c r="F59" s="87" t="s">
        <v>9039</v>
      </c>
      <c r="G59" s="87" t="s">
        <v>9040</v>
      </c>
      <c r="H59" s="87" t="s">
        <v>9056</v>
      </c>
      <c r="I59" s="88" t="s">
        <v>9057</v>
      </c>
    </row>
    <row r="60" spans="1:9">
      <c r="A60" s="87" t="s">
        <v>6716</v>
      </c>
      <c r="B60" s="87" t="s">
        <v>9122</v>
      </c>
      <c r="C60" s="87" t="s">
        <v>9123</v>
      </c>
      <c r="D60" s="87" t="s">
        <v>9010</v>
      </c>
      <c r="E60" s="87" t="s">
        <v>9124</v>
      </c>
      <c r="F60" s="87" t="s">
        <v>9039</v>
      </c>
      <c r="G60" s="87" t="s">
        <v>9040</v>
      </c>
      <c r="H60" s="87" t="s">
        <v>9056</v>
      </c>
      <c r="I60" s="88" t="s">
        <v>9057</v>
      </c>
    </row>
    <row r="61" spans="1:9">
      <c r="A61" s="87" t="s">
        <v>6716</v>
      </c>
      <c r="B61" s="87" t="s">
        <v>9125</v>
      </c>
      <c r="C61" s="87" t="s">
        <v>9126</v>
      </c>
      <c r="D61" s="87" t="s">
        <v>9010</v>
      </c>
      <c r="E61" s="87" t="s">
        <v>6850</v>
      </c>
      <c r="F61" s="87" t="s">
        <v>9039</v>
      </c>
      <c r="G61" s="87" t="s">
        <v>9040</v>
      </c>
      <c r="H61" s="87" t="s">
        <v>9056</v>
      </c>
      <c r="I61" s="88" t="s">
        <v>9057</v>
      </c>
    </row>
    <row r="62" spans="1:9">
      <c r="A62" s="87" t="s">
        <v>6716</v>
      </c>
      <c r="B62" s="87" t="s">
        <v>9127</v>
      </c>
      <c r="C62" s="87" t="s">
        <v>9128</v>
      </c>
      <c r="D62" s="87" t="s">
        <v>9010</v>
      </c>
      <c r="E62" s="87" t="s">
        <v>6850</v>
      </c>
      <c r="F62" s="87" t="s">
        <v>9039</v>
      </c>
      <c r="G62" s="87" t="s">
        <v>9040</v>
      </c>
      <c r="H62" s="87" t="s">
        <v>9056</v>
      </c>
      <c r="I62" s="88" t="s">
        <v>9057</v>
      </c>
    </row>
    <row r="63" spans="1:9">
      <c r="A63" s="87" t="s">
        <v>6871</v>
      </c>
      <c r="B63" s="87" t="s">
        <v>9129</v>
      </c>
      <c r="C63" s="87" t="s">
        <v>9130</v>
      </c>
      <c r="D63" s="87" t="s">
        <v>9131</v>
      </c>
      <c r="E63" s="87" t="s">
        <v>9132</v>
      </c>
      <c r="F63" s="87" t="s">
        <v>15</v>
      </c>
      <c r="G63" s="87" t="s">
        <v>15</v>
      </c>
      <c r="H63" s="87" t="s">
        <v>15</v>
      </c>
      <c r="I63" s="88" t="s">
        <v>15</v>
      </c>
    </row>
    <row r="64" spans="1:9">
      <c r="A64" s="87" t="s">
        <v>6871</v>
      </c>
      <c r="B64" s="87" t="s">
        <v>9133</v>
      </c>
      <c r="C64" s="87" t="s">
        <v>9134</v>
      </c>
      <c r="D64" s="87" t="s">
        <v>9131</v>
      </c>
      <c r="E64" s="87" t="s">
        <v>9132</v>
      </c>
      <c r="F64" s="87" t="s">
        <v>15</v>
      </c>
      <c r="G64" s="87" t="s">
        <v>15</v>
      </c>
      <c r="H64" s="87" t="s">
        <v>15</v>
      </c>
      <c r="I64" s="88" t="s">
        <v>15</v>
      </c>
    </row>
    <row r="65" spans="1:9">
      <c r="A65" s="87" t="s">
        <v>6871</v>
      </c>
      <c r="B65" s="87" t="s">
        <v>9135</v>
      </c>
      <c r="C65" s="87" t="s">
        <v>9136</v>
      </c>
      <c r="D65" s="87" t="s">
        <v>9131</v>
      </c>
      <c r="E65" s="87" t="s">
        <v>9132</v>
      </c>
      <c r="F65" s="87" t="s">
        <v>15</v>
      </c>
      <c r="G65" s="87" t="s">
        <v>15</v>
      </c>
      <c r="H65" s="87" t="s">
        <v>15</v>
      </c>
      <c r="I65" s="88" t="s">
        <v>15</v>
      </c>
    </row>
    <row r="66" spans="1:9">
      <c r="A66" s="87" t="s">
        <v>6871</v>
      </c>
      <c r="B66" s="87" t="s">
        <v>9137</v>
      </c>
      <c r="C66" s="87" t="s">
        <v>9138</v>
      </c>
      <c r="D66" s="87" t="s">
        <v>9131</v>
      </c>
      <c r="E66" s="87" t="s">
        <v>9132</v>
      </c>
      <c r="F66" s="87" t="s">
        <v>15</v>
      </c>
      <c r="G66" s="87" t="s">
        <v>15</v>
      </c>
      <c r="H66" s="87" t="s">
        <v>15</v>
      </c>
      <c r="I66" s="88" t="s">
        <v>15</v>
      </c>
    </row>
    <row r="67" spans="1:9">
      <c r="A67" s="87" t="s">
        <v>6744</v>
      </c>
      <c r="B67" s="87" t="s">
        <v>9139</v>
      </c>
      <c r="C67" s="87" t="s">
        <v>9140</v>
      </c>
      <c r="D67" s="87" t="s">
        <v>9141</v>
      </c>
      <c r="E67" s="87" t="s">
        <v>9142</v>
      </c>
      <c r="F67" s="87" t="s">
        <v>9143</v>
      </c>
      <c r="G67" s="87" t="s">
        <v>9144</v>
      </c>
      <c r="H67" s="87" t="s">
        <v>9145</v>
      </c>
      <c r="I67" s="88" t="s">
        <v>9146</v>
      </c>
    </row>
    <row r="68" spans="1:9">
      <c r="A68" s="87" t="s">
        <v>6744</v>
      </c>
      <c r="B68" s="87" t="s">
        <v>9147</v>
      </c>
      <c r="C68" s="87" t="s">
        <v>9148</v>
      </c>
      <c r="D68" s="87" t="s">
        <v>9141</v>
      </c>
      <c r="E68" s="87" t="s">
        <v>9142</v>
      </c>
      <c r="F68" s="87" t="s">
        <v>9143</v>
      </c>
      <c r="G68" s="87" t="s">
        <v>9144</v>
      </c>
      <c r="H68" s="87" t="s">
        <v>9145</v>
      </c>
      <c r="I68" s="88" t="s">
        <v>9146</v>
      </c>
    </row>
    <row r="69" spans="1:9">
      <c r="A69" s="87" t="s">
        <v>6744</v>
      </c>
      <c r="B69" s="87" t="s">
        <v>9149</v>
      </c>
      <c r="C69" s="87" t="s">
        <v>9150</v>
      </c>
      <c r="D69" s="87" t="s">
        <v>9141</v>
      </c>
      <c r="E69" s="87" t="s">
        <v>9142</v>
      </c>
      <c r="F69" s="87" t="s">
        <v>9143</v>
      </c>
      <c r="G69" s="87" t="s">
        <v>9144</v>
      </c>
      <c r="H69" s="87" t="s">
        <v>9145</v>
      </c>
      <c r="I69" s="88" t="s">
        <v>9146</v>
      </c>
    </row>
    <row r="70" spans="1:9">
      <c r="A70" s="87" t="s">
        <v>6744</v>
      </c>
      <c r="B70" s="87" t="s">
        <v>9151</v>
      </c>
      <c r="C70" s="87" t="s">
        <v>9152</v>
      </c>
      <c r="D70" s="87" t="s">
        <v>9141</v>
      </c>
      <c r="E70" s="87" t="s">
        <v>9142</v>
      </c>
      <c r="F70" s="87" t="s">
        <v>9143</v>
      </c>
      <c r="G70" s="87" t="s">
        <v>9144</v>
      </c>
      <c r="H70" s="87" t="s">
        <v>9145</v>
      </c>
      <c r="I70" s="88" t="s">
        <v>9146</v>
      </c>
    </row>
    <row r="71" spans="1:9">
      <c r="A71" s="87" t="s">
        <v>6744</v>
      </c>
      <c r="B71" s="87" t="s">
        <v>9153</v>
      </c>
      <c r="C71" s="87" t="s">
        <v>9154</v>
      </c>
      <c r="D71" s="87" t="s">
        <v>9141</v>
      </c>
      <c r="E71" s="87" t="s">
        <v>9142</v>
      </c>
      <c r="F71" s="87" t="s">
        <v>9143</v>
      </c>
      <c r="G71" s="87" t="s">
        <v>9144</v>
      </c>
      <c r="H71" s="87" t="s">
        <v>9145</v>
      </c>
      <c r="I71" s="88" t="s">
        <v>9146</v>
      </c>
    </row>
    <row r="72" spans="1:9">
      <c r="A72" s="87" t="s">
        <v>6744</v>
      </c>
      <c r="B72" s="87" t="s">
        <v>9155</v>
      </c>
      <c r="C72" s="87" t="s">
        <v>9156</v>
      </c>
      <c r="D72" s="87" t="s">
        <v>9141</v>
      </c>
      <c r="E72" s="87" t="s">
        <v>9142</v>
      </c>
      <c r="F72" s="87" t="s">
        <v>9143</v>
      </c>
      <c r="G72" s="87" t="s">
        <v>9144</v>
      </c>
      <c r="H72" s="87" t="s">
        <v>9145</v>
      </c>
      <c r="I72" s="88" t="s">
        <v>9146</v>
      </c>
    </row>
    <row r="73" spans="1:9">
      <c r="A73" s="87" t="s">
        <v>6744</v>
      </c>
      <c r="B73" s="87" t="s">
        <v>9157</v>
      </c>
      <c r="C73" s="87" t="s">
        <v>9158</v>
      </c>
      <c r="D73" s="87" t="s">
        <v>9141</v>
      </c>
      <c r="E73" s="87" t="s">
        <v>9142</v>
      </c>
      <c r="F73" s="87" t="s">
        <v>9143</v>
      </c>
      <c r="G73" s="87" t="s">
        <v>9144</v>
      </c>
      <c r="H73" s="87" t="s">
        <v>9145</v>
      </c>
      <c r="I73" s="88" t="s">
        <v>9146</v>
      </c>
    </row>
    <row r="74" spans="1:9">
      <c r="A74" s="87" t="s">
        <v>6744</v>
      </c>
      <c r="B74" s="87" t="s">
        <v>9159</v>
      </c>
      <c r="C74" s="87" t="s">
        <v>9160</v>
      </c>
      <c r="D74" s="87" t="s">
        <v>9141</v>
      </c>
      <c r="E74" s="87" t="s">
        <v>9142</v>
      </c>
      <c r="F74" s="87" t="s">
        <v>9143</v>
      </c>
      <c r="G74" s="87" t="s">
        <v>9144</v>
      </c>
      <c r="H74" s="87" t="s">
        <v>9145</v>
      </c>
      <c r="I74" s="88" t="s">
        <v>9146</v>
      </c>
    </row>
    <row r="75" spans="1:9">
      <c r="A75" s="87" t="s">
        <v>6744</v>
      </c>
      <c r="B75" s="87" t="s">
        <v>9161</v>
      </c>
      <c r="C75" s="87" t="s">
        <v>9162</v>
      </c>
      <c r="D75" s="87" t="s">
        <v>9141</v>
      </c>
      <c r="E75" s="87" t="s">
        <v>9142</v>
      </c>
      <c r="F75" s="87" t="s">
        <v>9143</v>
      </c>
      <c r="G75" s="87" t="s">
        <v>9144</v>
      </c>
      <c r="H75" s="87" t="s">
        <v>9145</v>
      </c>
      <c r="I75" s="88" t="s">
        <v>9146</v>
      </c>
    </row>
    <row r="76" spans="1:9">
      <c r="A76" s="87" t="s">
        <v>6744</v>
      </c>
      <c r="B76" s="87" t="s">
        <v>9163</v>
      </c>
      <c r="C76" s="87" t="s">
        <v>9164</v>
      </c>
      <c r="D76" s="87" t="s">
        <v>9141</v>
      </c>
      <c r="E76" s="87" t="s">
        <v>9142</v>
      </c>
      <c r="F76" s="87" t="s">
        <v>9143</v>
      </c>
      <c r="G76" s="87" t="s">
        <v>9144</v>
      </c>
      <c r="H76" s="87" t="s">
        <v>9145</v>
      </c>
      <c r="I76" s="88" t="s">
        <v>9146</v>
      </c>
    </row>
    <row r="77" spans="1:9">
      <c r="A77" s="87" t="s">
        <v>6744</v>
      </c>
      <c r="B77" s="87" t="s">
        <v>9165</v>
      </c>
      <c r="C77" s="87" t="s">
        <v>9166</v>
      </c>
      <c r="D77" s="87" t="s">
        <v>9141</v>
      </c>
      <c r="E77" s="87" t="s">
        <v>9142</v>
      </c>
      <c r="F77" s="87" t="s">
        <v>9143</v>
      </c>
      <c r="G77" s="87" t="s">
        <v>9144</v>
      </c>
      <c r="H77" s="87" t="s">
        <v>9145</v>
      </c>
      <c r="I77" s="88" t="s">
        <v>9146</v>
      </c>
    </row>
    <row r="78" spans="1:9">
      <c r="A78" s="87" t="s">
        <v>6744</v>
      </c>
      <c r="B78" s="87" t="s">
        <v>9167</v>
      </c>
      <c r="C78" s="87" t="s">
        <v>9168</v>
      </c>
      <c r="D78" s="87" t="s">
        <v>9141</v>
      </c>
      <c r="E78" s="87" t="s">
        <v>9142</v>
      </c>
      <c r="F78" s="87" t="s">
        <v>9143</v>
      </c>
      <c r="G78" s="87" t="s">
        <v>9144</v>
      </c>
      <c r="H78" s="87" t="s">
        <v>9145</v>
      </c>
      <c r="I78" s="88" t="s">
        <v>9146</v>
      </c>
    </row>
    <row r="79" spans="1:9">
      <c r="A79" s="87" t="s">
        <v>6744</v>
      </c>
      <c r="B79" s="87" t="s">
        <v>9169</v>
      </c>
      <c r="C79" s="87" t="s">
        <v>9170</v>
      </c>
      <c r="D79" s="87" t="s">
        <v>9141</v>
      </c>
      <c r="E79" s="87" t="s">
        <v>9142</v>
      </c>
      <c r="F79" s="87" t="s">
        <v>9143</v>
      </c>
      <c r="G79" s="87" t="s">
        <v>9144</v>
      </c>
      <c r="H79" s="87" t="s">
        <v>9145</v>
      </c>
      <c r="I79" s="88" t="s">
        <v>9146</v>
      </c>
    </row>
    <row r="80" spans="1:9">
      <c r="A80" s="87" t="s">
        <v>6754</v>
      </c>
      <c r="B80" s="87" t="s">
        <v>9171</v>
      </c>
      <c r="C80" s="87" t="s">
        <v>9172</v>
      </c>
      <c r="D80" s="87" t="s">
        <v>9141</v>
      </c>
      <c r="E80" s="87" t="s">
        <v>9142</v>
      </c>
      <c r="F80" s="87" t="s">
        <v>9143</v>
      </c>
      <c r="G80" s="87" t="s">
        <v>9144</v>
      </c>
      <c r="H80" s="87" t="s">
        <v>9145</v>
      </c>
      <c r="I80" s="88" t="s">
        <v>9146</v>
      </c>
    </row>
    <row r="81" spans="1:9">
      <c r="A81" s="87" t="s">
        <v>6754</v>
      </c>
      <c r="B81" s="87" t="s">
        <v>9173</v>
      </c>
      <c r="C81" s="87" t="s">
        <v>9172</v>
      </c>
      <c r="D81" s="87" t="s">
        <v>9141</v>
      </c>
      <c r="E81" s="87" t="s">
        <v>9142</v>
      </c>
      <c r="F81" s="87" t="s">
        <v>9143</v>
      </c>
      <c r="G81" s="87" t="s">
        <v>9144</v>
      </c>
      <c r="H81" s="87" t="s">
        <v>9145</v>
      </c>
      <c r="I81" s="88" t="s">
        <v>9146</v>
      </c>
    </row>
    <row r="82" spans="1:9">
      <c r="A82" s="87" t="s">
        <v>6754</v>
      </c>
      <c r="B82" s="87" t="s">
        <v>9174</v>
      </c>
      <c r="C82" s="87" t="s">
        <v>9172</v>
      </c>
      <c r="D82" s="87" t="s">
        <v>9141</v>
      </c>
      <c r="E82" s="87" t="s">
        <v>9142</v>
      </c>
      <c r="F82" s="87" t="s">
        <v>9143</v>
      </c>
      <c r="G82" s="87" t="s">
        <v>9144</v>
      </c>
      <c r="H82" s="87" t="s">
        <v>9145</v>
      </c>
      <c r="I82" s="88" t="s">
        <v>9146</v>
      </c>
    </row>
    <row r="83" spans="1:9">
      <c r="A83" s="87" t="s">
        <v>6762</v>
      </c>
      <c r="B83" s="87" t="s">
        <v>9175</v>
      </c>
      <c r="C83" s="87" t="s">
        <v>9176</v>
      </c>
      <c r="D83" s="87" t="s">
        <v>9141</v>
      </c>
      <c r="E83" s="87" t="s">
        <v>9142</v>
      </c>
      <c r="F83" s="87" t="s">
        <v>9143</v>
      </c>
      <c r="G83" s="87" t="s">
        <v>9144</v>
      </c>
      <c r="H83" s="87" t="s">
        <v>9145</v>
      </c>
      <c r="I83" s="88" t="s">
        <v>9146</v>
      </c>
    </row>
    <row r="84" spans="1:9">
      <c r="A84" s="87" t="s">
        <v>6762</v>
      </c>
      <c r="B84" s="87" t="s">
        <v>9177</v>
      </c>
      <c r="C84" s="87" t="s">
        <v>9178</v>
      </c>
      <c r="D84" s="87" t="s">
        <v>9141</v>
      </c>
      <c r="E84" s="87" t="s">
        <v>9142</v>
      </c>
      <c r="F84" s="87" t="s">
        <v>9143</v>
      </c>
      <c r="G84" s="87" t="s">
        <v>9144</v>
      </c>
      <c r="H84" s="87" t="s">
        <v>9145</v>
      </c>
      <c r="I84" s="88" t="s">
        <v>9146</v>
      </c>
    </row>
    <row r="85" spans="1:9">
      <c r="A85" s="87" t="s">
        <v>6762</v>
      </c>
      <c r="B85" s="87" t="s">
        <v>9179</v>
      </c>
      <c r="C85" s="87" t="s">
        <v>9180</v>
      </c>
      <c r="D85" s="87" t="s">
        <v>9141</v>
      </c>
      <c r="E85" s="87" t="s">
        <v>9142</v>
      </c>
      <c r="F85" s="87" t="s">
        <v>9143</v>
      </c>
      <c r="G85" s="87" t="s">
        <v>9144</v>
      </c>
      <c r="H85" s="87" t="s">
        <v>9145</v>
      </c>
      <c r="I85" s="88" t="s">
        <v>9146</v>
      </c>
    </row>
    <row r="86" spans="1:9">
      <c r="A86" s="87" t="s">
        <v>6762</v>
      </c>
      <c r="B86" s="87" t="s">
        <v>9181</v>
      </c>
      <c r="C86" s="87" t="s">
        <v>9182</v>
      </c>
      <c r="D86" s="87" t="s">
        <v>9141</v>
      </c>
      <c r="E86" s="87" t="s">
        <v>9142</v>
      </c>
      <c r="F86" s="87" t="s">
        <v>9143</v>
      </c>
      <c r="G86" s="87" t="s">
        <v>9144</v>
      </c>
      <c r="H86" s="87" t="s">
        <v>9145</v>
      </c>
      <c r="I86" s="88" t="s">
        <v>9146</v>
      </c>
    </row>
    <row r="87" spans="1:9">
      <c r="A87" s="87" t="s">
        <v>6762</v>
      </c>
      <c r="B87" s="87" t="s">
        <v>9183</v>
      </c>
      <c r="C87" s="87" t="s">
        <v>9184</v>
      </c>
      <c r="D87" s="87" t="s">
        <v>9141</v>
      </c>
      <c r="E87" s="87" t="s">
        <v>9142</v>
      </c>
      <c r="F87" s="87" t="s">
        <v>9143</v>
      </c>
      <c r="G87" s="87" t="s">
        <v>9144</v>
      </c>
      <c r="H87" s="87" t="s">
        <v>9145</v>
      </c>
      <c r="I87" s="88" t="s">
        <v>9146</v>
      </c>
    </row>
    <row r="88" spans="1:9">
      <c r="A88" s="87" t="s">
        <v>6762</v>
      </c>
      <c r="B88" s="87" t="s">
        <v>9185</v>
      </c>
      <c r="C88" s="87" t="s">
        <v>9186</v>
      </c>
      <c r="D88" s="87" t="s">
        <v>9141</v>
      </c>
      <c r="E88" s="87" t="s">
        <v>9142</v>
      </c>
      <c r="F88" s="87" t="s">
        <v>9143</v>
      </c>
      <c r="G88" s="87" t="s">
        <v>9144</v>
      </c>
      <c r="H88" s="87" t="s">
        <v>9145</v>
      </c>
      <c r="I88" s="88" t="s">
        <v>9146</v>
      </c>
    </row>
    <row r="89" spans="1:9">
      <c r="A89" s="87" t="s">
        <v>6762</v>
      </c>
      <c r="B89" s="87" t="s">
        <v>9187</v>
      </c>
      <c r="C89" s="87" t="s">
        <v>9188</v>
      </c>
      <c r="D89" s="87" t="s">
        <v>9141</v>
      </c>
      <c r="E89" s="87" t="s">
        <v>9142</v>
      </c>
      <c r="F89" s="87" t="s">
        <v>9143</v>
      </c>
      <c r="G89" s="87" t="s">
        <v>9144</v>
      </c>
      <c r="H89" s="87" t="s">
        <v>9145</v>
      </c>
      <c r="I89" s="88" t="s">
        <v>9146</v>
      </c>
    </row>
    <row r="90" spans="1:9">
      <c r="A90" s="87" t="s">
        <v>6762</v>
      </c>
      <c r="B90" s="87" t="s">
        <v>9189</v>
      </c>
      <c r="C90" s="87" t="s">
        <v>9190</v>
      </c>
      <c r="D90" s="87" t="s">
        <v>9141</v>
      </c>
      <c r="E90" s="87" t="s">
        <v>9142</v>
      </c>
      <c r="F90" s="87" t="s">
        <v>9143</v>
      </c>
      <c r="G90" s="87" t="s">
        <v>9144</v>
      </c>
      <c r="H90" s="87" t="s">
        <v>9145</v>
      </c>
      <c r="I90" s="88" t="s">
        <v>9146</v>
      </c>
    </row>
    <row r="91" spans="1:9">
      <c r="A91" s="87" t="s">
        <v>6762</v>
      </c>
      <c r="B91" s="87" t="s">
        <v>9191</v>
      </c>
      <c r="C91" s="87" t="s">
        <v>9192</v>
      </c>
      <c r="D91" s="87" t="s">
        <v>9141</v>
      </c>
      <c r="E91" s="87" t="s">
        <v>9142</v>
      </c>
      <c r="F91" s="87" t="s">
        <v>9143</v>
      </c>
      <c r="G91" s="87" t="s">
        <v>9144</v>
      </c>
      <c r="H91" s="87" t="s">
        <v>9145</v>
      </c>
      <c r="I91" s="88" t="s">
        <v>9146</v>
      </c>
    </row>
    <row r="92" spans="1:9">
      <c r="A92" s="87" t="s">
        <v>6762</v>
      </c>
      <c r="B92" s="87" t="s">
        <v>9193</v>
      </c>
      <c r="C92" s="87" t="s">
        <v>9194</v>
      </c>
      <c r="D92" s="87" t="s">
        <v>9141</v>
      </c>
      <c r="E92" s="87" t="s">
        <v>9142</v>
      </c>
      <c r="F92" s="87" t="s">
        <v>9143</v>
      </c>
      <c r="G92" s="87" t="s">
        <v>9144</v>
      </c>
      <c r="H92" s="87" t="s">
        <v>9145</v>
      </c>
      <c r="I92" s="88" t="s">
        <v>9146</v>
      </c>
    </row>
    <row r="93" spans="1:9">
      <c r="A93" s="87" t="s">
        <v>6762</v>
      </c>
      <c r="B93" s="87" t="s">
        <v>9195</v>
      </c>
      <c r="C93" s="87" t="s">
        <v>9196</v>
      </c>
      <c r="D93" s="87" t="s">
        <v>9141</v>
      </c>
      <c r="E93" s="87" t="s">
        <v>9142</v>
      </c>
      <c r="F93" s="87" t="s">
        <v>9143</v>
      </c>
      <c r="G93" s="87" t="s">
        <v>9144</v>
      </c>
      <c r="H93" s="87" t="s">
        <v>9145</v>
      </c>
      <c r="I93" s="88" t="s">
        <v>9146</v>
      </c>
    </row>
    <row r="94" spans="1:9">
      <c r="A94" s="87" t="s">
        <v>6762</v>
      </c>
      <c r="B94" s="87" t="s">
        <v>9197</v>
      </c>
      <c r="C94" s="87" t="s">
        <v>9198</v>
      </c>
      <c r="D94" s="87" t="s">
        <v>9141</v>
      </c>
      <c r="E94" s="87" t="s">
        <v>9142</v>
      </c>
      <c r="F94" s="87" t="s">
        <v>9143</v>
      </c>
      <c r="G94" s="87" t="s">
        <v>9144</v>
      </c>
      <c r="H94" s="87" t="s">
        <v>9145</v>
      </c>
      <c r="I94" s="88" t="s">
        <v>9146</v>
      </c>
    </row>
    <row r="95" spans="1:9">
      <c r="A95" s="87" t="s">
        <v>6762</v>
      </c>
      <c r="B95" s="87" t="s">
        <v>9199</v>
      </c>
      <c r="C95" s="87" t="s">
        <v>9200</v>
      </c>
      <c r="D95" s="87" t="s">
        <v>9141</v>
      </c>
      <c r="E95" s="87" t="s">
        <v>9142</v>
      </c>
      <c r="F95" s="87" t="s">
        <v>9143</v>
      </c>
      <c r="G95" s="87" t="s">
        <v>9144</v>
      </c>
      <c r="H95" s="87" t="s">
        <v>9145</v>
      </c>
      <c r="I95" s="88" t="s">
        <v>9146</v>
      </c>
    </row>
    <row r="96" spans="1:9">
      <c r="A96" s="87" t="s">
        <v>6772</v>
      </c>
      <c r="B96" s="87" t="s">
        <v>9201</v>
      </c>
      <c r="C96" s="87" t="s">
        <v>9202</v>
      </c>
      <c r="D96" s="87" t="s">
        <v>9141</v>
      </c>
      <c r="E96" s="87" t="s">
        <v>9142</v>
      </c>
      <c r="F96" s="87" t="s">
        <v>9143</v>
      </c>
      <c r="G96" s="87" t="s">
        <v>9144</v>
      </c>
      <c r="H96" s="87" t="s">
        <v>9145</v>
      </c>
      <c r="I96" s="88" t="s">
        <v>9146</v>
      </c>
    </row>
    <row r="97" spans="1:9">
      <c r="A97" s="87" t="s">
        <v>6772</v>
      </c>
      <c r="B97" s="87" t="s">
        <v>9203</v>
      </c>
      <c r="C97" s="87" t="s">
        <v>9204</v>
      </c>
      <c r="D97" s="87" t="s">
        <v>9141</v>
      </c>
      <c r="E97" s="87" t="s">
        <v>9142</v>
      </c>
      <c r="F97" s="87" t="s">
        <v>9143</v>
      </c>
      <c r="G97" s="87" t="s">
        <v>9144</v>
      </c>
      <c r="H97" s="87" t="s">
        <v>9145</v>
      </c>
      <c r="I97" s="88" t="s">
        <v>9146</v>
      </c>
    </row>
    <row r="98" spans="1:9">
      <c r="A98" s="87" t="s">
        <v>6772</v>
      </c>
      <c r="B98" s="87" t="s">
        <v>9205</v>
      </c>
      <c r="C98" s="87" t="s">
        <v>9206</v>
      </c>
      <c r="D98" s="87" t="s">
        <v>9207</v>
      </c>
      <c r="E98" s="87" t="s">
        <v>7319</v>
      </c>
      <c r="F98" s="87" t="s">
        <v>9208</v>
      </c>
      <c r="G98" s="87" t="s">
        <v>9209</v>
      </c>
      <c r="H98" s="87" t="s">
        <v>9210</v>
      </c>
      <c r="I98" s="88" t="s">
        <v>9211</v>
      </c>
    </row>
    <row r="99" spans="1:9">
      <c r="A99" s="87" t="s">
        <v>6772</v>
      </c>
      <c r="B99" s="87" t="s">
        <v>9212</v>
      </c>
      <c r="C99" s="87" t="s">
        <v>9213</v>
      </c>
      <c r="D99" s="87" t="s">
        <v>9207</v>
      </c>
      <c r="E99" s="87" t="s">
        <v>7319</v>
      </c>
      <c r="F99" s="87" t="s">
        <v>9208</v>
      </c>
      <c r="G99" s="87" t="s">
        <v>9209</v>
      </c>
      <c r="H99" s="87" t="s">
        <v>9210</v>
      </c>
      <c r="I99" s="88" t="s">
        <v>9211</v>
      </c>
    </row>
    <row r="100" spans="1:9">
      <c r="A100" s="87" t="s">
        <v>6772</v>
      </c>
      <c r="B100" s="87" t="s">
        <v>9214</v>
      </c>
      <c r="C100" s="87" t="s">
        <v>9215</v>
      </c>
      <c r="D100" s="87" t="s">
        <v>9207</v>
      </c>
      <c r="E100" s="87" t="s">
        <v>7319</v>
      </c>
      <c r="F100" s="87" t="s">
        <v>9208</v>
      </c>
      <c r="G100" s="87" t="s">
        <v>9209</v>
      </c>
      <c r="H100" s="87" t="s">
        <v>9210</v>
      </c>
      <c r="I100" s="88" t="s">
        <v>9211</v>
      </c>
    </row>
    <row r="101" spans="1:9">
      <c r="A101" s="87" t="s">
        <v>6772</v>
      </c>
      <c r="B101" s="87" t="s">
        <v>9216</v>
      </c>
      <c r="C101" s="87" t="s">
        <v>9217</v>
      </c>
      <c r="D101" s="87" t="s">
        <v>9141</v>
      </c>
      <c r="E101" s="87" t="s">
        <v>9142</v>
      </c>
      <c r="F101" s="87" t="s">
        <v>9143</v>
      </c>
      <c r="G101" s="87" t="s">
        <v>9144</v>
      </c>
      <c r="H101" s="87" t="s">
        <v>9145</v>
      </c>
      <c r="I101" s="88" t="s">
        <v>9146</v>
      </c>
    </row>
    <row r="102" spans="1:9">
      <c r="A102" s="87" t="s">
        <v>6772</v>
      </c>
      <c r="B102" s="87" t="s">
        <v>9218</v>
      </c>
      <c r="C102" s="87" t="s">
        <v>9219</v>
      </c>
      <c r="D102" s="87" t="s">
        <v>9207</v>
      </c>
      <c r="E102" s="87" t="s">
        <v>7319</v>
      </c>
      <c r="F102" s="87" t="s">
        <v>9208</v>
      </c>
      <c r="G102" s="87" t="s">
        <v>9209</v>
      </c>
      <c r="H102" s="87" t="s">
        <v>9210</v>
      </c>
      <c r="I102" s="88" t="s">
        <v>9211</v>
      </c>
    </row>
    <row r="103" spans="1:9">
      <c r="A103" s="87" t="s">
        <v>6772</v>
      </c>
      <c r="B103" s="87" t="s">
        <v>9220</v>
      </c>
      <c r="C103" s="87" t="s">
        <v>9221</v>
      </c>
      <c r="D103" s="87" t="s">
        <v>9207</v>
      </c>
      <c r="E103" s="87" t="s">
        <v>7319</v>
      </c>
      <c r="F103" s="87" t="s">
        <v>9208</v>
      </c>
      <c r="G103" s="87" t="s">
        <v>9209</v>
      </c>
      <c r="H103" s="87" t="s">
        <v>9210</v>
      </c>
      <c r="I103" s="88" t="s">
        <v>9211</v>
      </c>
    </row>
    <row r="104" spans="1:9">
      <c r="A104" s="87" t="s">
        <v>6772</v>
      </c>
      <c r="B104" s="87" t="s">
        <v>9222</v>
      </c>
      <c r="C104" s="87" t="s">
        <v>9223</v>
      </c>
      <c r="D104" s="87" t="s">
        <v>9141</v>
      </c>
      <c r="E104" s="87" t="s">
        <v>9142</v>
      </c>
      <c r="F104" s="87" t="s">
        <v>9143</v>
      </c>
      <c r="G104" s="87" t="s">
        <v>9144</v>
      </c>
      <c r="H104" s="87" t="s">
        <v>9145</v>
      </c>
      <c r="I104" s="88" t="s">
        <v>9146</v>
      </c>
    </row>
    <row r="105" spans="1:9">
      <c r="A105" s="87" t="s">
        <v>6772</v>
      </c>
      <c r="B105" s="87" t="s">
        <v>9224</v>
      </c>
      <c r="C105" s="87" t="s">
        <v>9225</v>
      </c>
      <c r="D105" s="87" t="s">
        <v>9207</v>
      </c>
      <c r="E105" s="87" t="s">
        <v>7319</v>
      </c>
      <c r="F105" s="87" t="s">
        <v>9208</v>
      </c>
      <c r="G105" s="87" t="s">
        <v>9209</v>
      </c>
      <c r="H105" s="87" t="s">
        <v>9210</v>
      </c>
      <c r="I105" s="88" t="s">
        <v>9211</v>
      </c>
    </row>
    <row r="106" spans="1:9">
      <c r="A106" s="87" t="s">
        <v>6772</v>
      </c>
      <c r="B106" s="87" t="s">
        <v>9226</v>
      </c>
      <c r="C106" s="87" t="s">
        <v>9227</v>
      </c>
      <c r="D106" s="87" t="s">
        <v>9207</v>
      </c>
      <c r="E106" s="87" t="s">
        <v>7319</v>
      </c>
      <c r="F106" s="87" t="s">
        <v>9208</v>
      </c>
      <c r="G106" s="87" t="s">
        <v>9209</v>
      </c>
      <c r="H106" s="87" t="s">
        <v>9210</v>
      </c>
      <c r="I106" s="88" t="s">
        <v>9211</v>
      </c>
    </row>
    <row r="107" spans="1:9">
      <c r="A107" s="87" t="s">
        <v>6772</v>
      </c>
      <c r="B107" s="87" t="s">
        <v>9228</v>
      </c>
      <c r="C107" s="87" t="s">
        <v>9229</v>
      </c>
      <c r="D107" s="87" t="s">
        <v>9207</v>
      </c>
      <c r="E107" s="87" t="s">
        <v>7319</v>
      </c>
      <c r="F107" s="87" t="s">
        <v>9208</v>
      </c>
      <c r="G107" s="87" t="s">
        <v>9209</v>
      </c>
      <c r="H107" s="87" t="s">
        <v>9210</v>
      </c>
      <c r="I107" s="88" t="s">
        <v>9211</v>
      </c>
    </row>
    <row r="108" spans="1:9">
      <c r="A108" s="87" t="s">
        <v>6772</v>
      </c>
      <c r="B108" s="87" t="s">
        <v>9230</v>
      </c>
      <c r="C108" s="87" t="s">
        <v>9231</v>
      </c>
      <c r="D108" s="87" t="s">
        <v>9207</v>
      </c>
      <c r="E108" s="87" t="s">
        <v>7319</v>
      </c>
      <c r="F108" s="87" t="s">
        <v>9208</v>
      </c>
      <c r="G108" s="87" t="s">
        <v>9209</v>
      </c>
      <c r="H108" s="87" t="s">
        <v>9210</v>
      </c>
      <c r="I108" s="88" t="s">
        <v>9211</v>
      </c>
    </row>
    <row r="109" spans="1:9">
      <c r="A109" s="87" t="s">
        <v>6772</v>
      </c>
      <c r="B109" s="87" t="s">
        <v>9232</v>
      </c>
      <c r="C109" s="87" t="s">
        <v>9233</v>
      </c>
      <c r="D109" s="87" t="s">
        <v>9207</v>
      </c>
      <c r="E109" s="87" t="s">
        <v>7319</v>
      </c>
      <c r="F109" s="87" t="s">
        <v>9208</v>
      </c>
      <c r="G109" s="87" t="s">
        <v>9209</v>
      </c>
      <c r="H109" s="87" t="s">
        <v>9210</v>
      </c>
      <c r="I109" s="88" t="s">
        <v>9211</v>
      </c>
    </row>
    <row r="110" spans="1:9">
      <c r="A110" s="87" t="s">
        <v>6772</v>
      </c>
      <c r="B110" s="87" t="s">
        <v>9234</v>
      </c>
      <c r="C110" s="87" t="s">
        <v>9235</v>
      </c>
      <c r="D110" s="87" t="s">
        <v>9207</v>
      </c>
      <c r="E110" s="87" t="s">
        <v>7319</v>
      </c>
      <c r="F110" s="87" t="s">
        <v>9208</v>
      </c>
      <c r="G110" s="87" t="s">
        <v>9209</v>
      </c>
      <c r="H110" s="87" t="s">
        <v>9210</v>
      </c>
      <c r="I110" s="88" t="s">
        <v>9211</v>
      </c>
    </row>
    <row r="111" spans="1:9">
      <c r="A111" s="87" t="s">
        <v>6772</v>
      </c>
      <c r="B111" s="87" t="s">
        <v>9236</v>
      </c>
      <c r="C111" s="87" t="s">
        <v>9237</v>
      </c>
      <c r="D111" s="87" t="s">
        <v>9207</v>
      </c>
      <c r="E111" s="87" t="s">
        <v>7319</v>
      </c>
      <c r="F111" s="87" t="s">
        <v>9208</v>
      </c>
      <c r="G111" s="87" t="s">
        <v>9209</v>
      </c>
      <c r="H111" s="87" t="s">
        <v>9210</v>
      </c>
      <c r="I111" s="88" t="s">
        <v>9211</v>
      </c>
    </row>
    <row r="112" spans="1:9">
      <c r="A112" s="87" t="s">
        <v>6772</v>
      </c>
      <c r="B112" s="87" t="s">
        <v>9238</v>
      </c>
      <c r="C112" s="87" t="s">
        <v>9239</v>
      </c>
      <c r="D112" s="87" t="s">
        <v>9207</v>
      </c>
      <c r="E112" s="87" t="s">
        <v>7319</v>
      </c>
      <c r="F112" s="87" t="s">
        <v>9208</v>
      </c>
      <c r="G112" s="87" t="s">
        <v>9209</v>
      </c>
      <c r="H112" s="87" t="s">
        <v>9210</v>
      </c>
      <c r="I112" s="88" t="s">
        <v>9211</v>
      </c>
    </row>
    <row r="113" spans="1:9">
      <c r="A113" s="87" t="s">
        <v>6772</v>
      </c>
      <c r="B113" s="87" t="s">
        <v>9240</v>
      </c>
      <c r="C113" s="87" t="s">
        <v>9241</v>
      </c>
      <c r="D113" s="87" t="s">
        <v>9207</v>
      </c>
      <c r="E113" s="87" t="s">
        <v>7319</v>
      </c>
      <c r="F113" s="87" t="s">
        <v>9208</v>
      </c>
      <c r="G113" s="87" t="s">
        <v>9209</v>
      </c>
      <c r="H113" s="87" t="s">
        <v>9210</v>
      </c>
      <c r="I113" s="88" t="s">
        <v>9211</v>
      </c>
    </row>
    <row r="114" spans="1:9">
      <c r="A114" s="87" t="s">
        <v>6735</v>
      </c>
      <c r="B114" s="87" t="s">
        <v>9242</v>
      </c>
      <c r="C114" s="87" t="s">
        <v>9243</v>
      </c>
      <c r="D114" s="87" t="s">
        <v>9207</v>
      </c>
      <c r="E114" s="87" t="s">
        <v>7319</v>
      </c>
      <c r="F114" s="87" t="s">
        <v>9208</v>
      </c>
      <c r="G114" s="87" t="s">
        <v>9209</v>
      </c>
      <c r="H114" s="87" t="s">
        <v>9210</v>
      </c>
      <c r="I114" s="88" t="s">
        <v>9211</v>
      </c>
    </row>
    <row r="115" spans="1:9">
      <c r="A115" s="87" t="s">
        <v>6735</v>
      </c>
      <c r="B115" s="87" t="s">
        <v>9244</v>
      </c>
      <c r="C115" s="87" t="s">
        <v>9245</v>
      </c>
      <c r="D115" s="87" t="s">
        <v>9207</v>
      </c>
      <c r="E115" s="87" t="s">
        <v>7319</v>
      </c>
      <c r="F115" s="87" t="s">
        <v>9208</v>
      </c>
      <c r="G115" s="87" t="s">
        <v>9209</v>
      </c>
      <c r="H115" s="87" t="s">
        <v>9210</v>
      </c>
      <c r="I115" s="88" t="s">
        <v>9211</v>
      </c>
    </row>
    <row r="116" spans="1:9">
      <c r="A116" s="87" t="s">
        <v>6735</v>
      </c>
      <c r="B116" s="87" t="s">
        <v>9246</v>
      </c>
      <c r="C116" s="87" t="s">
        <v>9247</v>
      </c>
      <c r="D116" s="87" t="s">
        <v>9207</v>
      </c>
      <c r="E116" s="87" t="s">
        <v>7319</v>
      </c>
      <c r="F116" s="87" t="s">
        <v>9208</v>
      </c>
      <c r="G116" s="87" t="s">
        <v>9209</v>
      </c>
      <c r="H116" s="87" t="s">
        <v>9210</v>
      </c>
      <c r="I116" s="88" t="s">
        <v>9211</v>
      </c>
    </row>
    <row r="117" spans="1:9">
      <c r="A117" s="87" t="s">
        <v>6735</v>
      </c>
      <c r="B117" s="87" t="s">
        <v>9248</v>
      </c>
      <c r="C117" s="87" t="s">
        <v>9249</v>
      </c>
      <c r="D117" s="87" t="s">
        <v>9207</v>
      </c>
      <c r="E117" s="87" t="s">
        <v>7319</v>
      </c>
      <c r="F117" s="87" t="s">
        <v>9208</v>
      </c>
      <c r="G117" s="87" t="s">
        <v>9209</v>
      </c>
      <c r="H117" s="87" t="s">
        <v>9210</v>
      </c>
      <c r="I117" s="88" t="s">
        <v>9211</v>
      </c>
    </row>
    <row r="118" spans="1:9">
      <c r="A118" s="87" t="s">
        <v>6735</v>
      </c>
      <c r="B118" s="87" t="s">
        <v>9250</v>
      </c>
      <c r="C118" s="87" t="s">
        <v>9251</v>
      </c>
      <c r="D118" s="87" t="s">
        <v>9207</v>
      </c>
      <c r="E118" s="87" t="s">
        <v>7319</v>
      </c>
      <c r="F118" s="87" t="s">
        <v>9208</v>
      </c>
      <c r="G118" s="87" t="s">
        <v>9209</v>
      </c>
      <c r="H118" s="87" t="s">
        <v>9210</v>
      </c>
      <c r="I118" s="88" t="s">
        <v>9211</v>
      </c>
    </row>
    <row r="119" spans="1:9">
      <c r="A119" s="87" t="s">
        <v>6735</v>
      </c>
      <c r="B119" s="87" t="s">
        <v>9252</v>
      </c>
      <c r="C119" s="87" t="s">
        <v>9253</v>
      </c>
      <c r="D119" s="87" t="s">
        <v>9207</v>
      </c>
      <c r="E119" s="87" t="s">
        <v>7319</v>
      </c>
      <c r="F119" s="87" t="s">
        <v>9208</v>
      </c>
      <c r="G119" s="87" t="s">
        <v>9209</v>
      </c>
      <c r="H119" s="87" t="s">
        <v>9210</v>
      </c>
      <c r="I119" s="88" t="s">
        <v>9211</v>
      </c>
    </row>
    <row r="120" spans="1:9">
      <c r="A120" s="87" t="s">
        <v>6735</v>
      </c>
      <c r="B120" s="87" t="s">
        <v>9254</v>
      </c>
      <c r="C120" s="87" t="s">
        <v>9255</v>
      </c>
      <c r="D120" s="87" t="s">
        <v>9207</v>
      </c>
      <c r="E120" s="87" t="s">
        <v>7319</v>
      </c>
      <c r="F120" s="87" t="s">
        <v>9208</v>
      </c>
      <c r="G120" s="87" t="s">
        <v>9209</v>
      </c>
      <c r="H120" s="87" t="s">
        <v>9210</v>
      </c>
      <c r="I120" s="88" t="s">
        <v>9211</v>
      </c>
    </row>
    <row r="121" spans="1:9">
      <c r="A121" s="87" t="s">
        <v>6735</v>
      </c>
      <c r="B121" s="87" t="s">
        <v>9256</v>
      </c>
      <c r="C121" s="87" t="s">
        <v>9257</v>
      </c>
      <c r="D121" s="87" t="s">
        <v>9207</v>
      </c>
      <c r="E121" s="87" t="s">
        <v>7319</v>
      </c>
      <c r="F121" s="87" t="s">
        <v>9208</v>
      </c>
      <c r="G121" s="87" t="s">
        <v>9209</v>
      </c>
      <c r="H121" s="87" t="s">
        <v>9210</v>
      </c>
      <c r="I121" s="88" t="s">
        <v>9211</v>
      </c>
    </row>
    <row r="122" spans="1:9">
      <c r="A122" s="87" t="s">
        <v>6735</v>
      </c>
      <c r="B122" s="87" t="s">
        <v>9258</v>
      </c>
      <c r="C122" s="87" t="s">
        <v>9259</v>
      </c>
      <c r="D122" s="87" t="s">
        <v>9207</v>
      </c>
      <c r="E122" s="87" t="s">
        <v>7319</v>
      </c>
      <c r="F122" s="87" t="s">
        <v>9208</v>
      </c>
      <c r="G122" s="87" t="s">
        <v>9209</v>
      </c>
      <c r="H122" s="87" t="s">
        <v>9210</v>
      </c>
      <c r="I122" s="88" t="s">
        <v>9211</v>
      </c>
    </row>
    <row r="123" spans="1:9">
      <c r="A123" s="87" t="s">
        <v>6735</v>
      </c>
      <c r="B123" s="87" t="s">
        <v>9260</v>
      </c>
      <c r="C123" s="87" t="s">
        <v>9261</v>
      </c>
      <c r="D123" s="87" t="s">
        <v>9207</v>
      </c>
      <c r="E123" s="87" t="s">
        <v>7319</v>
      </c>
      <c r="F123" s="87" t="s">
        <v>9208</v>
      </c>
      <c r="G123" s="87" t="s">
        <v>9209</v>
      </c>
      <c r="H123" s="87" t="s">
        <v>9210</v>
      </c>
      <c r="I123" s="88" t="s">
        <v>9211</v>
      </c>
    </row>
    <row r="124" spans="1:9">
      <c r="A124" s="87" t="s">
        <v>6735</v>
      </c>
      <c r="B124" s="87" t="s">
        <v>9262</v>
      </c>
      <c r="C124" s="87" t="s">
        <v>9263</v>
      </c>
      <c r="D124" s="87" t="s">
        <v>9207</v>
      </c>
      <c r="E124" s="87" t="s">
        <v>7319</v>
      </c>
      <c r="F124" s="87" t="s">
        <v>9208</v>
      </c>
      <c r="G124" s="87" t="s">
        <v>9209</v>
      </c>
      <c r="H124" s="87" t="s">
        <v>9210</v>
      </c>
      <c r="I124" s="88" t="s">
        <v>9211</v>
      </c>
    </row>
    <row r="125" spans="1:9">
      <c r="A125" s="87" t="s">
        <v>6735</v>
      </c>
      <c r="B125" s="87" t="s">
        <v>9264</v>
      </c>
      <c r="C125" s="87" t="s">
        <v>9265</v>
      </c>
      <c r="D125" s="87" t="s">
        <v>9207</v>
      </c>
      <c r="E125" s="87" t="s">
        <v>7319</v>
      </c>
      <c r="F125" s="87" t="s">
        <v>9208</v>
      </c>
      <c r="G125" s="87" t="s">
        <v>9209</v>
      </c>
      <c r="H125" s="87" t="s">
        <v>9210</v>
      </c>
      <c r="I125" s="88" t="s">
        <v>9211</v>
      </c>
    </row>
    <row r="126" spans="1:9">
      <c r="A126" s="87" t="s">
        <v>6735</v>
      </c>
      <c r="B126" s="87" t="s">
        <v>9266</v>
      </c>
      <c r="C126" s="87" t="s">
        <v>9267</v>
      </c>
      <c r="D126" s="87" t="s">
        <v>9207</v>
      </c>
      <c r="E126" s="87" t="s">
        <v>7319</v>
      </c>
      <c r="F126" s="87" t="s">
        <v>9208</v>
      </c>
      <c r="G126" s="87" t="s">
        <v>9209</v>
      </c>
      <c r="H126" s="87" t="s">
        <v>9210</v>
      </c>
      <c r="I126" s="88" t="s">
        <v>9211</v>
      </c>
    </row>
    <row r="127" spans="1:9">
      <c r="A127" s="87" t="s">
        <v>6735</v>
      </c>
      <c r="B127" s="87" t="s">
        <v>9268</v>
      </c>
      <c r="C127" s="87" t="s">
        <v>9269</v>
      </c>
      <c r="D127" s="87" t="s">
        <v>9207</v>
      </c>
      <c r="E127" s="87" t="s">
        <v>7319</v>
      </c>
      <c r="F127" s="87" t="s">
        <v>9208</v>
      </c>
      <c r="G127" s="87" t="s">
        <v>9209</v>
      </c>
      <c r="H127" s="87" t="s">
        <v>9210</v>
      </c>
      <c r="I127" s="88" t="s">
        <v>9211</v>
      </c>
    </row>
    <row r="128" spans="1:9">
      <c r="A128" s="87" t="s">
        <v>6735</v>
      </c>
      <c r="B128" s="87" t="s">
        <v>9270</v>
      </c>
      <c r="C128" s="87" t="s">
        <v>9271</v>
      </c>
      <c r="D128" s="87" t="s">
        <v>9207</v>
      </c>
      <c r="E128" s="87" t="s">
        <v>7319</v>
      </c>
      <c r="F128" s="87" t="s">
        <v>9208</v>
      </c>
      <c r="G128" s="87" t="s">
        <v>9209</v>
      </c>
      <c r="H128" s="87" t="s">
        <v>9210</v>
      </c>
      <c r="I128" s="88" t="s">
        <v>9211</v>
      </c>
    </row>
    <row r="129" spans="1:9">
      <c r="A129" s="87" t="s">
        <v>6735</v>
      </c>
      <c r="B129" s="87" t="s">
        <v>9272</v>
      </c>
      <c r="C129" s="87" t="s">
        <v>9273</v>
      </c>
      <c r="D129" s="87" t="s">
        <v>9207</v>
      </c>
      <c r="E129" s="87" t="s">
        <v>7319</v>
      </c>
      <c r="F129" s="87" t="s">
        <v>9208</v>
      </c>
      <c r="G129" s="87" t="s">
        <v>9209</v>
      </c>
      <c r="H129" s="87" t="s">
        <v>9210</v>
      </c>
      <c r="I129" s="88" t="s">
        <v>9211</v>
      </c>
    </row>
    <row r="130" spans="1:9">
      <c r="A130" s="87" t="s">
        <v>6735</v>
      </c>
      <c r="B130" s="87" t="s">
        <v>9274</v>
      </c>
      <c r="C130" s="87" t="s">
        <v>9275</v>
      </c>
      <c r="D130" s="87" t="s">
        <v>9207</v>
      </c>
      <c r="E130" s="87" t="s">
        <v>7319</v>
      </c>
      <c r="F130" s="87" t="s">
        <v>9208</v>
      </c>
      <c r="G130" s="87" t="s">
        <v>9209</v>
      </c>
      <c r="H130" s="87" t="s">
        <v>9210</v>
      </c>
      <c r="I130" s="88" t="s">
        <v>9211</v>
      </c>
    </row>
    <row r="131" spans="1:9">
      <c r="A131" s="87" t="s">
        <v>6735</v>
      </c>
      <c r="B131" s="87" t="s">
        <v>9276</v>
      </c>
      <c r="C131" s="87" t="s">
        <v>9277</v>
      </c>
      <c r="D131" s="87" t="s">
        <v>9207</v>
      </c>
      <c r="E131" s="87" t="s">
        <v>7319</v>
      </c>
      <c r="F131" s="87" t="s">
        <v>9208</v>
      </c>
      <c r="G131" s="87" t="s">
        <v>9209</v>
      </c>
      <c r="H131" s="87" t="s">
        <v>9210</v>
      </c>
      <c r="I131" s="88" t="s">
        <v>9211</v>
      </c>
    </row>
    <row r="132" spans="1:9">
      <c r="A132" s="87" t="s">
        <v>6735</v>
      </c>
      <c r="B132" s="87" t="s">
        <v>9278</v>
      </c>
      <c r="C132" s="87" t="s">
        <v>9279</v>
      </c>
      <c r="D132" s="87" t="s">
        <v>9207</v>
      </c>
      <c r="E132" s="87" t="s">
        <v>7319</v>
      </c>
      <c r="F132" s="87" t="s">
        <v>9208</v>
      </c>
      <c r="G132" s="87" t="s">
        <v>9209</v>
      </c>
      <c r="H132" s="87" t="s">
        <v>9210</v>
      </c>
      <c r="I132" s="88" t="s">
        <v>9211</v>
      </c>
    </row>
    <row r="133" spans="1:9">
      <c r="A133" s="87" t="s">
        <v>6735</v>
      </c>
      <c r="B133" s="87" t="s">
        <v>9280</v>
      </c>
      <c r="C133" s="87" t="s">
        <v>9281</v>
      </c>
      <c r="D133" s="87" t="s">
        <v>9207</v>
      </c>
      <c r="E133" s="87" t="s">
        <v>7319</v>
      </c>
      <c r="F133" s="87" t="s">
        <v>9208</v>
      </c>
      <c r="G133" s="87" t="s">
        <v>9209</v>
      </c>
      <c r="H133" s="87" t="s">
        <v>9210</v>
      </c>
      <c r="I133" s="88" t="s">
        <v>9211</v>
      </c>
    </row>
    <row r="134" spans="1:9">
      <c r="A134" s="87" t="s">
        <v>6735</v>
      </c>
      <c r="B134" s="87" t="s">
        <v>9282</v>
      </c>
      <c r="C134" s="87" t="s">
        <v>9283</v>
      </c>
      <c r="D134" s="87" t="s">
        <v>9207</v>
      </c>
      <c r="E134" s="87" t="s">
        <v>7319</v>
      </c>
      <c r="F134" s="87" t="s">
        <v>9208</v>
      </c>
      <c r="G134" s="87" t="s">
        <v>9209</v>
      </c>
      <c r="H134" s="87" t="s">
        <v>9210</v>
      </c>
      <c r="I134" s="88" t="s">
        <v>9211</v>
      </c>
    </row>
    <row r="135" spans="1:9">
      <c r="A135" s="87" t="s">
        <v>6735</v>
      </c>
      <c r="B135" s="87" t="s">
        <v>9284</v>
      </c>
      <c r="C135" s="87" t="s">
        <v>9285</v>
      </c>
      <c r="D135" s="87" t="s">
        <v>9207</v>
      </c>
      <c r="E135" s="87" t="s">
        <v>7319</v>
      </c>
      <c r="F135" s="87" t="s">
        <v>9208</v>
      </c>
      <c r="G135" s="87" t="s">
        <v>9209</v>
      </c>
      <c r="H135" s="87" t="s">
        <v>9210</v>
      </c>
      <c r="I135" s="88" t="s">
        <v>9211</v>
      </c>
    </row>
    <row r="136" spans="1:9">
      <c r="A136" s="87" t="s">
        <v>6735</v>
      </c>
      <c r="B136" s="87" t="s">
        <v>9286</v>
      </c>
      <c r="C136" s="87" t="s">
        <v>9287</v>
      </c>
      <c r="D136" s="87" t="s">
        <v>9207</v>
      </c>
      <c r="E136" s="87" t="s">
        <v>7319</v>
      </c>
      <c r="F136" s="87" t="s">
        <v>9208</v>
      </c>
      <c r="G136" s="87" t="s">
        <v>9209</v>
      </c>
      <c r="H136" s="87" t="s">
        <v>9210</v>
      </c>
      <c r="I136" s="88" t="s">
        <v>9211</v>
      </c>
    </row>
    <row r="137" spans="1:9">
      <c r="A137" s="87" t="s">
        <v>6735</v>
      </c>
      <c r="B137" s="87" t="s">
        <v>9288</v>
      </c>
      <c r="C137" s="87" t="s">
        <v>9289</v>
      </c>
      <c r="D137" s="87" t="s">
        <v>9207</v>
      </c>
      <c r="E137" s="87" t="s">
        <v>7319</v>
      </c>
      <c r="F137" s="87" t="s">
        <v>9208</v>
      </c>
      <c r="G137" s="87" t="s">
        <v>9209</v>
      </c>
      <c r="H137" s="87" t="s">
        <v>9210</v>
      </c>
      <c r="I137" s="88" t="s">
        <v>9211</v>
      </c>
    </row>
    <row r="138" spans="1:9">
      <c r="A138" s="87" t="s">
        <v>6735</v>
      </c>
      <c r="B138" s="87" t="s">
        <v>9290</v>
      </c>
      <c r="C138" s="87" t="s">
        <v>9291</v>
      </c>
      <c r="D138" s="87" t="s">
        <v>9207</v>
      </c>
      <c r="E138" s="87" t="s">
        <v>7319</v>
      </c>
      <c r="F138" s="87" t="s">
        <v>9208</v>
      </c>
      <c r="G138" s="87" t="s">
        <v>9209</v>
      </c>
      <c r="H138" s="87" t="s">
        <v>9210</v>
      </c>
      <c r="I138" s="88" t="s">
        <v>9211</v>
      </c>
    </row>
    <row r="139" spans="1:9">
      <c r="A139" s="87" t="s">
        <v>6735</v>
      </c>
      <c r="B139" s="87" t="s">
        <v>9292</v>
      </c>
      <c r="C139" s="87" t="s">
        <v>9293</v>
      </c>
      <c r="D139" s="87" t="s">
        <v>9207</v>
      </c>
      <c r="E139" s="87" t="s">
        <v>7319</v>
      </c>
      <c r="F139" s="87" t="s">
        <v>9208</v>
      </c>
      <c r="G139" s="87" t="s">
        <v>9209</v>
      </c>
      <c r="H139" s="87" t="s">
        <v>9210</v>
      </c>
      <c r="I139" s="88" t="s">
        <v>9211</v>
      </c>
    </row>
    <row r="140" spans="1:9">
      <c r="A140" s="87" t="s">
        <v>6735</v>
      </c>
      <c r="B140" s="87" t="s">
        <v>9294</v>
      </c>
      <c r="C140" s="87" t="s">
        <v>9295</v>
      </c>
      <c r="D140" s="87" t="s">
        <v>9207</v>
      </c>
      <c r="E140" s="87" t="s">
        <v>7319</v>
      </c>
      <c r="F140" s="87" t="s">
        <v>9208</v>
      </c>
      <c r="G140" s="87" t="s">
        <v>9209</v>
      </c>
      <c r="H140" s="87" t="s">
        <v>9210</v>
      </c>
      <c r="I140" s="88" t="s">
        <v>9211</v>
      </c>
    </row>
    <row r="141" spans="1:9">
      <c r="A141" s="87" t="s">
        <v>6735</v>
      </c>
      <c r="B141" s="87" t="s">
        <v>9296</v>
      </c>
      <c r="C141" s="87" t="s">
        <v>9297</v>
      </c>
      <c r="D141" s="87" t="s">
        <v>9207</v>
      </c>
      <c r="E141" s="87" t="s">
        <v>7319</v>
      </c>
      <c r="F141" s="87" t="s">
        <v>9208</v>
      </c>
      <c r="G141" s="87" t="s">
        <v>9209</v>
      </c>
      <c r="H141" s="87" t="s">
        <v>9210</v>
      </c>
      <c r="I141" s="88" t="s">
        <v>9211</v>
      </c>
    </row>
    <row r="142" spans="1:9">
      <c r="A142" s="87" t="s">
        <v>6735</v>
      </c>
      <c r="B142" s="87" t="s">
        <v>9298</v>
      </c>
      <c r="C142" s="87" t="s">
        <v>9299</v>
      </c>
      <c r="D142" s="87" t="s">
        <v>9207</v>
      </c>
      <c r="E142" s="87" t="s">
        <v>7319</v>
      </c>
      <c r="F142" s="87" t="s">
        <v>9208</v>
      </c>
      <c r="G142" s="87" t="s">
        <v>9209</v>
      </c>
      <c r="H142" s="87" t="s">
        <v>9210</v>
      </c>
      <c r="I142" s="88" t="s">
        <v>9211</v>
      </c>
    </row>
    <row r="143" spans="1:9">
      <c r="A143" s="87" t="s">
        <v>6792</v>
      </c>
      <c r="B143" s="87" t="s">
        <v>9300</v>
      </c>
      <c r="C143" s="87" t="s">
        <v>9301</v>
      </c>
      <c r="D143" s="87" t="s">
        <v>9207</v>
      </c>
      <c r="E143" s="87" t="s">
        <v>7319</v>
      </c>
      <c r="F143" s="87" t="s">
        <v>9208</v>
      </c>
      <c r="G143" s="87" t="s">
        <v>9209</v>
      </c>
      <c r="H143" s="87" t="s">
        <v>9210</v>
      </c>
      <c r="I143" s="88" t="s">
        <v>9211</v>
      </c>
    </row>
    <row r="144" spans="1:9">
      <c r="A144" s="87" t="s">
        <v>6792</v>
      </c>
      <c r="B144" s="87" t="s">
        <v>9302</v>
      </c>
      <c r="C144" s="87" t="s">
        <v>9303</v>
      </c>
      <c r="D144" s="87" t="s">
        <v>9207</v>
      </c>
      <c r="E144" s="87" t="s">
        <v>7319</v>
      </c>
      <c r="F144" s="87" t="s">
        <v>9208</v>
      </c>
      <c r="G144" s="87" t="s">
        <v>9209</v>
      </c>
      <c r="H144" s="87" t="s">
        <v>9210</v>
      </c>
      <c r="I144" s="88" t="s">
        <v>9211</v>
      </c>
    </row>
    <row r="145" spans="1:9">
      <c r="A145" s="87" t="s">
        <v>6792</v>
      </c>
      <c r="B145" s="87" t="s">
        <v>9304</v>
      </c>
      <c r="C145" s="87" t="s">
        <v>9305</v>
      </c>
      <c r="D145" s="87" t="s">
        <v>9207</v>
      </c>
      <c r="E145" s="87" t="s">
        <v>7319</v>
      </c>
      <c r="F145" s="87" t="s">
        <v>9208</v>
      </c>
      <c r="G145" s="87" t="s">
        <v>9209</v>
      </c>
      <c r="H145" s="87" t="s">
        <v>9210</v>
      </c>
      <c r="I145" s="88" t="s">
        <v>9211</v>
      </c>
    </row>
    <row r="146" spans="1:9">
      <c r="A146" s="87" t="s">
        <v>6792</v>
      </c>
      <c r="B146" s="87" t="s">
        <v>9306</v>
      </c>
      <c r="C146" s="87" t="s">
        <v>9307</v>
      </c>
      <c r="D146" s="87" t="s">
        <v>9207</v>
      </c>
      <c r="E146" s="87" t="s">
        <v>7319</v>
      </c>
      <c r="F146" s="87" t="s">
        <v>9208</v>
      </c>
      <c r="G146" s="87" t="s">
        <v>9209</v>
      </c>
      <c r="H146" s="87" t="s">
        <v>9210</v>
      </c>
      <c r="I146" s="88" t="s">
        <v>9211</v>
      </c>
    </row>
    <row r="147" spans="1:9">
      <c r="A147" s="87" t="s">
        <v>6792</v>
      </c>
      <c r="B147" s="87" t="s">
        <v>9308</v>
      </c>
      <c r="C147" s="87" t="s">
        <v>9309</v>
      </c>
      <c r="D147" s="87" t="s">
        <v>9207</v>
      </c>
      <c r="E147" s="87" t="s">
        <v>7319</v>
      </c>
      <c r="F147" s="87" t="s">
        <v>9208</v>
      </c>
      <c r="G147" s="87" t="s">
        <v>9209</v>
      </c>
      <c r="H147" s="87" t="s">
        <v>9210</v>
      </c>
      <c r="I147" s="88" t="s">
        <v>9211</v>
      </c>
    </row>
    <row r="148" spans="1:9">
      <c r="A148" s="87" t="s">
        <v>6792</v>
      </c>
      <c r="B148" s="87" t="s">
        <v>9310</v>
      </c>
      <c r="C148" s="87" t="s">
        <v>9311</v>
      </c>
      <c r="D148" s="87" t="s">
        <v>9207</v>
      </c>
      <c r="E148" s="87" t="s">
        <v>7319</v>
      </c>
      <c r="F148" s="87" t="s">
        <v>9208</v>
      </c>
      <c r="G148" s="87" t="s">
        <v>9209</v>
      </c>
      <c r="H148" s="87" t="s">
        <v>9210</v>
      </c>
      <c r="I148" s="88" t="s">
        <v>9211</v>
      </c>
    </row>
    <row r="149" spans="1:9">
      <c r="A149" s="87" t="s">
        <v>6792</v>
      </c>
      <c r="B149" s="87" t="s">
        <v>9312</v>
      </c>
      <c r="C149" s="87" t="s">
        <v>9313</v>
      </c>
      <c r="D149" s="87" t="s">
        <v>9207</v>
      </c>
      <c r="E149" s="87" t="s">
        <v>7319</v>
      </c>
      <c r="F149" s="87" t="s">
        <v>9208</v>
      </c>
      <c r="G149" s="87" t="s">
        <v>9209</v>
      </c>
      <c r="H149" s="87" t="s">
        <v>9210</v>
      </c>
      <c r="I149" s="88" t="s">
        <v>9211</v>
      </c>
    </row>
    <row r="150" spans="1:9">
      <c r="A150" s="87" t="s">
        <v>6792</v>
      </c>
      <c r="B150" s="87" t="s">
        <v>9314</v>
      </c>
      <c r="C150" s="87" t="s">
        <v>9315</v>
      </c>
      <c r="D150" s="87" t="s">
        <v>9207</v>
      </c>
      <c r="E150" s="87" t="s">
        <v>7319</v>
      </c>
      <c r="F150" s="87" t="s">
        <v>9208</v>
      </c>
      <c r="G150" s="87" t="s">
        <v>9209</v>
      </c>
      <c r="H150" s="87" t="s">
        <v>9210</v>
      </c>
      <c r="I150" s="88" t="s">
        <v>9211</v>
      </c>
    </row>
    <row r="151" spans="1:9">
      <c r="A151" s="87" t="s">
        <v>6792</v>
      </c>
      <c r="B151" s="87" t="s">
        <v>9316</v>
      </c>
      <c r="C151" s="87" t="s">
        <v>9317</v>
      </c>
      <c r="D151" s="87" t="s">
        <v>9207</v>
      </c>
      <c r="E151" s="87" t="s">
        <v>7319</v>
      </c>
      <c r="F151" s="87" t="s">
        <v>9208</v>
      </c>
      <c r="G151" s="87" t="s">
        <v>9209</v>
      </c>
      <c r="H151" s="87" t="s">
        <v>9210</v>
      </c>
      <c r="I151" s="88" t="s">
        <v>9211</v>
      </c>
    </row>
    <row r="152" spans="1:9">
      <c r="A152" s="87" t="s">
        <v>6792</v>
      </c>
      <c r="B152" s="87" t="s">
        <v>9318</v>
      </c>
      <c r="C152" s="87" t="s">
        <v>9319</v>
      </c>
      <c r="D152" s="87" t="s">
        <v>9207</v>
      </c>
      <c r="E152" s="87" t="s">
        <v>7319</v>
      </c>
      <c r="F152" s="87" t="s">
        <v>9208</v>
      </c>
      <c r="G152" s="87" t="s">
        <v>9209</v>
      </c>
      <c r="H152" s="87" t="s">
        <v>9210</v>
      </c>
      <c r="I152" s="88" t="s">
        <v>9211</v>
      </c>
    </row>
    <row r="153" spans="1:9">
      <c r="A153" s="87" t="s">
        <v>6792</v>
      </c>
      <c r="B153" s="87" t="s">
        <v>9320</v>
      </c>
      <c r="C153" s="87" t="s">
        <v>9321</v>
      </c>
      <c r="D153" s="87" t="s">
        <v>9207</v>
      </c>
      <c r="E153" s="87" t="s">
        <v>7319</v>
      </c>
      <c r="F153" s="87" t="s">
        <v>9208</v>
      </c>
      <c r="G153" s="87" t="s">
        <v>9209</v>
      </c>
      <c r="H153" s="87" t="s">
        <v>9210</v>
      </c>
      <c r="I153" s="88" t="s">
        <v>9211</v>
      </c>
    </row>
    <row r="154" spans="1:9">
      <c r="A154" s="87" t="s">
        <v>6792</v>
      </c>
      <c r="B154" s="87" t="s">
        <v>9322</v>
      </c>
      <c r="C154" s="87" t="s">
        <v>9323</v>
      </c>
      <c r="D154" s="87" t="s">
        <v>9207</v>
      </c>
      <c r="E154" s="87" t="s">
        <v>7319</v>
      </c>
      <c r="F154" s="87" t="s">
        <v>9208</v>
      </c>
      <c r="G154" s="87" t="s">
        <v>9209</v>
      </c>
      <c r="H154" s="87" t="s">
        <v>9210</v>
      </c>
      <c r="I154" s="88" t="s">
        <v>9211</v>
      </c>
    </row>
    <row r="155" spans="1:9">
      <c r="A155" s="87" t="s">
        <v>6792</v>
      </c>
      <c r="B155" s="87" t="s">
        <v>9324</v>
      </c>
      <c r="C155" s="87" t="s">
        <v>9325</v>
      </c>
      <c r="D155" s="87" t="s">
        <v>9207</v>
      </c>
      <c r="E155" s="87" t="s">
        <v>7319</v>
      </c>
      <c r="F155" s="87" t="s">
        <v>9208</v>
      </c>
      <c r="G155" s="87" t="s">
        <v>9209</v>
      </c>
      <c r="H155" s="87" t="s">
        <v>9210</v>
      </c>
      <c r="I155" s="88" t="s">
        <v>9211</v>
      </c>
    </row>
    <row r="156" spans="1:9">
      <c r="A156" s="87" t="s">
        <v>6792</v>
      </c>
      <c r="B156" s="87" t="s">
        <v>9326</v>
      </c>
      <c r="C156" s="87" t="s">
        <v>9327</v>
      </c>
      <c r="D156" s="87" t="s">
        <v>9207</v>
      </c>
      <c r="E156" s="87" t="s">
        <v>7319</v>
      </c>
      <c r="F156" s="87" t="s">
        <v>9208</v>
      </c>
      <c r="G156" s="87" t="s">
        <v>9209</v>
      </c>
      <c r="H156" s="87" t="s">
        <v>9210</v>
      </c>
      <c r="I156" s="88" t="s">
        <v>9211</v>
      </c>
    </row>
    <row r="157" spans="1:9">
      <c r="A157" s="87" t="s">
        <v>6792</v>
      </c>
      <c r="B157" s="87" t="s">
        <v>9328</v>
      </c>
      <c r="C157" s="87" t="s">
        <v>9329</v>
      </c>
      <c r="D157" s="87" t="s">
        <v>9207</v>
      </c>
      <c r="E157" s="87" t="s">
        <v>7319</v>
      </c>
      <c r="F157" s="87" t="s">
        <v>9208</v>
      </c>
      <c r="G157" s="87" t="s">
        <v>9209</v>
      </c>
      <c r="H157" s="87" t="s">
        <v>9210</v>
      </c>
      <c r="I157" s="88" t="s">
        <v>9211</v>
      </c>
    </row>
    <row r="158" spans="1:9">
      <c r="A158" s="87" t="s">
        <v>6792</v>
      </c>
      <c r="B158" s="87" t="s">
        <v>9330</v>
      </c>
      <c r="C158" s="87" t="s">
        <v>9331</v>
      </c>
      <c r="D158" s="87" t="s">
        <v>9207</v>
      </c>
      <c r="E158" s="87" t="s">
        <v>7319</v>
      </c>
      <c r="F158" s="87" t="s">
        <v>9208</v>
      </c>
      <c r="G158" s="87" t="s">
        <v>9209</v>
      </c>
      <c r="H158" s="87" t="s">
        <v>9210</v>
      </c>
      <c r="I158" s="88" t="s">
        <v>9211</v>
      </c>
    </row>
    <row r="159" spans="1:9">
      <c r="A159" s="87" t="s">
        <v>6792</v>
      </c>
      <c r="B159" s="87" t="s">
        <v>9332</v>
      </c>
      <c r="C159" s="87" t="s">
        <v>9333</v>
      </c>
      <c r="D159" s="87" t="s">
        <v>9207</v>
      </c>
      <c r="E159" s="87" t="s">
        <v>7319</v>
      </c>
      <c r="F159" s="87" t="s">
        <v>9208</v>
      </c>
      <c r="G159" s="87" t="s">
        <v>9209</v>
      </c>
      <c r="H159" s="87" t="s">
        <v>9210</v>
      </c>
      <c r="I159" s="88" t="s">
        <v>9211</v>
      </c>
    </row>
    <row r="160" spans="1:9">
      <c r="A160" s="87" t="s">
        <v>6792</v>
      </c>
      <c r="B160" s="87" t="s">
        <v>9334</v>
      </c>
      <c r="C160" s="87" t="s">
        <v>9335</v>
      </c>
      <c r="D160" s="87" t="s">
        <v>9207</v>
      </c>
      <c r="E160" s="87" t="s">
        <v>7319</v>
      </c>
      <c r="F160" s="87" t="s">
        <v>9208</v>
      </c>
      <c r="G160" s="87" t="s">
        <v>9209</v>
      </c>
      <c r="H160" s="87" t="s">
        <v>9210</v>
      </c>
      <c r="I160" s="88" t="s">
        <v>9211</v>
      </c>
    </row>
    <row r="161" spans="1:9">
      <c r="A161" s="87" t="s">
        <v>6792</v>
      </c>
      <c r="B161" s="87" t="s">
        <v>9336</v>
      </c>
      <c r="C161" s="87" t="s">
        <v>9337</v>
      </c>
      <c r="D161" s="87" t="s">
        <v>9207</v>
      </c>
      <c r="E161" s="87" t="s">
        <v>7319</v>
      </c>
      <c r="F161" s="87" t="s">
        <v>9208</v>
      </c>
      <c r="G161" s="87" t="s">
        <v>9209</v>
      </c>
      <c r="H161" s="87" t="s">
        <v>9210</v>
      </c>
      <c r="I161" s="88" t="s">
        <v>9211</v>
      </c>
    </row>
    <row r="162" spans="1:9">
      <c r="A162" s="87" t="s">
        <v>6792</v>
      </c>
      <c r="B162" s="87" t="s">
        <v>9338</v>
      </c>
      <c r="C162" s="87" t="s">
        <v>9339</v>
      </c>
      <c r="D162" s="87" t="s">
        <v>9207</v>
      </c>
      <c r="E162" s="87" t="s">
        <v>7319</v>
      </c>
      <c r="F162" s="87" t="s">
        <v>9208</v>
      </c>
      <c r="G162" s="87" t="s">
        <v>9209</v>
      </c>
      <c r="H162" s="87" t="s">
        <v>9210</v>
      </c>
      <c r="I162" s="88" t="s">
        <v>9211</v>
      </c>
    </row>
    <row r="163" spans="1:9">
      <c r="A163" s="87" t="s">
        <v>6792</v>
      </c>
      <c r="B163" s="87" t="s">
        <v>9340</v>
      </c>
      <c r="C163" s="87" t="s">
        <v>9341</v>
      </c>
      <c r="D163" s="87" t="s">
        <v>9207</v>
      </c>
      <c r="E163" s="87" t="s">
        <v>7319</v>
      </c>
      <c r="F163" s="87" t="s">
        <v>9208</v>
      </c>
      <c r="G163" s="87" t="s">
        <v>9209</v>
      </c>
      <c r="H163" s="87" t="s">
        <v>9210</v>
      </c>
      <c r="I163" s="88" t="s">
        <v>9211</v>
      </c>
    </row>
    <row r="164" spans="1:9">
      <c r="A164" s="87" t="s">
        <v>6792</v>
      </c>
      <c r="B164" s="87" t="s">
        <v>9342</v>
      </c>
      <c r="C164" s="87" t="s">
        <v>9343</v>
      </c>
      <c r="D164" s="87" t="s">
        <v>9207</v>
      </c>
      <c r="E164" s="87" t="s">
        <v>7319</v>
      </c>
      <c r="F164" s="87" t="s">
        <v>9208</v>
      </c>
      <c r="G164" s="87" t="s">
        <v>9209</v>
      </c>
      <c r="H164" s="87" t="s">
        <v>9210</v>
      </c>
      <c r="I164" s="88" t="s">
        <v>9211</v>
      </c>
    </row>
    <row r="165" spans="1:9">
      <c r="A165" s="87" t="s">
        <v>6792</v>
      </c>
      <c r="B165" s="87" t="s">
        <v>9344</v>
      </c>
      <c r="C165" s="87" t="s">
        <v>9345</v>
      </c>
      <c r="D165" s="87" t="s">
        <v>9207</v>
      </c>
      <c r="E165" s="87" t="s">
        <v>7319</v>
      </c>
      <c r="F165" s="87" t="s">
        <v>9208</v>
      </c>
      <c r="G165" s="87" t="s">
        <v>9209</v>
      </c>
      <c r="H165" s="87" t="s">
        <v>9210</v>
      </c>
      <c r="I165" s="88" t="s">
        <v>9211</v>
      </c>
    </row>
    <row r="166" spans="1:9">
      <c r="A166" s="87" t="s">
        <v>6792</v>
      </c>
      <c r="B166" s="87" t="s">
        <v>9346</v>
      </c>
      <c r="C166" s="87" t="s">
        <v>9347</v>
      </c>
      <c r="D166" s="87" t="s">
        <v>9207</v>
      </c>
      <c r="E166" s="87" t="s">
        <v>7319</v>
      </c>
      <c r="F166" s="87" t="s">
        <v>9208</v>
      </c>
      <c r="G166" s="87" t="s">
        <v>9209</v>
      </c>
      <c r="H166" s="87" t="s">
        <v>9210</v>
      </c>
      <c r="I166" s="88" t="s">
        <v>9211</v>
      </c>
    </row>
    <row r="167" spans="1:9">
      <c r="A167" s="87" t="s">
        <v>6792</v>
      </c>
      <c r="B167" s="87" t="s">
        <v>9348</v>
      </c>
      <c r="C167" s="87" t="s">
        <v>9349</v>
      </c>
      <c r="D167" s="87" t="s">
        <v>9207</v>
      </c>
      <c r="E167" s="87" t="s">
        <v>7319</v>
      </c>
      <c r="F167" s="87" t="s">
        <v>9208</v>
      </c>
      <c r="G167" s="87" t="s">
        <v>9209</v>
      </c>
      <c r="H167" s="87" t="s">
        <v>9210</v>
      </c>
      <c r="I167" s="88" t="s">
        <v>9211</v>
      </c>
    </row>
    <row r="168" spans="1:9">
      <c r="A168" s="87" t="s">
        <v>6792</v>
      </c>
      <c r="B168" s="87" t="s">
        <v>9350</v>
      </c>
      <c r="C168" s="87" t="s">
        <v>9351</v>
      </c>
      <c r="D168" s="87" t="s">
        <v>9207</v>
      </c>
      <c r="E168" s="87" t="s">
        <v>7319</v>
      </c>
      <c r="F168" s="87" t="s">
        <v>9208</v>
      </c>
      <c r="G168" s="87" t="s">
        <v>9209</v>
      </c>
      <c r="H168" s="87" t="s">
        <v>9210</v>
      </c>
      <c r="I168" s="88" t="s">
        <v>9211</v>
      </c>
    </row>
    <row r="169" spans="1:9">
      <c r="A169" s="87" t="s">
        <v>6803</v>
      </c>
      <c r="B169" s="87" t="s">
        <v>9352</v>
      </c>
      <c r="C169" s="87" t="s">
        <v>9353</v>
      </c>
      <c r="D169" s="87" t="s">
        <v>9207</v>
      </c>
      <c r="E169" s="87" t="s">
        <v>7319</v>
      </c>
      <c r="F169" s="87" t="s">
        <v>9208</v>
      </c>
      <c r="G169" s="87" t="s">
        <v>9209</v>
      </c>
      <c r="H169" s="87" t="s">
        <v>9210</v>
      </c>
      <c r="I169" s="88" t="s">
        <v>9211</v>
      </c>
    </row>
    <row r="170" spans="1:9">
      <c r="A170" s="87" t="s">
        <v>6803</v>
      </c>
      <c r="B170" s="87" t="s">
        <v>9354</v>
      </c>
      <c r="C170" s="87" t="s">
        <v>9355</v>
      </c>
      <c r="D170" s="87" t="s">
        <v>9207</v>
      </c>
      <c r="E170" s="87" t="s">
        <v>7319</v>
      </c>
      <c r="F170" s="87" t="s">
        <v>9208</v>
      </c>
      <c r="G170" s="87" t="s">
        <v>9209</v>
      </c>
      <c r="H170" s="87" t="s">
        <v>9210</v>
      </c>
      <c r="I170" s="88" t="s">
        <v>9211</v>
      </c>
    </row>
    <row r="171" spans="1:9">
      <c r="A171" s="87" t="s">
        <v>6803</v>
      </c>
      <c r="B171" s="87" t="s">
        <v>9356</v>
      </c>
      <c r="C171" s="87" t="s">
        <v>9357</v>
      </c>
      <c r="D171" s="87" t="s">
        <v>9207</v>
      </c>
      <c r="E171" s="87" t="s">
        <v>7319</v>
      </c>
      <c r="F171" s="87" t="s">
        <v>9208</v>
      </c>
      <c r="G171" s="87" t="s">
        <v>9209</v>
      </c>
      <c r="H171" s="87" t="s">
        <v>9210</v>
      </c>
      <c r="I171" s="88" t="s">
        <v>9211</v>
      </c>
    </row>
    <row r="172" spans="1:9">
      <c r="A172" s="87" t="s">
        <v>6803</v>
      </c>
      <c r="B172" s="87" t="s">
        <v>9358</v>
      </c>
      <c r="C172" s="87" t="s">
        <v>9359</v>
      </c>
      <c r="D172" s="87" t="s">
        <v>9207</v>
      </c>
      <c r="E172" s="87" t="s">
        <v>7319</v>
      </c>
      <c r="F172" s="87" t="s">
        <v>9208</v>
      </c>
      <c r="G172" s="87" t="s">
        <v>9209</v>
      </c>
      <c r="H172" s="87" t="s">
        <v>9210</v>
      </c>
      <c r="I172" s="88" t="s">
        <v>9211</v>
      </c>
    </row>
    <row r="173" spans="1:9">
      <c r="A173" s="87" t="s">
        <v>6803</v>
      </c>
      <c r="B173" s="87" t="s">
        <v>9360</v>
      </c>
      <c r="C173" s="87" t="s">
        <v>9361</v>
      </c>
      <c r="D173" s="87" t="s">
        <v>9207</v>
      </c>
      <c r="E173" s="87" t="s">
        <v>7319</v>
      </c>
      <c r="F173" s="87" t="s">
        <v>9208</v>
      </c>
      <c r="G173" s="87" t="s">
        <v>9209</v>
      </c>
      <c r="H173" s="87" t="s">
        <v>9210</v>
      </c>
      <c r="I173" s="88" t="s">
        <v>9211</v>
      </c>
    </row>
    <row r="174" spans="1:9">
      <c r="A174" s="87" t="s">
        <v>6803</v>
      </c>
      <c r="B174" s="87" t="s">
        <v>9362</v>
      </c>
      <c r="C174" s="87" t="s">
        <v>9363</v>
      </c>
      <c r="D174" s="87" t="s">
        <v>9207</v>
      </c>
      <c r="E174" s="87" t="s">
        <v>7319</v>
      </c>
      <c r="F174" s="87" t="s">
        <v>9208</v>
      </c>
      <c r="G174" s="87" t="s">
        <v>9209</v>
      </c>
      <c r="H174" s="87" t="s">
        <v>9210</v>
      </c>
      <c r="I174" s="88" t="s">
        <v>9211</v>
      </c>
    </row>
    <row r="175" spans="1:9">
      <c r="A175" s="87" t="s">
        <v>6803</v>
      </c>
      <c r="B175" s="87" t="s">
        <v>9364</v>
      </c>
      <c r="C175" s="87" t="s">
        <v>9365</v>
      </c>
      <c r="D175" s="87" t="s">
        <v>9207</v>
      </c>
      <c r="E175" s="87" t="s">
        <v>7319</v>
      </c>
      <c r="F175" s="87" t="s">
        <v>9208</v>
      </c>
      <c r="G175" s="87" t="s">
        <v>9209</v>
      </c>
      <c r="H175" s="87" t="s">
        <v>9210</v>
      </c>
      <c r="I175" s="88" t="s">
        <v>9211</v>
      </c>
    </row>
    <row r="176" spans="1:9">
      <c r="A176" s="87" t="s">
        <v>6803</v>
      </c>
      <c r="B176" s="87" t="s">
        <v>9366</v>
      </c>
      <c r="C176" s="87" t="s">
        <v>9367</v>
      </c>
      <c r="D176" s="87" t="s">
        <v>9207</v>
      </c>
      <c r="E176" s="87" t="s">
        <v>7319</v>
      </c>
      <c r="F176" s="87" t="s">
        <v>9208</v>
      </c>
      <c r="G176" s="87" t="s">
        <v>9209</v>
      </c>
      <c r="H176" s="87" t="s">
        <v>9210</v>
      </c>
      <c r="I176" s="88" t="s">
        <v>9211</v>
      </c>
    </row>
    <row r="177" spans="1:9">
      <c r="A177" s="87" t="s">
        <v>6803</v>
      </c>
      <c r="B177" s="87" t="s">
        <v>9368</v>
      </c>
      <c r="C177" s="87" t="s">
        <v>9369</v>
      </c>
      <c r="D177" s="87" t="s">
        <v>9207</v>
      </c>
      <c r="E177" s="87" t="s">
        <v>7319</v>
      </c>
      <c r="F177" s="87" t="s">
        <v>9208</v>
      </c>
      <c r="G177" s="87" t="s">
        <v>9209</v>
      </c>
      <c r="H177" s="87" t="s">
        <v>9210</v>
      </c>
      <c r="I177" s="88" t="s">
        <v>9211</v>
      </c>
    </row>
    <row r="178" spans="1:9">
      <c r="A178" s="87" t="s">
        <v>6803</v>
      </c>
      <c r="B178" s="87" t="s">
        <v>9370</v>
      </c>
      <c r="C178" s="87" t="s">
        <v>9371</v>
      </c>
      <c r="D178" s="87" t="s">
        <v>9207</v>
      </c>
      <c r="E178" s="87" t="s">
        <v>7319</v>
      </c>
      <c r="F178" s="87" t="s">
        <v>9208</v>
      </c>
      <c r="G178" s="87" t="s">
        <v>9209</v>
      </c>
      <c r="H178" s="87" t="s">
        <v>9210</v>
      </c>
      <c r="I178" s="88" t="s">
        <v>9211</v>
      </c>
    </row>
    <row r="179" spans="1:9">
      <c r="A179" s="87" t="s">
        <v>6803</v>
      </c>
      <c r="B179" s="87" t="s">
        <v>9372</v>
      </c>
      <c r="C179" s="87" t="s">
        <v>9373</v>
      </c>
      <c r="D179" s="87" t="s">
        <v>9207</v>
      </c>
      <c r="E179" s="87" t="s">
        <v>7319</v>
      </c>
      <c r="F179" s="87" t="s">
        <v>9208</v>
      </c>
      <c r="G179" s="87" t="s">
        <v>9209</v>
      </c>
      <c r="H179" s="87" t="s">
        <v>9210</v>
      </c>
      <c r="I179" s="88" t="s">
        <v>9211</v>
      </c>
    </row>
    <row r="180" spans="1:9">
      <c r="A180" s="87" t="s">
        <v>6803</v>
      </c>
      <c r="B180" s="87" t="s">
        <v>9374</v>
      </c>
      <c r="C180" s="87" t="s">
        <v>9375</v>
      </c>
      <c r="D180" s="87" t="s">
        <v>9207</v>
      </c>
      <c r="E180" s="87" t="s">
        <v>7319</v>
      </c>
      <c r="F180" s="87" t="s">
        <v>9208</v>
      </c>
      <c r="G180" s="87" t="s">
        <v>9209</v>
      </c>
      <c r="H180" s="87" t="s">
        <v>9210</v>
      </c>
      <c r="I180" s="88" t="s">
        <v>9211</v>
      </c>
    </row>
    <row r="181" spans="1:9">
      <c r="A181" s="87" t="s">
        <v>6803</v>
      </c>
      <c r="B181" s="87" t="s">
        <v>9376</v>
      </c>
      <c r="C181" s="87" t="s">
        <v>9377</v>
      </c>
      <c r="D181" s="87" t="s">
        <v>9207</v>
      </c>
      <c r="E181" s="87" t="s">
        <v>7319</v>
      </c>
      <c r="F181" s="87" t="s">
        <v>9208</v>
      </c>
      <c r="G181" s="87" t="s">
        <v>9209</v>
      </c>
      <c r="H181" s="87" t="s">
        <v>9210</v>
      </c>
      <c r="I181" s="88" t="s">
        <v>9211</v>
      </c>
    </row>
    <row r="182" spans="1:9">
      <c r="A182" s="87" t="s">
        <v>6820</v>
      </c>
      <c r="B182" s="87" t="s">
        <v>9378</v>
      </c>
      <c r="C182" s="87" t="s">
        <v>9379</v>
      </c>
      <c r="D182" s="87" t="s">
        <v>9380</v>
      </c>
      <c r="E182" s="87" t="s">
        <v>6994</v>
      </c>
      <c r="F182" s="87" t="s">
        <v>9381</v>
      </c>
      <c r="G182" s="87" t="s">
        <v>9382</v>
      </c>
      <c r="H182" s="87" t="s">
        <v>9383</v>
      </c>
      <c r="I182" s="88" t="s">
        <v>9384</v>
      </c>
    </row>
    <row r="183" spans="1:9">
      <c r="A183" s="87" t="s">
        <v>6820</v>
      </c>
      <c r="B183" s="87" t="s">
        <v>9385</v>
      </c>
      <c r="C183" s="87" t="s">
        <v>9379</v>
      </c>
      <c r="D183" s="87" t="s">
        <v>9380</v>
      </c>
      <c r="E183" s="87" t="s">
        <v>6994</v>
      </c>
      <c r="F183" s="87" t="s">
        <v>9381</v>
      </c>
      <c r="G183" s="87" t="s">
        <v>9382</v>
      </c>
      <c r="H183" s="87" t="s">
        <v>9383</v>
      </c>
      <c r="I183" s="88" t="s">
        <v>9384</v>
      </c>
    </row>
    <row r="184" spans="1:9">
      <c r="A184" s="87" t="s">
        <v>6830</v>
      </c>
      <c r="B184" s="87" t="s">
        <v>9386</v>
      </c>
      <c r="C184" s="87" t="s">
        <v>9387</v>
      </c>
      <c r="D184" s="87" t="s">
        <v>9380</v>
      </c>
      <c r="E184" s="87" t="s">
        <v>6994</v>
      </c>
      <c r="F184" s="87" t="s">
        <v>9381</v>
      </c>
      <c r="G184" s="87" t="s">
        <v>9382</v>
      </c>
      <c r="H184" s="87" t="s">
        <v>9383</v>
      </c>
      <c r="I184" s="88" t="s">
        <v>9384</v>
      </c>
    </row>
    <row r="185" spans="1:9">
      <c r="A185" s="87" t="s">
        <v>6830</v>
      </c>
      <c r="B185" s="87" t="s">
        <v>9388</v>
      </c>
      <c r="C185" s="87" t="s">
        <v>9389</v>
      </c>
      <c r="D185" s="87" t="s">
        <v>9380</v>
      </c>
      <c r="E185" s="87" t="s">
        <v>6994</v>
      </c>
      <c r="F185" s="87" t="s">
        <v>9381</v>
      </c>
      <c r="G185" s="87" t="s">
        <v>9382</v>
      </c>
      <c r="H185" s="87" t="s">
        <v>9383</v>
      </c>
      <c r="I185" s="88" t="s">
        <v>9384</v>
      </c>
    </row>
    <row r="186" spans="1:9">
      <c r="A186" s="87" t="s">
        <v>6830</v>
      </c>
      <c r="B186" s="87" t="s">
        <v>9390</v>
      </c>
      <c r="C186" s="87" t="s">
        <v>9391</v>
      </c>
      <c r="D186" s="87" t="s">
        <v>9380</v>
      </c>
      <c r="E186" s="87" t="s">
        <v>6994</v>
      </c>
      <c r="F186" s="87" t="s">
        <v>9381</v>
      </c>
      <c r="G186" s="87" t="s">
        <v>9382</v>
      </c>
      <c r="H186" s="87" t="s">
        <v>9383</v>
      </c>
      <c r="I186" s="88" t="s">
        <v>9384</v>
      </c>
    </row>
    <row r="187" spans="1:9">
      <c r="A187" s="87" t="s">
        <v>6830</v>
      </c>
      <c r="B187" s="87" t="s">
        <v>9392</v>
      </c>
      <c r="C187" s="87" t="s">
        <v>9393</v>
      </c>
      <c r="D187" s="87" t="s">
        <v>9380</v>
      </c>
      <c r="E187" s="87" t="s">
        <v>6994</v>
      </c>
      <c r="F187" s="87" t="s">
        <v>9381</v>
      </c>
      <c r="G187" s="87" t="s">
        <v>9382</v>
      </c>
      <c r="H187" s="87" t="s">
        <v>9383</v>
      </c>
      <c r="I187" s="88" t="s">
        <v>9384</v>
      </c>
    </row>
    <row r="188" spans="1:9">
      <c r="A188" s="87" t="s">
        <v>6830</v>
      </c>
      <c r="B188" s="87" t="s">
        <v>9394</v>
      </c>
      <c r="C188" s="87" t="s">
        <v>9395</v>
      </c>
      <c r="D188" s="87" t="s">
        <v>9380</v>
      </c>
      <c r="E188" s="87" t="s">
        <v>6994</v>
      </c>
      <c r="F188" s="87" t="s">
        <v>9381</v>
      </c>
      <c r="G188" s="87" t="s">
        <v>9382</v>
      </c>
      <c r="H188" s="87" t="s">
        <v>9383</v>
      </c>
      <c r="I188" s="88" t="s">
        <v>9384</v>
      </c>
    </row>
    <row r="189" spans="1:9">
      <c r="A189" s="87" t="s">
        <v>6830</v>
      </c>
      <c r="B189" s="87" t="s">
        <v>9396</v>
      </c>
      <c r="C189" s="87" t="s">
        <v>9397</v>
      </c>
      <c r="D189" s="87" t="s">
        <v>9380</v>
      </c>
      <c r="E189" s="87" t="s">
        <v>6994</v>
      </c>
      <c r="F189" s="87" t="s">
        <v>9381</v>
      </c>
      <c r="G189" s="87" t="s">
        <v>9382</v>
      </c>
      <c r="H189" s="87" t="s">
        <v>9383</v>
      </c>
      <c r="I189" s="88" t="s">
        <v>9384</v>
      </c>
    </row>
    <row r="190" spans="1:9">
      <c r="A190" s="87" t="s">
        <v>6830</v>
      </c>
      <c r="B190" s="87" t="s">
        <v>9398</v>
      </c>
      <c r="C190" s="87" t="s">
        <v>9399</v>
      </c>
      <c r="D190" s="87" t="s">
        <v>9380</v>
      </c>
      <c r="E190" s="87" t="s">
        <v>6994</v>
      </c>
      <c r="F190" s="87" t="s">
        <v>9381</v>
      </c>
      <c r="G190" s="87" t="s">
        <v>9382</v>
      </c>
      <c r="H190" s="87" t="s">
        <v>9383</v>
      </c>
      <c r="I190" s="88" t="s">
        <v>9384</v>
      </c>
    </row>
    <row r="191" spans="1:9">
      <c r="A191" s="87" t="s">
        <v>6830</v>
      </c>
      <c r="B191" s="87" t="s">
        <v>9400</v>
      </c>
      <c r="C191" s="87" t="s">
        <v>9401</v>
      </c>
      <c r="D191" s="87" t="s">
        <v>9380</v>
      </c>
      <c r="E191" s="87" t="s">
        <v>6994</v>
      </c>
      <c r="F191" s="87" t="s">
        <v>9381</v>
      </c>
      <c r="G191" s="87" t="s">
        <v>9382</v>
      </c>
      <c r="H191" s="87" t="s">
        <v>9383</v>
      </c>
      <c r="I191" s="88" t="s">
        <v>9384</v>
      </c>
    </row>
    <row r="192" spans="1:9">
      <c r="A192" s="87" t="s">
        <v>6830</v>
      </c>
      <c r="B192" s="87" t="s">
        <v>9402</v>
      </c>
      <c r="C192" s="87" t="s">
        <v>9403</v>
      </c>
      <c r="D192" s="87" t="s">
        <v>9380</v>
      </c>
      <c r="E192" s="87" t="s">
        <v>6994</v>
      </c>
      <c r="F192" s="87" t="s">
        <v>9381</v>
      </c>
      <c r="G192" s="87" t="s">
        <v>9382</v>
      </c>
      <c r="H192" s="87" t="s">
        <v>9383</v>
      </c>
      <c r="I192" s="88" t="s">
        <v>9384</v>
      </c>
    </row>
    <row r="193" spans="1:9">
      <c r="A193" s="87" t="s">
        <v>6830</v>
      </c>
      <c r="B193" s="87" t="s">
        <v>9404</v>
      </c>
      <c r="C193" s="87" t="s">
        <v>9405</v>
      </c>
      <c r="D193" s="87" t="s">
        <v>9380</v>
      </c>
      <c r="E193" s="87" t="s">
        <v>6994</v>
      </c>
      <c r="F193" s="87" t="s">
        <v>9381</v>
      </c>
      <c r="G193" s="87" t="s">
        <v>9382</v>
      </c>
      <c r="H193" s="87" t="s">
        <v>9383</v>
      </c>
      <c r="I193" s="88" t="s">
        <v>9384</v>
      </c>
    </row>
    <row r="194" spans="1:9">
      <c r="A194" s="87" t="s">
        <v>6830</v>
      </c>
      <c r="B194" s="87" t="s">
        <v>9406</v>
      </c>
      <c r="C194" s="87" t="s">
        <v>9407</v>
      </c>
      <c r="D194" s="87" t="s">
        <v>9380</v>
      </c>
      <c r="E194" s="87" t="s">
        <v>6994</v>
      </c>
      <c r="F194" s="87" t="s">
        <v>9381</v>
      </c>
      <c r="G194" s="87" t="s">
        <v>9382</v>
      </c>
      <c r="H194" s="87" t="s">
        <v>9383</v>
      </c>
      <c r="I194" s="88" t="s">
        <v>9384</v>
      </c>
    </row>
    <row r="195" spans="1:9">
      <c r="A195" s="87" t="s">
        <v>6830</v>
      </c>
      <c r="B195" s="87" t="s">
        <v>9408</v>
      </c>
      <c r="C195" s="87" t="s">
        <v>9409</v>
      </c>
      <c r="D195" s="87" t="s">
        <v>9380</v>
      </c>
      <c r="E195" s="87" t="s">
        <v>6994</v>
      </c>
      <c r="F195" s="87" t="s">
        <v>9381</v>
      </c>
      <c r="G195" s="87" t="s">
        <v>9382</v>
      </c>
      <c r="H195" s="87" t="s">
        <v>9383</v>
      </c>
      <c r="I195" s="88" t="s">
        <v>9384</v>
      </c>
    </row>
    <row r="196" spans="1:9">
      <c r="A196" s="87" t="s">
        <v>6830</v>
      </c>
      <c r="B196" s="87" t="s">
        <v>9410</v>
      </c>
      <c r="C196" s="87" t="s">
        <v>9411</v>
      </c>
      <c r="D196" s="87" t="s">
        <v>9380</v>
      </c>
      <c r="E196" s="87" t="s">
        <v>6994</v>
      </c>
      <c r="F196" s="87" t="s">
        <v>9381</v>
      </c>
      <c r="G196" s="87" t="s">
        <v>9382</v>
      </c>
      <c r="H196" s="87" t="s">
        <v>9383</v>
      </c>
      <c r="I196" s="88" t="s">
        <v>9384</v>
      </c>
    </row>
    <row r="197" spans="1:9">
      <c r="A197" s="87" t="s">
        <v>6830</v>
      </c>
      <c r="B197" s="87" t="s">
        <v>9412</v>
      </c>
      <c r="C197" s="87" t="s">
        <v>9413</v>
      </c>
      <c r="D197" s="87" t="s">
        <v>9380</v>
      </c>
      <c r="E197" s="87" t="s">
        <v>6994</v>
      </c>
      <c r="F197" s="87" t="s">
        <v>9381</v>
      </c>
      <c r="G197" s="87" t="s">
        <v>9382</v>
      </c>
      <c r="H197" s="87" t="s">
        <v>9383</v>
      </c>
      <c r="I197" s="88" t="s">
        <v>9384</v>
      </c>
    </row>
    <row r="198" spans="1:9">
      <c r="A198" s="87" t="s">
        <v>6830</v>
      </c>
      <c r="B198" s="87" t="s">
        <v>9414</v>
      </c>
      <c r="C198" s="87" t="s">
        <v>9415</v>
      </c>
      <c r="D198" s="87" t="s">
        <v>9380</v>
      </c>
      <c r="E198" s="87" t="s">
        <v>6994</v>
      </c>
      <c r="F198" s="87" t="s">
        <v>9381</v>
      </c>
      <c r="G198" s="87" t="s">
        <v>9382</v>
      </c>
      <c r="H198" s="87" t="s">
        <v>9383</v>
      </c>
      <c r="I198" s="88" t="s">
        <v>9384</v>
      </c>
    </row>
    <row r="199" spans="1:9">
      <c r="A199" s="87" t="s">
        <v>6830</v>
      </c>
      <c r="B199" s="87" t="s">
        <v>9416</v>
      </c>
      <c r="C199" s="87" t="s">
        <v>9417</v>
      </c>
      <c r="D199" s="87" t="s">
        <v>9380</v>
      </c>
      <c r="E199" s="87" t="s">
        <v>6994</v>
      </c>
      <c r="F199" s="87" t="s">
        <v>9381</v>
      </c>
      <c r="G199" s="87" t="s">
        <v>9382</v>
      </c>
      <c r="H199" s="87" t="s">
        <v>9383</v>
      </c>
      <c r="I199" s="88" t="s">
        <v>9384</v>
      </c>
    </row>
    <row r="200" spans="1:9">
      <c r="A200" s="87" t="s">
        <v>6830</v>
      </c>
      <c r="B200" s="87" t="s">
        <v>9418</v>
      </c>
      <c r="C200" s="87" t="s">
        <v>9419</v>
      </c>
      <c r="D200" s="87" t="s">
        <v>9380</v>
      </c>
      <c r="E200" s="87" t="s">
        <v>6994</v>
      </c>
      <c r="F200" s="87" t="s">
        <v>9381</v>
      </c>
      <c r="G200" s="87" t="s">
        <v>9382</v>
      </c>
      <c r="H200" s="87" t="s">
        <v>9383</v>
      </c>
      <c r="I200" s="88" t="s">
        <v>9384</v>
      </c>
    </row>
    <row r="201" spans="1:9">
      <c r="A201" s="87" t="s">
        <v>6830</v>
      </c>
      <c r="B201" s="87" t="s">
        <v>9420</v>
      </c>
      <c r="C201" s="87" t="s">
        <v>9421</v>
      </c>
      <c r="D201" s="87" t="s">
        <v>9380</v>
      </c>
      <c r="E201" s="87" t="s">
        <v>6994</v>
      </c>
      <c r="F201" s="87" t="s">
        <v>9381</v>
      </c>
      <c r="G201" s="87" t="s">
        <v>9382</v>
      </c>
      <c r="H201" s="87" t="s">
        <v>9383</v>
      </c>
      <c r="I201" s="88" t="s">
        <v>9384</v>
      </c>
    </row>
    <row r="202" spans="1:9">
      <c r="A202" s="87" t="s">
        <v>6813</v>
      </c>
      <c r="B202" s="87" t="s">
        <v>9422</v>
      </c>
      <c r="C202" s="87" t="s">
        <v>9423</v>
      </c>
      <c r="D202" s="87" t="s">
        <v>9207</v>
      </c>
      <c r="E202" s="87" t="s">
        <v>7319</v>
      </c>
      <c r="F202" s="87" t="s">
        <v>9208</v>
      </c>
      <c r="G202" s="87" t="s">
        <v>9209</v>
      </c>
      <c r="H202" s="87" t="s">
        <v>9210</v>
      </c>
      <c r="I202" s="88" t="s">
        <v>9211</v>
      </c>
    </row>
    <row r="203" spans="1:9">
      <c r="A203" s="87" t="s">
        <v>6813</v>
      </c>
      <c r="B203" s="87" t="s">
        <v>9424</v>
      </c>
      <c r="C203" s="87" t="s">
        <v>9425</v>
      </c>
      <c r="D203" s="87" t="s">
        <v>9207</v>
      </c>
      <c r="E203" s="87" t="s">
        <v>7319</v>
      </c>
      <c r="F203" s="87" t="s">
        <v>9208</v>
      </c>
      <c r="G203" s="87" t="s">
        <v>9209</v>
      </c>
      <c r="H203" s="87" t="s">
        <v>9210</v>
      </c>
      <c r="I203" s="88" t="s">
        <v>9211</v>
      </c>
    </row>
    <row r="204" spans="1:9">
      <c r="A204" s="87" t="s">
        <v>6813</v>
      </c>
      <c r="B204" s="87" t="s">
        <v>9426</v>
      </c>
      <c r="C204" s="87" t="s">
        <v>9427</v>
      </c>
      <c r="D204" s="87" t="s">
        <v>9207</v>
      </c>
      <c r="E204" s="87" t="s">
        <v>7319</v>
      </c>
      <c r="F204" s="87" t="s">
        <v>9208</v>
      </c>
      <c r="G204" s="87" t="s">
        <v>9209</v>
      </c>
      <c r="H204" s="87" t="s">
        <v>9210</v>
      </c>
      <c r="I204" s="88" t="s">
        <v>9211</v>
      </c>
    </row>
    <row r="205" spans="1:9">
      <c r="A205" s="87" t="s">
        <v>6813</v>
      </c>
      <c r="B205" s="87" t="s">
        <v>9428</v>
      </c>
      <c r="C205" s="87" t="s">
        <v>9429</v>
      </c>
      <c r="D205" s="87" t="s">
        <v>9207</v>
      </c>
      <c r="E205" s="87" t="s">
        <v>7319</v>
      </c>
      <c r="F205" s="87" t="s">
        <v>9208</v>
      </c>
      <c r="G205" s="87" t="s">
        <v>9209</v>
      </c>
      <c r="H205" s="87" t="s">
        <v>9210</v>
      </c>
      <c r="I205" s="88" t="s">
        <v>9211</v>
      </c>
    </row>
    <row r="206" spans="1:9">
      <c r="A206" s="87" t="s">
        <v>6813</v>
      </c>
      <c r="B206" s="87" t="s">
        <v>9430</v>
      </c>
      <c r="C206" s="87" t="s">
        <v>9431</v>
      </c>
      <c r="D206" s="87" t="s">
        <v>9207</v>
      </c>
      <c r="E206" s="87" t="s">
        <v>7319</v>
      </c>
      <c r="F206" s="87" t="s">
        <v>9208</v>
      </c>
      <c r="G206" s="87" t="s">
        <v>9209</v>
      </c>
      <c r="H206" s="87" t="s">
        <v>9210</v>
      </c>
      <c r="I206" s="88" t="s">
        <v>9211</v>
      </c>
    </row>
    <row r="207" spans="1:9">
      <c r="A207" s="87" t="s">
        <v>6813</v>
      </c>
      <c r="B207" s="87" t="s">
        <v>9432</v>
      </c>
      <c r="C207" s="87" t="s">
        <v>9433</v>
      </c>
      <c r="D207" s="87" t="s">
        <v>9207</v>
      </c>
      <c r="E207" s="87" t="s">
        <v>7319</v>
      </c>
      <c r="F207" s="87" t="s">
        <v>9208</v>
      </c>
      <c r="G207" s="87" t="s">
        <v>9209</v>
      </c>
      <c r="H207" s="87" t="s">
        <v>9210</v>
      </c>
      <c r="I207" s="88" t="s">
        <v>9211</v>
      </c>
    </row>
    <row r="208" spans="1:9">
      <c r="A208" s="87" t="s">
        <v>6813</v>
      </c>
      <c r="B208" s="87" t="s">
        <v>9434</v>
      </c>
      <c r="C208" s="87" t="s">
        <v>9435</v>
      </c>
      <c r="D208" s="87" t="s">
        <v>9207</v>
      </c>
      <c r="E208" s="87" t="s">
        <v>7319</v>
      </c>
      <c r="F208" s="87" t="s">
        <v>9208</v>
      </c>
      <c r="G208" s="87" t="s">
        <v>9209</v>
      </c>
      <c r="H208" s="87" t="s">
        <v>9210</v>
      </c>
      <c r="I208" s="88" t="s">
        <v>9211</v>
      </c>
    </row>
    <row r="209" spans="1:9">
      <c r="A209" s="87" t="s">
        <v>6813</v>
      </c>
      <c r="B209" s="87" t="s">
        <v>9436</v>
      </c>
      <c r="C209" s="87" t="s">
        <v>9437</v>
      </c>
      <c r="D209" s="87" t="s">
        <v>9207</v>
      </c>
      <c r="E209" s="87" t="s">
        <v>7319</v>
      </c>
      <c r="F209" s="87" t="s">
        <v>9208</v>
      </c>
      <c r="G209" s="87" t="s">
        <v>9209</v>
      </c>
      <c r="H209" s="87" t="s">
        <v>9210</v>
      </c>
      <c r="I209" s="88" t="s">
        <v>9211</v>
      </c>
    </row>
    <row r="210" spans="1:9">
      <c r="A210" s="87" t="s">
        <v>6813</v>
      </c>
      <c r="B210" s="87" t="s">
        <v>9438</v>
      </c>
      <c r="C210" s="87" t="s">
        <v>9439</v>
      </c>
      <c r="D210" s="87" t="s">
        <v>9207</v>
      </c>
      <c r="E210" s="87" t="s">
        <v>7319</v>
      </c>
      <c r="F210" s="87" t="s">
        <v>9208</v>
      </c>
      <c r="G210" s="87" t="s">
        <v>9209</v>
      </c>
      <c r="H210" s="87" t="s">
        <v>9210</v>
      </c>
      <c r="I210" s="88" t="s">
        <v>9211</v>
      </c>
    </row>
    <row r="211" spans="1:9">
      <c r="A211" s="87" t="s">
        <v>6813</v>
      </c>
      <c r="B211" s="87" t="s">
        <v>9440</v>
      </c>
      <c r="C211" s="87" t="s">
        <v>9441</v>
      </c>
      <c r="D211" s="87" t="s">
        <v>9207</v>
      </c>
      <c r="E211" s="87" t="s">
        <v>7319</v>
      </c>
      <c r="F211" s="87" t="s">
        <v>9208</v>
      </c>
      <c r="G211" s="87" t="s">
        <v>9209</v>
      </c>
      <c r="H211" s="87" t="s">
        <v>9210</v>
      </c>
      <c r="I211" s="88" t="s">
        <v>9211</v>
      </c>
    </row>
    <row r="212" spans="1:9">
      <c r="A212" s="87" t="s">
        <v>6813</v>
      </c>
      <c r="B212" s="87" t="s">
        <v>9442</v>
      </c>
      <c r="C212" s="87" t="s">
        <v>9443</v>
      </c>
      <c r="D212" s="87" t="s">
        <v>9207</v>
      </c>
      <c r="E212" s="87" t="s">
        <v>7319</v>
      </c>
      <c r="F212" s="87" t="s">
        <v>9208</v>
      </c>
      <c r="G212" s="87" t="s">
        <v>9209</v>
      </c>
      <c r="H212" s="87" t="s">
        <v>9210</v>
      </c>
      <c r="I212" s="88" t="s">
        <v>9211</v>
      </c>
    </row>
    <row r="213" spans="1:9">
      <c r="A213" s="87" t="s">
        <v>6813</v>
      </c>
      <c r="B213" s="87" t="s">
        <v>9444</v>
      </c>
      <c r="C213" s="87" t="s">
        <v>9445</v>
      </c>
      <c r="D213" s="87" t="s">
        <v>9207</v>
      </c>
      <c r="E213" s="87" t="s">
        <v>7319</v>
      </c>
      <c r="F213" s="87" t="s">
        <v>9208</v>
      </c>
      <c r="G213" s="87" t="s">
        <v>9209</v>
      </c>
      <c r="H213" s="87" t="s">
        <v>9210</v>
      </c>
      <c r="I213" s="88" t="s">
        <v>9211</v>
      </c>
    </row>
    <row r="214" spans="1:9">
      <c r="A214" s="87" t="s">
        <v>6813</v>
      </c>
      <c r="B214" s="87" t="s">
        <v>9446</v>
      </c>
      <c r="C214" s="87" t="s">
        <v>9447</v>
      </c>
      <c r="D214" s="87" t="s">
        <v>9207</v>
      </c>
      <c r="E214" s="87" t="s">
        <v>7319</v>
      </c>
      <c r="F214" s="87" t="s">
        <v>9208</v>
      </c>
      <c r="G214" s="87" t="s">
        <v>9209</v>
      </c>
      <c r="H214" s="87" t="s">
        <v>9210</v>
      </c>
      <c r="I214" s="88" t="s">
        <v>9211</v>
      </c>
    </row>
    <row r="215" spans="1:9">
      <c r="A215" s="87" t="s">
        <v>6813</v>
      </c>
      <c r="B215" s="87" t="s">
        <v>9448</v>
      </c>
      <c r="C215" s="87" t="s">
        <v>9449</v>
      </c>
      <c r="D215" s="87" t="s">
        <v>9207</v>
      </c>
      <c r="E215" s="87" t="s">
        <v>7319</v>
      </c>
      <c r="F215" s="87" t="s">
        <v>9208</v>
      </c>
      <c r="G215" s="87" t="s">
        <v>9209</v>
      </c>
      <c r="H215" s="87" t="s">
        <v>9210</v>
      </c>
      <c r="I215" s="88" t="s">
        <v>9211</v>
      </c>
    </row>
    <row r="216" spans="1:9">
      <c r="A216" s="87" t="s">
        <v>6813</v>
      </c>
      <c r="B216" s="87" t="s">
        <v>9450</v>
      </c>
      <c r="C216" s="87" t="s">
        <v>9451</v>
      </c>
      <c r="D216" s="87" t="s">
        <v>9207</v>
      </c>
      <c r="E216" s="87" t="s">
        <v>7319</v>
      </c>
      <c r="F216" s="87" t="s">
        <v>9208</v>
      </c>
      <c r="G216" s="87" t="s">
        <v>9209</v>
      </c>
      <c r="H216" s="87" t="s">
        <v>9210</v>
      </c>
      <c r="I216" s="88" t="s">
        <v>9211</v>
      </c>
    </row>
    <row r="217" spans="1:9">
      <c r="A217" s="87" t="s">
        <v>6813</v>
      </c>
      <c r="B217" s="87" t="s">
        <v>9452</v>
      </c>
      <c r="C217" s="87" t="s">
        <v>9453</v>
      </c>
      <c r="D217" s="87" t="s">
        <v>9207</v>
      </c>
      <c r="E217" s="87" t="s">
        <v>7319</v>
      </c>
      <c r="F217" s="87" t="s">
        <v>9208</v>
      </c>
      <c r="G217" s="87" t="s">
        <v>9209</v>
      </c>
      <c r="H217" s="87" t="s">
        <v>9210</v>
      </c>
      <c r="I217" s="88" t="s">
        <v>9211</v>
      </c>
    </row>
    <row r="218" spans="1:9">
      <c r="A218" s="87" t="s">
        <v>6813</v>
      </c>
      <c r="B218" s="87" t="s">
        <v>9454</v>
      </c>
      <c r="C218" s="87" t="s">
        <v>9455</v>
      </c>
      <c r="D218" s="87" t="s">
        <v>9207</v>
      </c>
      <c r="E218" s="87" t="s">
        <v>7319</v>
      </c>
      <c r="F218" s="87" t="s">
        <v>9208</v>
      </c>
      <c r="G218" s="87" t="s">
        <v>9209</v>
      </c>
      <c r="H218" s="87" t="s">
        <v>9210</v>
      </c>
      <c r="I218" s="88" t="s">
        <v>9211</v>
      </c>
    </row>
    <row r="219" spans="1:9">
      <c r="A219" s="87" t="s">
        <v>6813</v>
      </c>
      <c r="B219" s="87" t="s">
        <v>9456</v>
      </c>
      <c r="C219" s="87" t="s">
        <v>9457</v>
      </c>
      <c r="D219" s="87" t="s">
        <v>9207</v>
      </c>
      <c r="E219" s="87" t="s">
        <v>7319</v>
      </c>
      <c r="F219" s="87" t="s">
        <v>9208</v>
      </c>
      <c r="G219" s="87" t="s">
        <v>9209</v>
      </c>
      <c r="H219" s="87" t="s">
        <v>9210</v>
      </c>
      <c r="I219" s="88" t="s">
        <v>9211</v>
      </c>
    </row>
    <row r="220" spans="1:9">
      <c r="A220" s="87" t="s">
        <v>6813</v>
      </c>
      <c r="B220" s="87" t="s">
        <v>9458</v>
      </c>
      <c r="C220" s="87" t="s">
        <v>9459</v>
      </c>
      <c r="D220" s="87" t="s">
        <v>9207</v>
      </c>
      <c r="E220" s="87" t="s">
        <v>7319</v>
      </c>
      <c r="F220" s="87" t="s">
        <v>9208</v>
      </c>
      <c r="G220" s="87" t="s">
        <v>9209</v>
      </c>
      <c r="H220" s="87" t="s">
        <v>9210</v>
      </c>
      <c r="I220" s="88" t="s">
        <v>9211</v>
      </c>
    </row>
    <row r="221" spans="1:9">
      <c r="A221" s="87" t="s">
        <v>6813</v>
      </c>
      <c r="B221" s="87" t="s">
        <v>9460</v>
      </c>
      <c r="C221" s="87" t="s">
        <v>9461</v>
      </c>
      <c r="D221" s="87" t="s">
        <v>9207</v>
      </c>
      <c r="E221" s="87" t="s">
        <v>7319</v>
      </c>
      <c r="F221" s="87" t="s">
        <v>9208</v>
      </c>
      <c r="G221" s="87" t="s">
        <v>9209</v>
      </c>
      <c r="H221" s="87" t="s">
        <v>9210</v>
      </c>
      <c r="I221" s="88" t="s">
        <v>9211</v>
      </c>
    </row>
    <row r="222" spans="1:9">
      <c r="A222" s="87" t="s">
        <v>6839</v>
      </c>
      <c r="B222" s="87" t="s">
        <v>9462</v>
      </c>
      <c r="C222" s="87" t="s">
        <v>9463</v>
      </c>
      <c r="D222" s="87" t="s">
        <v>9380</v>
      </c>
      <c r="E222" s="87" t="s">
        <v>6994</v>
      </c>
      <c r="F222" s="87" t="s">
        <v>9381</v>
      </c>
      <c r="G222" s="87" t="s">
        <v>9382</v>
      </c>
      <c r="H222" s="87" t="s">
        <v>9383</v>
      </c>
      <c r="I222" s="88" t="s">
        <v>9384</v>
      </c>
    </row>
    <row r="223" spans="1:9">
      <c r="A223" s="87" t="s">
        <v>6839</v>
      </c>
      <c r="B223" s="87" t="s">
        <v>9464</v>
      </c>
      <c r="C223" s="87" t="s">
        <v>9465</v>
      </c>
      <c r="D223" s="87" t="s">
        <v>9380</v>
      </c>
      <c r="E223" s="87" t="s">
        <v>6994</v>
      </c>
      <c r="F223" s="87" t="s">
        <v>9381</v>
      </c>
      <c r="G223" s="87" t="s">
        <v>9382</v>
      </c>
      <c r="H223" s="87" t="s">
        <v>9383</v>
      </c>
      <c r="I223" s="88" t="s">
        <v>9384</v>
      </c>
    </row>
    <row r="224" spans="1:9">
      <c r="A224" s="87" t="s">
        <v>6839</v>
      </c>
      <c r="B224" s="87" t="s">
        <v>9466</v>
      </c>
      <c r="C224" s="87" t="s">
        <v>9467</v>
      </c>
      <c r="D224" s="87" t="s">
        <v>9380</v>
      </c>
      <c r="E224" s="87" t="s">
        <v>6994</v>
      </c>
      <c r="F224" s="87" t="s">
        <v>9381</v>
      </c>
      <c r="G224" s="87" t="s">
        <v>9382</v>
      </c>
      <c r="H224" s="87" t="s">
        <v>9383</v>
      </c>
      <c r="I224" s="88" t="s">
        <v>9384</v>
      </c>
    </row>
    <row r="225" spans="1:9">
      <c r="A225" s="87" t="s">
        <v>6839</v>
      </c>
      <c r="B225" s="87" t="s">
        <v>9468</v>
      </c>
      <c r="C225" s="87" t="s">
        <v>9469</v>
      </c>
      <c r="D225" s="87" t="s">
        <v>9380</v>
      </c>
      <c r="E225" s="87" t="s">
        <v>6994</v>
      </c>
      <c r="F225" s="87" t="s">
        <v>9381</v>
      </c>
      <c r="G225" s="87" t="s">
        <v>9382</v>
      </c>
      <c r="H225" s="87" t="s">
        <v>9383</v>
      </c>
      <c r="I225" s="88" t="s">
        <v>9384</v>
      </c>
    </row>
    <row r="226" spans="1:9">
      <c r="A226" s="87" t="s">
        <v>6839</v>
      </c>
      <c r="B226" s="87" t="s">
        <v>9470</v>
      </c>
      <c r="C226" s="87" t="s">
        <v>9471</v>
      </c>
      <c r="D226" s="87" t="s">
        <v>9380</v>
      </c>
      <c r="E226" s="87" t="s">
        <v>6994</v>
      </c>
      <c r="F226" s="87" t="s">
        <v>9381</v>
      </c>
      <c r="G226" s="87" t="s">
        <v>9382</v>
      </c>
      <c r="H226" s="87" t="s">
        <v>9383</v>
      </c>
      <c r="I226" s="88" t="s">
        <v>9384</v>
      </c>
    </row>
    <row r="227" spans="1:9">
      <c r="A227" s="87" t="s">
        <v>6839</v>
      </c>
      <c r="B227" s="87" t="s">
        <v>9472</v>
      </c>
      <c r="C227" s="87" t="s">
        <v>9473</v>
      </c>
      <c r="D227" s="87" t="s">
        <v>9380</v>
      </c>
      <c r="E227" s="87" t="s">
        <v>6994</v>
      </c>
      <c r="F227" s="87" t="s">
        <v>9381</v>
      </c>
      <c r="G227" s="87" t="s">
        <v>9382</v>
      </c>
      <c r="H227" s="87" t="s">
        <v>9383</v>
      </c>
      <c r="I227" s="88" t="s">
        <v>9384</v>
      </c>
    </row>
    <row r="228" spans="1:9">
      <c r="A228" s="87" t="s">
        <v>6839</v>
      </c>
      <c r="B228" s="87" t="s">
        <v>9474</v>
      </c>
      <c r="C228" s="87" t="s">
        <v>9475</v>
      </c>
      <c r="D228" s="87" t="s">
        <v>9380</v>
      </c>
      <c r="E228" s="87" t="s">
        <v>6994</v>
      </c>
      <c r="F228" s="87" t="s">
        <v>9381</v>
      </c>
      <c r="G228" s="87" t="s">
        <v>9382</v>
      </c>
      <c r="H228" s="87" t="s">
        <v>9383</v>
      </c>
      <c r="I228" s="88" t="s">
        <v>9384</v>
      </c>
    </row>
    <row r="229" spans="1:9">
      <c r="A229" s="87" t="s">
        <v>6839</v>
      </c>
      <c r="B229" s="87" t="s">
        <v>9476</v>
      </c>
      <c r="C229" s="87" t="s">
        <v>9477</v>
      </c>
      <c r="D229" s="87" t="s">
        <v>9380</v>
      </c>
      <c r="E229" s="87" t="s">
        <v>6994</v>
      </c>
      <c r="F229" s="87" t="s">
        <v>9381</v>
      </c>
      <c r="G229" s="87" t="s">
        <v>9382</v>
      </c>
      <c r="H229" s="87" t="s">
        <v>9383</v>
      </c>
      <c r="I229" s="88" t="s">
        <v>9384</v>
      </c>
    </row>
    <row r="230" spans="1:9">
      <c r="A230" s="87" t="s">
        <v>6839</v>
      </c>
      <c r="B230" s="87" t="s">
        <v>9478</v>
      </c>
      <c r="C230" s="87" t="s">
        <v>9479</v>
      </c>
      <c r="D230" s="87" t="s">
        <v>9380</v>
      </c>
      <c r="E230" s="87" t="s">
        <v>6994</v>
      </c>
      <c r="F230" s="87" t="s">
        <v>9381</v>
      </c>
      <c r="G230" s="87" t="s">
        <v>9382</v>
      </c>
      <c r="H230" s="87" t="s">
        <v>9383</v>
      </c>
      <c r="I230" s="88" t="s">
        <v>9384</v>
      </c>
    </row>
    <row r="231" spans="1:9">
      <c r="A231" s="87" t="s">
        <v>6839</v>
      </c>
      <c r="B231" s="87" t="s">
        <v>9480</v>
      </c>
      <c r="C231" s="87" t="s">
        <v>9481</v>
      </c>
      <c r="D231" s="87" t="s">
        <v>9380</v>
      </c>
      <c r="E231" s="87" t="s">
        <v>6994</v>
      </c>
      <c r="F231" s="87" t="s">
        <v>9381</v>
      </c>
      <c r="G231" s="87" t="s">
        <v>9382</v>
      </c>
      <c r="H231" s="87" t="s">
        <v>9383</v>
      </c>
      <c r="I231" s="88" t="s">
        <v>9384</v>
      </c>
    </row>
    <row r="232" spans="1:9">
      <c r="A232" s="87" t="s">
        <v>6839</v>
      </c>
      <c r="B232" s="87" t="s">
        <v>9482</v>
      </c>
      <c r="C232" s="87" t="s">
        <v>9483</v>
      </c>
      <c r="D232" s="87" t="s">
        <v>9380</v>
      </c>
      <c r="E232" s="87" t="s">
        <v>6994</v>
      </c>
      <c r="F232" s="87" t="s">
        <v>9381</v>
      </c>
      <c r="G232" s="87" t="s">
        <v>9382</v>
      </c>
      <c r="H232" s="87" t="s">
        <v>9383</v>
      </c>
      <c r="I232" s="88" t="s">
        <v>9384</v>
      </c>
    </row>
    <row r="233" spans="1:9">
      <c r="A233" s="87" t="s">
        <v>6839</v>
      </c>
      <c r="B233" s="87" t="s">
        <v>9484</v>
      </c>
      <c r="C233" s="87" t="s">
        <v>9485</v>
      </c>
      <c r="D233" s="87" t="s">
        <v>9380</v>
      </c>
      <c r="E233" s="87" t="s">
        <v>6994</v>
      </c>
      <c r="F233" s="87" t="s">
        <v>9381</v>
      </c>
      <c r="G233" s="87" t="s">
        <v>9382</v>
      </c>
      <c r="H233" s="87" t="s">
        <v>9383</v>
      </c>
      <c r="I233" s="88" t="s">
        <v>9384</v>
      </c>
    </row>
    <row r="234" spans="1:9">
      <c r="A234" s="87" t="s">
        <v>6839</v>
      </c>
      <c r="B234" s="87" t="s">
        <v>9486</v>
      </c>
      <c r="C234" s="87" t="s">
        <v>9487</v>
      </c>
      <c r="D234" s="87" t="s">
        <v>9380</v>
      </c>
      <c r="E234" s="87" t="s">
        <v>6994</v>
      </c>
      <c r="F234" s="87" t="s">
        <v>9381</v>
      </c>
      <c r="G234" s="87" t="s">
        <v>9382</v>
      </c>
      <c r="H234" s="87" t="s">
        <v>9383</v>
      </c>
      <c r="I234" s="88" t="s">
        <v>9384</v>
      </c>
    </row>
    <row r="235" spans="1:9">
      <c r="A235" s="87" t="s">
        <v>6839</v>
      </c>
      <c r="B235" s="87" t="s">
        <v>9488</v>
      </c>
      <c r="C235" s="87" t="s">
        <v>9489</v>
      </c>
      <c r="D235" s="87" t="s">
        <v>9380</v>
      </c>
      <c r="E235" s="87" t="s">
        <v>6994</v>
      </c>
      <c r="F235" s="87" t="s">
        <v>9381</v>
      </c>
      <c r="G235" s="87" t="s">
        <v>9382</v>
      </c>
      <c r="H235" s="87" t="s">
        <v>9383</v>
      </c>
      <c r="I235" s="88" t="s">
        <v>9384</v>
      </c>
    </row>
    <row r="236" spans="1:9">
      <c r="A236" s="87" t="s">
        <v>6839</v>
      </c>
      <c r="B236" s="87" t="s">
        <v>9490</v>
      </c>
      <c r="C236" s="87" t="s">
        <v>9491</v>
      </c>
      <c r="D236" s="87" t="s">
        <v>9380</v>
      </c>
      <c r="E236" s="87" t="s">
        <v>6994</v>
      </c>
      <c r="F236" s="87" t="s">
        <v>9381</v>
      </c>
      <c r="G236" s="87" t="s">
        <v>9382</v>
      </c>
      <c r="H236" s="87" t="s">
        <v>9383</v>
      </c>
      <c r="I236" s="88" t="s">
        <v>9384</v>
      </c>
    </row>
    <row r="237" spans="1:9">
      <c r="A237" s="87" t="s">
        <v>6839</v>
      </c>
      <c r="B237" s="87" t="s">
        <v>9492</v>
      </c>
      <c r="C237" s="87" t="s">
        <v>9493</v>
      </c>
      <c r="D237" s="87" t="s">
        <v>9380</v>
      </c>
      <c r="E237" s="87" t="s">
        <v>6994</v>
      </c>
      <c r="F237" s="87" t="s">
        <v>9381</v>
      </c>
      <c r="G237" s="87" t="s">
        <v>9382</v>
      </c>
      <c r="H237" s="87" t="s">
        <v>9383</v>
      </c>
      <c r="I237" s="88" t="s">
        <v>9384</v>
      </c>
    </row>
    <row r="238" spans="1:9">
      <c r="A238" s="87" t="s">
        <v>6839</v>
      </c>
      <c r="B238" s="87" t="s">
        <v>9494</v>
      </c>
      <c r="C238" s="87" t="s">
        <v>9495</v>
      </c>
      <c r="D238" s="87" t="s">
        <v>9380</v>
      </c>
      <c r="E238" s="87" t="s">
        <v>6994</v>
      </c>
      <c r="F238" s="87" t="s">
        <v>9381</v>
      </c>
      <c r="G238" s="87" t="s">
        <v>9382</v>
      </c>
      <c r="H238" s="87" t="s">
        <v>9383</v>
      </c>
      <c r="I238" s="88" t="s">
        <v>9384</v>
      </c>
    </row>
    <row r="239" spans="1:9">
      <c r="A239" s="87" t="s">
        <v>6839</v>
      </c>
      <c r="B239" s="87" t="s">
        <v>9496</v>
      </c>
      <c r="C239" s="87" t="s">
        <v>9497</v>
      </c>
      <c r="D239" s="87" t="s">
        <v>9380</v>
      </c>
      <c r="E239" s="87" t="s">
        <v>6994</v>
      </c>
      <c r="F239" s="87" t="s">
        <v>9381</v>
      </c>
      <c r="G239" s="87" t="s">
        <v>9382</v>
      </c>
      <c r="H239" s="87" t="s">
        <v>9383</v>
      </c>
      <c r="I239" s="88" t="s">
        <v>9384</v>
      </c>
    </row>
    <row r="240" spans="1:9">
      <c r="A240" s="87" t="s">
        <v>6839</v>
      </c>
      <c r="B240" s="87" t="s">
        <v>9498</v>
      </c>
      <c r="C240" s="87" t="s">
        <v>9499</v>
      </c>
      <c r="D240" s="87" t="s">
        <v>9380</v>
      </c>
      <c r="E240" s="87" t="s">
        <v>6994</v>
      </c>
      <c r="F240" s="87" t="s">
        <v>9381</v>
      </c>
      <c r="G240" s="87" t="s">
        <v>9382</v>
      </c>
      <c r="H240" s="87" t="s">
        <v>9383</v>
      </c>
      <c r="I240" s="88" t="s">
        <v>9384</v>
      </c>
    </row>
    <row r="241" spans="1:9">
      <c r="A241" s="87" t="s">
        <v>6839</v>
      </c>
      <c r="B241" s="87" t="s">
        <v>9500</v>
      </c>
      <c r="C241" s="87" t="s">
        <v>9501</v>
      </c>
      <c r="D241" s="87" t="s">
        <v>9380</v>
      </c>
      <c r="E241" s="87" t="s">
        <v>6994</v>
      </c>
      <c r="F241" s="87" t="s">
        <v>9381</v>
      </c>
      <c r="G241" s="87" t="s">
        <v>9382</v>
      </c>
      <c r="H241" s="87" t="s">
        <v>9383</v>
      </c>
      <c r="I241" s="88" t="s">
        <v>9384</v>
      </c>
    </row>
    <row r="242" spans="1:9">
      <c r="A242" s="87" t="s">
        <v>6839</v>
      </c>
      <c r="B242" s="87" t="s">
        <v>9502</v>
      </c>
      <c r="C242" s="87" t="s">
        <v>9503</v>
      </c>
      <c r="D242" s="87" t="s">
        <v>9380</v>
      </c>
      <c r="E242" s="87" t="s">
        <v>6994</v>
      </c>
      <c r="F242" s="87" t="s">
        <v>9381</v>
      </c>
      <c r="G242" s="87" t="s">
        <v>9382</v>
      </c>
      <c r="H242" s="87" t="s">
        <v>9383</v>
      </c>
      <c r="I242" s="88" t="s">
        <v>9384</v>
      </c>
    </row>
    <row r="243" spans="1:9">
      <c r="A243" s="87" t="s">
        <v>6839</v>
      </c>
      <c r="B243" s="87" t="s">
        <v>9504</v>
      </c>
      <c r="C243" s="87" t="s">
        <v>9505</v>
      </c>
      <c r="D243" s="87" t="s">
        <v>9380</v>
      </c>
      <c r="E243" s="87" t="s">
        <v>6994</v>
      </c>
      <c r="F243" s="87" t="s">
        <v>9381</v>
      </c>
      <c r="G243" s="87" t="s">
        <v>9382</v>
      </c>
      <c r="H243" s="87" t="s">
        <v>9383</v>
      </c>
      <c r="I243" s="88" t="s">
        <v>9384</v>
      </c>
    </row>
    <row r="244" spans="1:9">
      <c r="A244" s="87" t="s">
        <v>6839</v>
      </c>
      <c r="B244" s="87" t="s">
        <v>9506</v>
      </c>
      <c r="C244" s="87" t="s">
        <v>9507</v>
      </c>
      <c r="D244" s="87" t="s">
        <v>9380</v>
      </c>
      <c r="E244" s="87" t="s">
        <v>6994</v>
      </c>
      <c r="F244" s="87" t="s">
        <v>9381</v>
      </c>
      <c r="G244" s="87" t="s">
        <v>9382</v>
      </c>
      <c r="H244" s="87" t="s">
        <v>9383</v>
      </c>
      <c r="I244" s="88" t="s">
        <v>9384</v>
      </c>
    </row>
    <row r="245" spans="1:9">
      <c r="A245" s="87" t="s">
        <v>6839</v>
      </c>
      <c r="B245" s="87" t="s">
        <v>9508</v>
      </c>
      <c r="C245" s="87" t="s">
        <v>9509</v>
      </c>
      <c r="D245" s="87" t="s">
        <v>9380</v>
      </c>
      <c r="E245" s="87" t="s">
        <v>6994</v>
      </c>
      <c r="F245" s="87" t="s">
        <v>9381</v>
      </c>
      <c r="G245" s="87" t="s">
        <v>9382</v>
      </c>
      <c r="H245" s="87" t="s">
        <v>9383</v>
      </c>
      <c r="I245" s="88" t="s">
        <v>9384</v>
      </c>
    </row>
    <row r="246" spans="1:9">
      <c r="A246" s="87" t="s">
        <v>6839</v>
      </c>
      <c r="B246" s="87" t="s">
        <v>9510</v>
      </c>
      <c r="C246" s="87" t="s">
        <v>9511</v>
      </c>
      <c r="D246" s="87" t="s">
        <v>9380</v>
      </c>
      <c r="E246" s="87" t="s">
        <v>6994</v>
      </c>
      <c r="F246" s="87" t="s">
        <v>9381</v>
      </c>
      <c r="G246" s="87" t="s">
        <v>9382</v>
      </c>
      <c r="H246" s="87" t="s">
        <v>9383</v>
      </c>
      <c r="I246" s="88" t="s">
        <v>9384</v>
      </c>
    </row>
    <row r="247" spans="1:9">
      <c r="A247" s="87" t="s">
        <v>6839</v>
      </c>
      <c r="B247" s="87" t="s">
        <v>9512</v>
      </c>
      <c r="C247" s="87" t="s">
        <v>9513</v>
      </c>
      <c r="D247" s="87" t="s">
        <v>9380</v>
      </c>
      <c r="E247" s="87" t="s">
        <v>6994</v>
      </c>
      <c r="F247" s="87" t="s">
        <v>9381</v>
      </c>
      <c r="G247" s="87" t="s">
        <v>9382</v>
      </c>
      <c r="H247" s="87" t="s">
        <v>9383</v>
      </c>
      <c r="I247" s="88" t="s">
        <v>9384</v>
      </c>
    </row>
    <row r="248" spans="1:9">
      <c r="A248" s="87" t="s">
        <v>6839</v>
      </c>
      <c r="B248" s="87" t="s">
        <v>9514</v>
      </c>
      <c r="C248" s="87" t="s">
        <v>9515</v>
      </c>
      <c r="D248" s="87" t="s">
        <v>9380</v>
      </c>
      <c r="E248" s="87" t="s">
        <v>6994</v>
      </c>
      <c r="F248" s="87" t="s">
        <v>9381</v>
      </c>
      <c r="G248" s="87" t="s">
        <v>9382</v>
      </c>
      <c r="H248" s="87" t="s">
        <v>9383</v>
      </c>
      <c r="I248" s="88" t="s">
        <v>9384</v>
      </c>
    </row>
    <row r="249" spans="1:9">
      <c r="A249" s="87" t="s">
        <v>6839</v>
      </c>
      <c r="B249" s="87" t="s">
        <v>9516</v>
      </c>
      <c r="C249" s="87" t="s">
        <v>9517</v>
      </c>
      <c r="D249" s="87" t="s">
        <v>9380</v>
      </c>
      <c r="E249" s="87" t="s">
        <v>6994</v>
      </c>
      <c r="F249" s="87" t="s">
        <v>9381</v>
      </c>
      <c r="G249" s="87" t="s">
        <v>9382</v>
      </c>
      <c r="H249" s="87" t="s">
        <v>9383</v>
      </c>
      <c r="I249" s="88" t="s">
        <v>9384</v>
      </c>
    </row>
    <row r="250" spans="1:9">
      <c r="A250" s="87" t="s">
        <v>6839</v>
      </c>
      <c r="B250" s="87" t="s">
        <v>9518</v>
      </c>
      <c r="C250" s="87" t="s">
        <v>9519</v>
      </c>
      <c r="D250" s="87" t="s">
        <v>9380</v>
      </c>
      <c r="E250" s="87" t="s">
        <v>6994</v>
      </c>
      <c r="F250" s="87" t="s">
        <v>9381</v>
      </c>
      <c r="G250" s="87" t="s">
        <v>9382</v>
      </c>
      <c r="H250" s="87" t="s">
        <v>9383</v>
      </c>
      <c r="I250" s="88" t="s">
        <v>9384</v>
      </c>
    </row>
    <row r="251" spans="1:9">
      <c r="A251" s="87" t="s">
        <v>6839</v>
      </c>
      <c r="B251" s="87" t="s">
        <v>9520</v>
      </c>
      <c r="C251" s="87" t="s">
        <v>9521</v>
      </c>
      <c r="D251" s="87" t="s">
        <v>9380</v>
      </c>
      <c r="E251" s="87" t="s">
        <v>6994</v>
      </c>
      <c r="F251" s="87" t="s">
        <v>9381</v>
      </c>
      <c r="G251" s="87" t="s">
        <v>9382</v>
      </c>
      <c r="H251" s="87" t="s">
        <v>9383</v>
      </c>
      <c r="I251" s="88" t="s">
        <v>9384</v>
      </c>
    </row>
    <row r="252" spans="1:9">
      <c r="A252" s="87" t="s">
        <v>6839</v>
      </c>
      <c r="B252" s="87" t="s">
        <v>9522</v>
      </c>
      <c r="C252" s="87" t="s">
        <v>9523</v>
      </c>
      <c r="D252" s="87" t="s">
        <v>9380</v>
      </c>
      <c r="E252" s="87" t="s">
        <v>6994</v>
      </c>
      <c r="F252" s="87" t="s">
        <v>9381</v>
      </c>
      <c r="G252" s="87" t="s">
        <v>9382</v>
      </c>
      <c r="H252" s="87" t="s">
        <v>9383</v>
      </c>
      <c r="I252" s="88" t="s">
        <v>9384</v>
      </c>
    </row>
    <row r="253" spans="1:9">
      <c r="A253" s="87" t="s">
        <v>6839</v>
      </c>
      <c r="B253" s="87" t="s">
        <v>9524</v>
      </c>
      <c r="C253" s="87" t="s">
        <v>9525</v>
      </c>
      <c r="D253" s="87" t="s">
        <v>9380</v>
      </c>
      <c r="E253" s="87" t="s">
        <v>6994</v>
      </c>
      <c r="F253" s="87" t="s">
        <v>9381</v>
      </c>
      <c r="G253" s="87" t="s">
        <v>9382</v>
      </c>
      <c r="H253" s="87" t="s">
        <v>9383</v>
      </c>
      <c r="I253" s="88" t="s">
        <v>9384</v>
      </c>
    </row>
    <row r="254" spans="1:9">
      <c r="A254" s="87" t="s">
        <v>6839</v>
      </c>
      <c r="B254" s="87" t="s">
        <v>9526</v>
      </c>
      <c r="C254" s="87" t="s">
        <v>9527</v>
      </c>
      <c r="D254" s="87" t="s">
        <v>9380</v>
      </c>
      <c r="E254" s="87" t="s">
        <v>6994</v>
      </c>
      <c r="F254" s="87" t="s">
        <v>9381</v>
      </c>
      <c r="G254" s="87" t="s">
        <v>9382</v>
      </c>
      <c r="H254" s="87" t="s">
        <v>9383</v>
      </c>
      <c r="I254" s="88" t="s">
        <v>9384</v>
      </c>
    </row>
    <row r="255" spans="1:9">
      <c r="A255" s="87" t="s">
        <v>6839</v>
      </c>
      <c r="B255" s="87" t="s">
        <v>9528</v>
      </c>
      <c r="C255" s="87" t="s">
        <v>9529</v>
      </c>
      <c r="D255" s="87" t="s">
        <v>9380</v>
      </c>
      <c r="E255" s="87" t="s">
        <v>6994</v>
      </c>
      <c r="F255" s="87" t="s">
        <v>9381</v>
      </c>
      <c r="G255" s="87" t="s">
        <v>9382</v>
      </c>
      <c r="H255" s="87" t="s">
        <v>9383</v>
      </c>
      <c r="I255" s="88" t="s">
        <v>9384</v>
      </c>
    </row>
    <row r="256" spans="1:9">
      <c r="A256" s="87" t="s">
        <v>6839</v>
      </c>
      <c r="B256" s="87" t="s">
        <v>9530</v>
      </c>
      <c r="C256" s="87" t="s">
        <v>9531</v>
      </c>
      <c r="D256" s="87" t="s">
        <v>9380</v>
      </c>
      <c r="E256" s="87" t="s">
        <v>6994</v>
      </c>
      <c r="F256" s="87" t="s">
        <v>9381</v>
      </c>
      <c r="G256" s="87" t="s">
        <v>9382</v>
      </c>
      <c r="H256" s="87" t="s">
        <v>9383</v>
      </c>
      <c r="I256" s="88" t="s">
        <v>9384</v>
      </c>
    </row>
    <row r="257" spans="1:9">
      <c r="A257" s="87" t="s">
        <v>6839</v>
      </c>
      <c r="B257" s="87" t="s">
        <v>9532</v>
      </c>
      <c r="C257" s="87" t="s">
        <v>9533</v>
      </c>
      <c r="D257" s="87" t="s">
        <v>9380</v>
      </c>
      <c r="E257" s="87" t="s">
        <v>6994</v>
      </c>
      <c r="F257" s="87" t="s">
        <v>9381</v>
      </c>
      <c r="G257" s="87" t="s">
        <v>9382</v>
      </c>
      <c r="H257" s="87" t="s">
        <v>9383</v>
      </c>
      <c r="I257" s="88" t="s">
        <v>9384</v>
      </c>
    </row>
    <row r="258" spans="1:9">
      <c r="A258" s="87" t="s">
        <v>6839</v>
      </c>
      <c r="B258" s="87" t="s">
        <v>9534</v>
      </c>
      <c r="C258" s="87" t="s">
        <v>9535</v>
      </c>
      <c r="D258" s="87" t="s">
        <v>9380</v>
      </c>
      <c r="E258" s="87" t="s">
        <v>6994</v>
      </c>
      <c r="F258" s="87" t="s">
        <v>9381</v>
      </c>
      <c r="G258" s="87" t="s">
        <v>9382</v>
      </c>
      <c r="H258" s="87" t="s">
        <v>9383</v>
      </c>
      <c r="I258" s="88" t="s">
        <v>9384</v>
      </c>
    </row>
    <row r="259" spans="1:9">
      <c r="A259" s="87" t="s">
        <v>6774</v>
      </c>
      <c r="B259" s="87" t="s">
        <v>9536</v>
      </c>
      <c r="C259" s="87" t="s">
        <v>9537</v>
      </c>
      <c r="D259" s="87" t="s">
        <v>9380</v>
      </c>
      <c r="E259" s="87" t="s">
        <v>6994</v>
      </c>
      <c r="F259" s="87" t="s">
        <v>9381</v>
      </c>
      <c r="G259" s="87" t="s">
        <v>9382</v>
      </c>
      <c r="H259" s="87" t="s">
        <v>9383</v>
      </c>
      <c r="I259" s="88" t="s">
        <v>9384</v>
      </c>
    </row>
    <row r="260" spans="1:9">
      <c r="A260" s="87" t="s">
        <v>6774</v>
      </c>
      <c r="B260" s="87" t="s">
        <v>9538</v>
      </c>
      <c r="C260" s="87" t="s">
        <v>9539</v>
      </c>
      <c r="D260" s="87" t="s">
        <v>9380</v>
      </c>
      <c r="E260" s="87" t="s">
        <v>6994</v>
      </c>
      <c r="F260" s="87" t="s">
        <v>9381</v>
      </c>
      <c r="G260" s="87" t="s">
        <v>9382</v>
      </c>
      <c r="H260" s="87" t="s">
        <v>9383</v>
      </c>
      <c r="I260" s="88" t="s">
        <v>9384</v>
      </c>
    </row>
    <row r="261" spans="1:9">
      <c r="A261" s="87" t="s">
        <v>6774</v>
      </c>
      <c r="B261" s="87" t="s">
        <v>9540</v>
      </c>
      <c r="C261" s="87" t="s">
        <v>9541</v>
      </c>
      <c r="D261" s="87" t="s">
        <v>9380</v>
      </c>
      <c r="E261" s="87" t="s">
        <v>6994</v>
      </c>
      <c r="F261" s="87" t="s">
        <v>9381</v>
      </c>
      <c r="G261" s="87" t="s">
        <v>9382</v>
      </c>
      <c r="H261" s="87" t="s">
        <v>9383</v>
      </c>
      <c r="I261" s="88" t="s">
        <v>9384</v>
      </c>
    </row>
    <row r="262" spans="1:9">
      <c r="A262" s="87" t="s">
        <v>6774</v>
      </c>
      <c r="B262" s="87" t="s">
        <v>9542</v>
      </c>
      <c r="C262" s="87" t="s">
        <v>9543</v>
      </c>
      <c r="D262" s="87" t="s">
        <v>9380</v>
      </c>
      <c r="E262" s="87" t="s">
        <v>6994</v>
      </c>
      <c r="F262" s="87" t="s">
        <v>9381</v>
      </c>
      <c r="G262" s="87" t="s">
        <v>9382</v>
      </c>
      <c r="H262" s="87" t="s">
        <v>9383</v>
      </c>
      <c r="I262" s="88" t="s">
        <v>9384</v>
      </c>
    </row>
    <row r="263" spans="1:9">
      <c r="A263" s="87" t="s">
        <v>6774</v>
      </c>
      <c r="B263" s="87" t="s">
        <v>9544</v>
      </c>
      <c r="C263" s="87" t="s">
        <v>9545</v>
      </c>
      <c r="D263" s="87" t="s">
        <v>9380</v>
      </c>
      <c r="E263" s="87" t="s">
        <v>6994</v>
      </c>
      <c r="F263" s="87" t="s">
        <v>9381</v>
      </c>
      <c r="G263" s="87" t="s">
        <v>9382</v>
      </c>
      <c r="H263" s="87" t="s">
        <v>9383</v>
      </c>
      <c r="I263" s="88" t="s">
        <v>9384</v>
      </c>
    </row>
    <row r="264" spans="1:9">
      <c r="A264" s="87" t="s">
        <v>6774</v>
      </c>
      <c r="B264" s="87" t="s">
        <v>9546</v>
      </c>
      <c r="C264" s="87" t="s">
        <v>9547</v>
      </c>
      <c r="D264" s="87" t="s">
        <v>9380</v>
      </c>
      <c r="E264" s="87" t="s">
        <v>6994</v>
      </c>
      <c r="F264" s="87" t="s">
        <v>9381</v>
      </c>
      <c r="G264" s="87" t="s">
        <v>9382</v>
      </c>
      <c r="H264" s="87" t="s">
        <v>9383</v>
      </c>
      <c r="I264" s="88" t="s">
        <v>9384</v>
      </c>
    </row>
    <row r="265" spans="1:9">
      <c r="A265" s="87" t="s">
        <v>6774</v>
      </c>
      <c r="B265" s="87" t="s">
        <v>9548</v>
      </c>
      <c r="C265" s="87" t="s">
        <v>9549</v>
      </c>
      <c r="D265" s="87" t="s">
        <v>9380</v>
      </c>
      <c r="E265" s="87" t="s">
        <v>6994</v>
      </c>
      <c r="F265" s="87" t="s">
        <v>9381</v>
      </c>
      <c r="G265" s="87" t="s">
        <v>9382</v>
      </c>
      <c r="H265" s="87" t="s">
        <v>9383</v>
      </c>
      <c r="I265" s="88" t="s">
        <v>9384</v>
      </c>
    </row>
    <row r="266" spans="1:9">
      <c r="A266" s="87" t="s">
        <v>6774</v>
      </c>
      <c r="B266" s="87" t="s">
        <v>9550</v>
      </c>
      <c r="C266" s="87" t="s">
        <v>9551</v>
      </c>
      <c r="D266" s="87" t="s">
        <v>9380</v>
      </c>
      <c r="E266" s="87" t="s">
        <v>6994</v>
      </c>
      <c r="F266" s="87" t="s">
        <v>9381</v>
      </c>
      <c r="G266" s="87" t="s">
        <v>9382</v>
      </c>
      <c r="H266" s="87" t="s">
        <v>9383</v>
      </c>
      <c r="I266" s="88" t="s">
        <v>9384</v>
      </c>
    </row>
    <row r="267" spans="1:9">
      <c r="A267" s="87" t="s">
        <v>6774</v>
      </c>
      <c r="B267" s="87" t="s">
        <v>9552</v>
      </c>
      <c r="C267" s="87" t="s">
        <v>9553</v>
      </c>
      <c r="D267" s="87" t="s">
        <v>9380</v>
      </c>
      <c r="E267" s="87" t="s">
        <v>6994</v>
      </c>
      <c r="F267" s="87" t="s">
        <v>9381</v>
      </c>
      <c r="G267" s="87" t="s">
        <v>9382</v>
      </c>
      <c r="H267" s="87" t="s">
        <v>9383</v>
      </c>
      <c r="I267" s="88" t="s">
        <v>9384</v>
      </c>
    </row>
    <row r="268" spans="1:9">
      <c r="A268" s="87" t="s">
        <v>6774</v>
      </c>
      <c r="B268" s="87" t="s">
        <v>9554</v>
      </c>
      <c r="C268" s="87" t="s">
        <v>9555</v>
      </c>
      <c r="D268" s="87" t="s">
        <v>9380</v>
      </c>
      <c r="E268" s="87" t="s">
        <v>6994</v>
      </c>
      <c r="F268" s="87" t="s">
        <v>9381</v>
      </c>
      <c r="G268" s="87" t="s">
        <v>9382</v>
      </c>
      <c r="H268" s="87" t="s">
        <v>9383</v>
      </c>
      <c r="I268" s="88" t="s">
        <v>9384</v>
      </c>
    </row>
    <row r="269" spans="1:9">
      <c r="A269" s="87" t="s">
        <v>6774</v>
      </c>
      <c r="B269" s="87" t="s">
        <v>9556</v>
      </c>
      <c r="C269" s="87" t="s">
        <v>9557</v>
      </c>
      <c r="D269" s="87" t="s">
        <v>9380</v>
      </c>
      <c r="E269" s="87" t="s">
        <v>6994</v>
      </c>
      <c r="F269" s="87" t="s">
        <v>9381</v>
      </c>
      <c r="G269" s="87" t="s">
        <v>9382</v>
      </c>
      <c r="H269" s="87" t="s">
        <v>9383</v>
      </c>
      <c r="I269" s="88" t="s">
        <v>9384</v>
      </c>
    </row>
    <row r="270" spans="1:9">
      <c r="A270" s="87" t="s">
        <v>6774</v>
      </c>
      <c r="B270" s="87" t="s">
        <v>9558</v>
      </c>
      <c r="C270" s="87" t="s">
        <v>9559</v>
      </c>
      <c r="D270" s="87" t="s">
        <v>9380</v>
      </c>
      <c r="E270" s="87" t="s">
        <v>6994</v>
      </c>
      <c r="F270" s="87" t="s">
        <v>9381</v>
      </c>
      <c r="G270" s="87" t="s">
        <v>9382</v>
      </c>
      <c r="H270" s="87" t="s">
        <v>9383</v>
      </c>
      <c r="I270" s="88" t="s">
        <v>9384</v>
      </c>
    </row>
    <row r="271" spans="1:9">
      <c r="A271" s="87" t="s">
        <v>6774</v>
      </c>
      <c r="B271" s="87" t="s">
        <v>9560</v>
      </c>
      <c r="C271" s="87" t="s">
        <v>9561</v>
      </c>
      <c r="D271" s="87" t="s">
        <v>9380</v>
      </c>
      <c r="E271" s="87" t="s">
        <v>6994</v>
      </c>
      <c r="F271" s="87" t="s">
        <v>9381</v>
      </c>
      <c r="G271" s="87" t="s">
        <v>9382</v>
      </c>
      <c r="H271" s="87" t="s">
        <v>9383</v>
      </c>
      <c r="I271" s="88" t="s">
        <v>9384</v>
      </c>
    </row>
    <row r="272" spans="1:9">
      <c r="A272" s="87" t="s">
        <v>6774</v>
      </c>
      <c r="B272" s="87" t="s">
        <v>9562</v>
      </c>
      <c r="C272" s="87" t="s">
        <v>9563</v>
      </c>
      <c r="D272" s="87" t="s">
        <v>9380</v>
      </c>
      <c r="E272" s="87" t="s">
        <v>6994</v>
      </c>
      <c r="F272" s="87" t="s">
        <v>9381</v>
      </c>
      <c r="G272" s="87" t="s">
        <v>9382</v>
      </c>
      <c r="H272" s="87" t="s">
        <v>9383</v>
      </c>
      <c r="I272" s="88" t="s">
        <v>9384</v>
      </c>
    </row>
    <row r="273" spans="1:9">
      <c r="A273" s="87" t="s">
        <v>6774</v>
      </c>
      <c r="B273" s="87" t="s">
        <v>9564</v>
      </c>
      <c r="C273" s="87" t="s">
        <v>9565</v>
      </c>
      <c r="D273" s="87" t="s">
        <v>9380</v>
      </c>
      <c r="E273" s="87" t="s">
        <v>6994</v>
      </c>
      <c r="F273" s="87" t="s">
        <v>9381</v>
      </c>
      <c r="G273" s="87" t="s">
        <v>9382</v>
      </c>
      <c r="H273" s="87" t="s">
        <v>9383</v>
      </c>
      <c r="I273" s="88" t="s">
        <v>9384</v>
      </c>
    </row>
    <row r="274" spans="1:9">
      <c r="A274" s="87" t="s">
        <v>6774</v>
      </c>
      <c r="B274" s="87" t="s">
        <v>9566</v>
      </c>
      <c r="C274" s="87" t="s">
        <v>9567</v>
      </c>
      <c r="D274" s="87" t="s">
        <v>9380</v>
      </c>
      <c r="E274" s="87" t="s">
        <v>6994</v>
      </c>
      <c r="F274" s="87" t="s">
        <v>9381</v>
      </c>
      <c r="G274" s="87" t="s">
        <v>9382</v>
      </c>
      <c r="H274" s="87" t="s">
        <v>9383</v>
      </c>
      <c r="I274" s="88" t="s">
        <v>9384</v>
      </c>
    </row>
    <row r="275" spans="1:9">
      <c r="A275" s="87" t="s">
        <v>6774</v>
      </c>
      <c r="B275" s="87" t="s">
        <v>9568</v>
      </c>
      <c r="C275" s="87" t="s">
        <v>9569</v>
      </c>
      <c r="D275" s="87" t="s">
        <v>9380</v>
      </c>
      <c r="E275" s="87" t="s">
        <v>6994</v>
      </c>
      <c r="F275" s="87" t="s">
        <v>9381</v>
      </c>
      <c r="G275" s="87" t="s">
        <v>9382</v>
      </c>
      <c r="H275" s="87" t="s">
        <v>9383</v>
      </c>
      <c r="I275" s="88" t="s">
        <v>9384</v>
      </c>
    </row>
    <row r="276" spans="1:9">
      <c r="A276" s="87" t="s">
        <v>6774</v>
      </c>
      <c r="B276" s="87" t="s">
        <v>9570</v>
      </c>
      <c r="C276" s="87" t="s">
        <v>9571</v>
      </c>
      <c r="D276" s="87" t="s">
        <v>9380</v>
      </c>
      <c r="E276" s="87" t="s">
        <v>6994</v>
      </c>
      <c r="F276" s="87" t="s">
        <v>9381</v>
      </c>
      <c r="G276" s="87" t="s">
        <v>9382</v>
      </c>
      <c r="H276" s="87" t="s">
        <v>9383</v>
      </c>
      <c r="I276" s="88" t="s">
        <v>9384</v>
      </c>
    </row>
    <row r="277" spans="1:9">
      <c r="A277" s="87" t="s">
        <v>6774</v>
      </c>
      <c r="B277" s="87" t="s">
        <v>9572</v>
      </c>
      <c r="C277" s="87" t="s">
        <v>9573</v>
      </c>
      <c r="D277" s="87" t="s">
        <v>9380</v>
      </c>
      <c r="E277" s="87" t="s">
        <v>6994</v>
      </c>
      <c r="F277" s="87" t="s">
        <v>9381</v>
      </c>
      <c r="G277" s="87" t="s">
        <v>9382</v>
      </c>
      <c r="H277" s="87" t="s">
        <v>9383</v>
      </c>
      <c r="I277" s="88" t="s">
        <v>9384</v>
      </c>
    </row>
    <row r="278" spans="1:9">
      <c r="A278" s="87" t="s">
        <v>6774</v>
      </c>
      <c r="B278" s="87" t="s">
        <v>9574</v>
      </c>
      <c r="C278" s="87" t="s">
        <v>9575</v>
      </c>
      <c r="D278" s="87" t="s">
        <v>9380</v>
      </c>
      <c r="E278" s="87" t="s">
        <v>6994</v>
      </c>
      <c r="F278" s="87" t="s">
        <v>9381</v>
      </c>
      <c r="G278" s="87" t="s">
        <v>9382</v>
      </c>
      <c r="H278" s="87" t="s">
        <v>9383</v>
      </c>
      <c r="I278" s="88" t="s">
        <v>9384</v>
      </c>
    </row>
    <row r="279" spans="1:9">
      <c r="A279" s="87" t="s">
        <v>6774</v>
      </c>
      <c r="B279" s="87" t="s">
        <v>9576</v>
      </c>
      <c r="C279" s="87" t="s">
        <v>9577</v>
      </c>
      <c r="D279" s="87" t="s">
        <v>9380</v>
      </c>
      <c r="E279" s="87" t="s">
        <v>6994</v>
      </c>
      <c r="F279" s="87" t="s">
        <v>9381</v>
      </c>
      <c r="G279" s="87" t="s">
        <v>9382</v>
      </c>
      <c r="H279" s="87" t="s">
        <v>9383</v>
      </c>
      <c r="I279" s="88" t="s">
        <v>9384</v>
      </c>
    </row>
    <row r="280" spans="1:9">
      <c r="A280" s="87" t="s">
        <v>6774</v>
      </c>
      <c r="B280" s="87" t="s">
        <v>9578</v>
      </c>
      <c r="C280" s="87" t="s">
        <v>9579</v>
      </c>
      <c r="D280" s="87" t="s">
        <v>9380</v>
      </c>
      <c r="E280" s="87" t="s">
        <v>6994</v>
      </c>
      <c r="F280" s="87" t="s">
        <v>9381</v>
      </c>
      <c r="G280" s="87" t="s">
        <v>9382</v>
      </c>
      <c r="H280" s="87" t="s">
        <v>9383</v>
      </c>
      <c r="I280" s="88" t="s">
        <v>9384</v>
      </c>
    </row>
    <row r="281" spans="1:9">
      <c r="A281" s="87" t="s">
        <v>6774</v>
      </c>
      <c r="B281" s="87" t="s">
        <v>9580</v>
      </c>
      <c r="C281" s="87" t="s">
        <v>9581</v>
      </c>
      <c r="D281" s="87" t="s">
        <v>9380</v>
      </c>
      <c r="E281" s="87" t="s">
        <v>6994</v>
      </c>
      <c r="F281" s="87" t="s">
        <v>9381</v>
      </c>
      <c r="G281" s="87" t="s">
        <v>9382</v>
      </c>
      <c r="H281" s="87" t="s">
        <v>9383</v>
      </c>
      <c r="I281" s="88" t="s">
        <v>9384</v>
      </c>
    </row>
    <row r="282" spans="1:9">
      <c r="A282" s="87" t="s">
        <v>6774</v>
      </c>
      <c r="B282" s="87" t="s">
        <v>9582</v>
      </c>
      <c r="C282" s="87" t="s">
        <v>9583</v>
      </c>
      <c r="D282" s="87" t="s">
        <v>9380</v>
      </c>
      <c r="E282" s="87" t="s">
        <v>6994</v>
      </c>
      <c r="F282" s="87" t="s">
        <v>9381</v>
      </c>
      <c r="G282" s="87" t="s">
        <v>9382</v>
      </c>
      <c r="H282" s="87" t="s">
        <v>9383</v>
      </c>
      <c r="I282" s="88" t="s">
        <v>9384</v>
      </c>
    </row>
    <row r="283" spans="1:9">
      <c r="A283" s="87" t="s">
        <v>6774</v>
      </c>
      <c r="B283" s="87" t="s">
        <v>9584</v>
      </c>
      <c r="C283" s="87" t="s">
        <v>9585</v>
      </c>
      <c r="D283" s="87" t="s">
        <v>9380</v>
      </c>
      <c r="E283" s="87" t="s">
        <v>6994</v>
      </c>
      <c r="F283" s="87" t="s">
        <v>9381</v>
      </c>
      <c r="G283" s="87" t="s">
        <v>9382</v>
      </c>
      <c r="H283" s="87" t="s">
        <v>9383</v>
      </c>
      <c r="I283" s="88" t="s">
        <v>9384</v>
      </c>
    </row>
    <row r="284" spans="1:9">
      <c r="A284" s="87" t="s">
        <v>6774</v>
      </c>
      <c r="B284" s="87" t="s">
        <v>9586</v>
      </c>
      <c r="C284" s="87" t="s">
        <v>9587</v>
      </c>
      <c r="D284" s="87" t="s">
        <v>9380</v>
      </c>
      <c r="E284" s="87" t="s">
        <v>6994</v>
      </c>
      <c r="F284" s="87" t="s">
        <v>9381</v>
      </c>
      <c r="G284" s="87" t="s">
        <v>9382</v>
      </c>
      <c r="H284" s="87" t="s">
        <v>9383</v>
      </c>
      <c r="I284" s="88" t="s">
        <v>9384</v>
      </c>
    </row>
    <row r="285" spans="1:9">
      <c r="A285" s="87" t="s">
        <v>6774</v>
      </c>
      <c r="B285" s="87" t="s">
        <v>9588</v>
      </c>
      <c r="C285" s="87" t="s">
        <v>9589</v>
      </c>
      <c r="D285" s="87" t="s">
        <v>9380</v>
      </c>
      <c r="E285" s="87" t="s">
        <v>6994</v>
      </c>
      <c r="F285" s="87" t="s">
        <v>9381</v>
      </c>
      <c r="G285" s="87" t="s">
        <v>9382</v>
      </c>
      <c r="H285" s="87" t="s">
        <v>9383</v>
      </c>
      <c r="I285" s="88" t="s">
        <v>9384</v>
      </c>
    </row>
    <row r="286" spans="1:9">
      <c r="A286" s="87" t="s">
        <v>6774</v>
      </c>
      <c r="B286" s="87" t="s">
        <v>9590</v>
      </c>
      <c r="C286" s="87" t="s">
        <v>9591</v>
      </c>
      <c r="D286" s="87" t="s">
        <v>9380</v>
      </c>
      <c r="E286" s="87" t="s">
        <v>6994</v>
      </c>
      <c r="F286" s="87" t="s">
        <v>9381</v>
      </c>
      <c r="G286" s="87" t="s">
        <v>9382</v>
      </c>
      <c r="H286" s="87" t="s">
        <v>9383</v>
      </c>
      <c r="I286" s="88" t="s">
        <v>9384</v>
      </c>
    </row>
    <row r="287" spans="1:9">
      <c r="A287" s="87" t="s">
        <v>6774</v>
      </c>
      <c r="B287" s="87" t="s">
        <v>9592</v>
      </c>
      <c r="C287" s="87" t="s">
        <v>9593</v>
      </c>
      <c r="D287" s="87" t="s">
        <v>9380</v>
      </c>
      <c r="E287" s="87" t="s">
        <v>6994</v>
      </c>
      <c r="F287" s="87" t="s">
        <v>9381</v>
      </c>
      <c r="G287" s="87" t="s">
        <v>9382</v>
      </c>
      <c r="H287" s="87" t="s">
        <v>9383</v>
      </c>
      <c r="I287" s="88" t="s">
        <v>9384</v>
      </c>
    </row>
    <row r="288" spans="1:9">
      <c r="A288" s="87" t="s">
        <v>6774</v>
      </c>
      <c r="B288" s="87" t="s">
        <v>9594</v>
      </c>
      <c r="C288" s="87" t="s">
        <v>9595</v>
      </c>
      <c r="D288" s="87" t="s">
        <v>9380</v>
      </c>
      <c r="E288" s="87" t="s">
        <v>6994</v>
      </c>
      <c r="F288" s="87" t="s">
        <v>9381</v>
      </c>
      <c r="G288" s="87" t="s">
        <v>9382</v>
      </c>
      <c r="H288" s="87" t="s">
        <v>9383</v>
      </c>
      <c r="I288" s="88" t="s">
        <v>9384</v>
      </c>
    </row>
    <row r="289" spans="1:9">
      <c r="A289" s="87" t="s">
        <v>6774</v>
      </c>
      <c r="B289" s="87" t="s">
        <v>9596</v>
      </c>
      <c r="C289" s="87" t="s">
        <v>9597</v>
      </c>
      <c r="D289" s="87" t="s">
        <v>9380</v>
      </c>
      <c r="E289" s="87" t="s">
        <v>6994</v>
      </c>
      <c r="F289" s="87" t="s">
        <v>9381</v>
      </c>
      <c r="G289" s="87" t="s">
        <v>9382</v>
      </c>
      <c r="H289" s="87" t="s">
        <v>9383</v>
      </c>
      <c r="I289" s="88" t="s">
        <v>9384</v>
      </c>
    </row>
    <row r="290" spans="1:9">
      <c r="A290" s="87" t="s">
        <v>6774</v>
      </c>
      <c r="B290" s="87" t="s">
        <v>9598</v>
      </c>
      <c r="C290" s="87" t="s">
        <v>9599</v>
      </c>
      <c r="D290" s="87" t="s">
        <v>9380</v>
      </c>
      <c r="E290" s="87" t="s">
        <v>6994</v>
      </c>
      <c r="F290" s="87" t="s">
        <v>9381</v>
      </c>
      <c r="G290" s="87" t="s">
        <v>9382</v>
      </c>
      <c r="H290" s="87" t="s">
        <v>9383</v>
      </c>
      <c r="I290" s="88" t="s">
        <v>9384</v>
      </c>
    </row>
    <row r="291" spans="1:9">
      <c r="A291" s="87" t="s">
        <v>6774</v>
      </c>
      <c r="B291" s="87" t="s">
        <v>9600</v>
      </c>
      <c r="C291" s="87" t="s">
        <v>9601</v>
      </c>
      <c r="D291" s="87" t="s">
        <v>9380</v>
      </c>
      <c r="E291" s="87" t="s">
        <v>6994</v>
      </c>
      <c r="F291" s="87" t="s">
        <v>9381</v>
      </c>
      <c r="G291" s="87" t="s">
        <v>9382</v>
      </c>
      <c r="H291" s="87" t="s">
        <v>9383</v>
      </c>
      <c r="I291" s="88" t="s">
        <v>9384</v>
      </c>
    </row>
    <row r="292" spans="1:9">
      <c r="A292" s="87" t="s">
        <v>6774</v>
      </c>
      <c r="B292" s="87" t="s">
        <v>9602</v>
      </c>
      <c r="C292" s="87" t="s">
        <v>9603</v>
      </c>
      <c r="D292" s="87" t="s">
        <v>9380</v>
      </c>
      <c r="E292" s="87" t="s">
        <v>6994</v>
      </c>
      <c r="F292" s="87" t="s">
        <v>9381</v>
      </c>
      <c r="G292" s="87" t="s">
        <v>9382</v>
      </c>
      <c r="H292" s="87" t="s">
        <v>9383</v>
      </c>
      <c r="I292" s="88" t="s">
        <v>9384</v>
      </c>
    </row>
    <row r="293" spans="1:9">
      <c r="A293" s="87" t="s">
        <v>6774</v>
      </c>
      <c r="B293" s="87" t="s">
        <v>9604</v>
      </c>
      <c r="C293" s="87" t="s">
        <v>9605</v>
      </c>
      <c r="D293" s="87" t="s">
        <v>9380</v>
      </c>
      <c r="E293" s="87" t="s">
        <v>6994</v>
      </c>
      <c r="F293" s="87" t="s">
        <v>9381</v>
      </c>
      <c r="G293" s="87" t="s">
        <v>9382</v>
      </c>
      <c r="H293" s="87" t="s">
        <v>9383</v>
      </c>
      <c r="I293" s="88" t="s">
        <v>9384</v>
      </c>
    </row>
    <row r="294" spans="1:9">
      <c r="A294" s="87" t="s">
        <v>6774</v>
      </c>
      <c r="B294" s="87" t="s">
        <v>9606</v>
      </c>
      <c r="C294" s="87" t="s">
        <v>9607</v>
      </c>
      <c r="D294" s="87" t="s">
        <v>9380</v>
      </c>
      <c r="E294" s="87" t="s">
        <v>6994</v>
      </c>
      <c r="F294" s="87" t="s">
        <v>9381</v>
      </c>
      <c r="G294" s="87" t="s">
        <v>9382</v>
      </c>
      <c r="H294" s="87" t="s">
        <v>9383</v>
      </c>
      <c r="I294" s="88" t="s">
        <v>9384</v>
      </c>
    </row>
    <row r="295" spans="1:9">
      <c r="A295" s="87" t="s">
        <v>6774</v>
      </c>
      <c r="B295" s="87" t="s">
        <v>9608</v>
      </c>
      <c r="C295" s="87" t="s">
        <v>9609</v>
      </c>
      <c r="D295" s="87" t="s">
        <v>9380</v>
      </c>
      <c r="E295" s="87" t="s">
        <v>6994</v>
      </c>
      <c r="F295" s="87" t="s">
        <v>9381</v>
      </c>
      <c r="G295" s="87" t="s">
        <v>9382</v>
      </c>
      <c r="H295" s="87" t="s">
        <v>9383</v>
      </c>
      <c r="I295" s="88" t="s">
        <v>9384</v>
      </c>
    </row>
    <row r="296" spans="1:9">
      <c r="A296" s="87" t="s">
        <v>6774</v>
      </c>
      <c r="B296" s="87" t="s">
        <v>9610</v>
      </c>
      <c r="C296" s="87" t="s">
        <v>9611</v>
      </c>
      <c r="D296" s="87" t="s">
        <v>9380</v>
      </c>
      <c r="E296" s="87" t="s">
        <v>6994</v>
      </c>
      <c r="F296" s="87" t="s">
        <v>9381</v>
      </c>
      <c r="G296" s="87" t="s">
        <v>9382</v>
      </c>
      <c r="H296" s="87" t="s">
        <v>9383</v>
      </c>
      <c r="I296" s="88" t="s">
        <v>9384</v>
      </c>
    </row>
    <row r="297" spans="1:9">
      <c r="A297" s="87" t="s">
        <v>6774</v>
      </c>
      <c r="B297" s="87" t="s">
        <v>9612</v>
      </c>
      <c r="C297" s="87" t="s">
        <v>9613</v>
      </c>
      <c r="D297" s="87" t="s">
        <v>9380</v>
      </c>
      <c r="E297" s="87" t="s">
        <v>6994</v>
      </c>
      <c r="F297" s="87" t="s">
        <v>9381</v>
      </c>
      <c r="G297" s="87" t="s">
        <v>9382</v>
      </c>
      <c r="H297" s="87" t="s">
        <v>9383</v>
      </c>
      <c r="I297" s="88" t="s">
        <v>9384</v>
      </c>
    </row>
    <row r="298" spans="1:9">
      <c r="A298" s="87" t="s">
        <v>6774</v>
      </c>
      <c r="B298" s="87" t="s">
        <v>9614</v>
      </c>
      <c r="C298" s="87" t="s">
        <v>9615</v>
      </c>
      <c r="D298" s="87" t="s">
        <v>9380</v>
      </c>
      <c r="E298" s="87" t="s">
        <v>6994</v>
      </c>
      <c r="F298" s="87" t="s">
        <v>9381</v>
      </c>
      <c r="G298" s="87" t="s">
        <v>9382</v>
      </c>
      <c r="H298" s="87" t="s">
        <v>9383</v>
      </c>
      <c r="I298" s="88" t="s">
        <v>9384</v>
      </c>
    </row>
    <row r="299" spans="1:9">
      <c r="A299" s="87" t="s">
        <v>6857</v>
      </c>
      <c r="B299" s="87" t="s">
        <v>9616</v>
      </c>
      <c r="C299" s="87" t="s">
        <v>9617</v>
      </c>
      <c r="D299" s="87" t="s">
        <v>9380</v>
      </c>
      <c r="E299" s="87" t="s">
        <v>6994</v>
      </c>
      <c r="F299" s="87" t="s">
        <v>9381</v>
      </c>
      <c r="G299" s="87" t="s">
        <v>9382</v>
      </c>
      <c r="H299" s="87" t="s">
        <v>9383</v>
      </c>
      <c r="I299" s="88" t="s">
        <v>9384</v>
      </c>
    </row>
    <row r="300" spans="1:9">
      <c r="A300" s="87" t="s">
        <v>6857</v>
      </c>
      <c r="B300" s="87" t="s">
        <v>9618</v>
      </c>
      <c r="C300" s="87" t="s">
        <v>9619</v>
      </c>
      <c r="D300" s="87" t="s">
        <v>9380</v>
      </c>
      <c r="E300" s="87" t="s">
        <v>6994</v>
      </c>
      <c r="F300" s="87" t="s">
        <v>9381</v>
      </c>
      <c r="G300" s="87" t="s">
        <v>9382</v>
      </c>
      <c r="H300" s="87" t="s">
        <v>9383</v>
      </c>
      <c r="I300" s="88" t="s">
        <v>9384</v>
      </c>
    </row>
    <row r="301" spans="1:9">
      <c r="A301" s="87" t="s">
        <v>6857</v>
      </c>
      <c r="B301" s="87" t="s">
        <v>9620</v>
      </c>
      <c r="C301" s="87" t="s">
        <v>9621</v>
      </c>
      <c r="D301" s="87" t="s">
        <v>9380</v>
      </c>
      <c r="E301" s="87" t="s">
        <v>6994</v>
      </c>
      <c r="F301" s="87" t="s">
        <v>9381</v>
      </c>
      <c r="G301" s="87" t="s">
        <v>9382</v>
      </c>
      <c r="H301" s="87" t="s">
        <v>9383</v>
      </c>
      <c r="I301" s="88" t="s">
        <v>9384</v>
      </c>
    </row>
    <row r="302" spans="1:9">
      <c r="A302" s="87" t="s">
        <v>6857</v>
      </c>
      <c r="B302" s="87" t="s">
        <v>9622</v>
      </c>
      <c r="C302" s="87" t="s">
        <v>9623</v>
      </c>
      <c r="D302" s="87" t="s">
        <v>9380</v>
      </c>
      <c r="E302" s="87" t="s">
        <v>6994</v>
      </c>
      <c r="F302" s="87" t="s">
        <v>9381</v>
      </c>
      <c r="G302" s="87" t="s">
        <v>9382</v>
      </c>
      <c r="H302" s="87" t="s">
        <v>9383</v>
      </c>
      <c r="I302" s="88" t="s">
        <v>9384</v>
      </c>
    </row>
    <row r="303" spans="1:9">
      <c r="A303" s="87" t="s">
        <v>6857</v>
      </c>
      <c r="B303" s="87" t="s">
        <v>9624</v>
      </c>
      <c r="C303" s="87" t="s">
        <v>9625</v>
      </c>
      <c r="D303" s="87" t="s">
        <v>9380</v>
      </c>
      <c r="E303" s="87" t="s">
        <v>6994</v>
      </c>
      <c r="F303" s="87" t="s">
        <v>9381</v>
      </c>
      <c r="G303" s="87" t="s">
        <v>9382</v>
      </c>
      <c r="H303" s="87" t="s">
        <v>9383</v>
      </c>
      <c r="I303" s="88" t="s">
        <v>9384</v>
      </c>
    </row>
    <row r="304" spans="1:9">
      <c r="A304" s="87" t="s">
        <v>6857</v>
      </c>
      <c r="B304" s="87" t="s">
        <v>9626</v>
      </c>
      <c r="C304" s="87" t="s">
        <v>9627</v>
      </c>
      <c r="D304" s="87" t="s">
        <v>9380</v>
      </c>
      <c r="E304" s="87" t="s">
        <v>6994</v>
      </c>
      <c r="F304" s="87" t="s">
        <v>9381</v>
      </c>
      <c r="G304" s="87" t="s">
        <v>9382</v>
      </c>
      <c r="H304" s="87" t="s">
        <v>9383</v>
      </c>
      <c r="I304" s="88" t="s">
        <v>9384</v>
      </c>
    </row>
    <row r="305" spans="1:9">
      <c r="A305" s="87" t="s">
        <v>6857</v>
      </c>
      <c r="B305" s="87" t="s">
        <v>9628</v>
      </c>
      <c r="C305" s="87" t="s">
        <v>9629</v>
      </c>
      <c r="D305" s="87" t="s">
        <v>9380</v>
      </c>
      <c r="E305" s="87" t="s">
        <v>6994</v>
      </c>
      <c r="F305" s="87" t="s">
        <v>9381</v>
      </c>
      <c r="G305" s="87" t="s">
        <v>9382</v>
      </c>
      <c r="H305" s="87" t="s">
        <v>9383</v>
      </c>
      <c r="I305" s="88" t="s">
        <v>9384</v>
      </c>
    </row>
    <row r="306" spans="1:9">
      <c r="A306" s="87" t="s">
        <v>6857</v>
      </c>
      <c r="B306" s="87" t="s">
        <v>9630</v>
      </c>
      <c r="C306" s="87" t="s">
        <v>9631</v>
      </c>
      <c r="D306" s="87" t="s">
        <v>9380</v>
      </c>
      <c r="E306" s="87" t="s">
        <v>6994</v>
      </c>
      <c r="F306" s="87" t="s">
        <v>9381</v>
      </c>
      <c r="G306" s="87" t="s">
        <v>9382</v>
      </c>
      <c r="H306" s="87" t="s">
        <v>9383</v>
      </c>
      <c r="I306" s="88" t="s">
        <v>9384</v>
      </c>
    </row>
    <row r="307" spans="1:9">
      <c r="A307" s="87" t="s">
        <v>6857</v>
      </c>
      <c r="B307" s="87" t="s">
        <v>9632</v>
      </c>
      <c r="C307" s="87" t="s">
        <v>9633</v>
      </c>
      <c r="D307" s="87" t="s">
        <v>9380</v>
      </c>
      <c r="E307" s="87" t="s">
        <v>6994</v>
      </c>
      <c r="F307" s="87" t="s">
        <v>9381</v>
      </c>
      <c r="G307" s="87" t="s">
        <v>9382</v>
      </c>
      <c r="H307" s="87" t="s">
        <v>9383</v>
      </c>
      <c r="I307" s="88" t="s">
        <v>9384</v>
      </c>
    </row>
    <row r="308" spans="1:9">
      <c r="A308" s="87" t="s">
        <v>6857</v>
      </c>
      <c r="B308" s="87" t="s">
        <v>9634</v>
      </c>
      <c r="C308" s="87" t="s">
        <v>9635</v>
      </c>
      <c r="D308" s="87" t="s">
        <v>9380</v>
      </c>
      <c r="E308" s="87" t="s">
        <v>6994</v>
      </c>
      <c r="F308" s="87" t="s">
        <v>9381</v>
      </c>
      <c r="G308" s="87" t="s">
        <v>9382</v>
      </c>
      <c r="H308" s="87" t="s">
        <v>9383</v>
      </c>
      <c r="I308" s="88" t="s">
        <v>9384</v>
      </c>
    </row>
    <row r="309" spans="1:9">
      <c r="A309" s="87" t="s">
        <v>6857</v>
      </c>
      <c r="B309" s="87" t="s">
        <v>9636</v>
      </c>
      <c r="C309" s="87" t="s">
        <v>9637</v>
      </c>
      <c r="D309" s="87" t="s">
        <v>9380</v>
      </c>
      <c r="E309" s="87" t="s">
        <v>6994</v>
      </c>
      <c r="F309" s="87" t="s">
        <v>9381</v>
      </c>
      <c r="G309" s="87" t="s">
        <v>9382</v>
      </c>
      <c r="H309" s="87" t="s">
        <v>9383</v>
      </c>
      <c r="I309" s="88" t="s">
        <v>9384</v>
      </c>
    </row>
    <row r="310" spans="1:9">
      <c r="A310" s="87" t="s">
        <v>6857</v>
      </c>
      <c r="B310" s="87" t="s">
        <v>9638</v>
      </c>
      <c r="C310" s="87" t="s">
        <v>9639</v>
      </c>
      <c r="D310" s="87" t="s">
        <v>9380</v>
      </c>
      <c r="E310" s="87" t="s">
        <v>6994</v>
      </c>
      <c r="F310" s="87" t="s">
        <v>9381</v>
      </c>
      <c r="G310" s="87" t="s">
        <v>9382</v>
      </c>
      <c r="H310" s="87" t="s">
        <v>9383</v>
      </c>
      <c r="I310" s="88" t="s">
        <v>9384</v>
      </c>
    </row>
    <row r="311" spans="1:9">
      <c r="A311" s="87" t="s">
        <v>6857</v>
      </c>
      <c r="B311" s="87" t="s">
        <v>9640</v>
      </c>
      <c r="C311" s="87" t="s">
        <v>9641</v>
      </c>
      <c r="D311" s="87" t="s">
        <v>9380</v>
      </c>
      <c r="E311" s="87" t="s">
        <v>6994</v>
      </c>
      <c r="F311" s="87" t="s">
        <v>9381</v>
      </c>
      <c r="G311" s="87" t="s">
        <v>9382</v>
      </c>
      <c r="H311" s="87" t="s">
        <v>9383</v>
      </c>
      <c r="I311" s="88" t="s">
        <v>9384</v>
      </c>
    </row>
    <row r="312" spans="1:9">
      <c r="A312" s="87" t="s">
        <v>6857</v>
      </c>
      <c r="B312" s="87" t="s">
        <v>9642</v>
      </c>
      <c r="C312" s="87" t="s">
        <v>9643</v>
      </c>
      <c r="D312" s="87" t="s">
        <v>9380</v>
      </c>
      <c r="E312" s="87" t="s">
        <v>6994</v>
      </c>
      <c r="F312" s="87" t="s">
        <v>9381</v>
      </c>
      <c r="G312" s="87" t="s">
        <v>9382</v>
      </c>
      <c r="H312" s="87" t="s">
        <v>9383</v>
      </c>
      <c r="I312" s="88" t="s">
        <v>9384</v>
      </c>
    </row>
    <row r="313" spans="1:9">
      <c r="A313" s="87" t="s">
        <v>6857</v>
      </c>
      <c r="B313" s="87" t="s">
        <v>9644</v>
      </c>
      <c r="C313" s="87" t="s">
        <v>9645</v>
      </c>
      <c r="D313" s="87" t="s">
        <v>9380</v>
      </c>
      <c r="E313" s="87" t="s">
        <v>6994</v>
      </c>
      <c r="F313" s="87" t="s">
        <v>9381</v>
      </c>
      <c r="G313" s="87" t="s">
        <v>9382</v>
      </c>
      <c r="H313" s="87" t="s">
        <v>9383</v>
      </c>
      <c r="I313" s="88" t="s">
        <v>9384</v>
      </c>
    </row>
    <row r="314" spans="1:9">
      <c r="A314" s="87" t="s">
        <v>6857</v>
      </c>
      <c r="B314" s="87" t="s">
        <v>9646</v>
      </c>
      <c r="C314" s="87" t="s">
        <v>9647</v>
      </c>
      <c r="D314" s="87" t="s">
        <v>9380</v>
      </c>
      <c r="E314" s="87" t="s">
        <v>6994</v>
      </c>
      <c r="F314" s="87" t="s">
        <v>9381</v>
      </c>
      <c r="G314" s="87" t="s">
        <v>9382</v>
      </c>
      <c r="H314" s="87" t="s">
        <v>9383</v>
      </c>
      <c r="I314" s="88" t="s">
        <v>9384</v>
      </c>
    </row>
    <row r="315" spans="1:9">
      <c r="A315" s="87" t="s">
        <v>6857</v>
      </c>
      <c r="B315" s="87" t="s">
        <v>9648</v>
      </c>
      <c r="C315" s="87" t="s">
        <v>9649</v>
      </c>
      <c r="D315" s="87" t="s">
        <v>9380</v>
      </c>
      <c r="E315" s="87" t="s">
        <v>6994</v>
      </c>
      <c r="F315" s="87" t="s">
        <v>9381</v>
      </c>
      <c r="G315" s="87" t="s">
        <v>9382</v>
      </c>
      <c r="H315" s="87" t="s">
        <v>9383</v>
      </c>
      <c r="I315" s="88" t="s">
        <v>9384</v>
      </c>
    </row>
    <row r="316" spans="1:9">
      <c r="A316" s="87" t="s">
        <v>6857</v>
      </c>
      <c r="B316" s="87" t="s">
        <v>9650</v>
      </c>
      <c r="C316" s="87" t="s">
        <v>9651</v>
      </c>
      <c r="D316" s="87" t="s">
        <v>9380</v>
      </c>
      <c r="E316" s="87" t="s">
        <v>6994</v>
      </c>
      <c r="F316" s="87" t="s">
        <v>9381</v>
      </c>
      <c r="G316" s="87" t="s">
        <v>9382</v>
      </c>
      <c r="H316" s="87" t="s">
        <v>9383</v>
      </c>
      <c r="I316" s="88" t="s">
        <v>9384</v>
      </c>
    </row>
    <row r="317" spans="1:9">
      <c r="A317" s="87" t="s">
        <v>6857</v>
      </c>
      <c r="B317" s="87" t="s">
        <v>9652</v>
      </c>
      <c r="C317" s="87" t="s">
        <v>9653</v>
      </c>
      <c r="D317" s="87" t="s">
        <v>9380</v>
      </c>
      <c r="E317" s="87" t="s">
        <v>6994</v>
      </c>
      <c r="F317" s="87" t="s">
        <v>9381</v>
      </c>
      <c r="G317" s="87" t="s">
        <v>9382</v>
      </c>
      <c r="H317" s="87" t="s">
        <v>9383</v>
      </c>
      <c r="I317" s="88" t="s">
        <v>9384</v>
      </c>
    </row>
    <row r="318" spans="1:9">
      <c r="A318" s="87" t="s">
        <v>6857</v>
      </c>
      <c r="B318" s="87" t="s">
        <v>9654</v>
      </c>
      <c r="C318" s="87" t="s">
        <v>9655</v>
      </c>
      <c r="D318" s="87" t="s">
        <v>9380</v>
      </c>
      <c r="E318" s="87" t="s">
        <v>6994</v>
      </c>
      <c r="F318" s="87" t="s">
        <v>9381</v>
      </c>
      <c r="G318" s="87" t="s">
        <v>9382</v>
      </c>
      <c r="H318" s="87" t="s">
        <v>9383</v>
      </c>
      <c r="I318" s="88" t="s">
        <v>9384</v>
      </c>
    </row>
    <row r="319" spans="1:9">
      <c r="A319" s="87" t="s">
        <v>6857</v>
      </c>
      <c r="B319" s="87" t="s">
        <v>9656</v>
      </c>
      <c r="C319" s="87" t="s">
        <v>9657</v>
      </c>
      <c r="D319" s="87" t="s">
        <v>9380</v>
      </c>
      <c r="E319" s="87" t="s">
        <v>6994</v>
      </c>
      <c r="F319" s="87" t="s">
        <v>9381</v>
      </c>
      <c r="G319" s="87" t="s">
        <v>9382</v>
      </c>
      <c r="H319" s="87" t="s">
        <v>9383</v>
      </c>
      <c r="I319" s="88" t="s">
        <v>9384</v>
      </c>
    </row>
    <row r="320" spans="1:9">
      <c r="A320" s="87" t="s">
        <v>6857</v>
      </c>
      <c r="B320" s="87" t="s">
        <v>9658</v>
      </c>
      <c r="C320" s="87" t="s">
        <v>9659</v>
      </c>
      <c r="D320" s="87" t="s">
        <v>9380</v>
      </c>
      <c r="E320" s="87" t="s">
        <v>6994</v>
      </c>
      <c r="F320" s="87" t="s">
        <v>9381</v>
      </c>
      <c r="G320" s="87" t="s">
        <v>9382</v>
      </c>
      <c r="H320" s="87" t="s">
        <v>9383</v>
      </c>
      <c r="I320" s="88" t="s">
        <v>9384</v>
      </c>
    </row>
    <row r="321" spans="1:9">
      <c r="A321" s="87" t="s">
        <v>6857</v>
      </c>
      <c r="B321" s="87" t="s">
        <v>9660</v>
      </c>
      <c r="C321" s="87" t="s">
        <v>9661</v>
      </c>
      <c r="D321" s="87" t="s">
        <v>9380</v>
      </c>
      <c r="E321" s="87" t="s">
        <v>6994</v>
      </c>
      <c r="F321" s="87" t="s">
        <v>9381</v>
      </c>
      <c r="G321" s="87" t="s">
        <v>9382</v>
      </c>
      <c r="H321" s="87" t="s">
        <v>9383</v>
      </c>
      <c r="I321" s="88" t="s">
        <v>9384</v>
      </c>
    </row>
    <row r="322" spans="1:9">
      <c r="A322" s="87" t="s">
        <v>6857</v>
      </c>
      <c r="B322" s="87" t="s">
        <v>9662</v>
      </c>
      <c r="C322" s="87" t="s">
        <v>9663</v>
      </c>
      <c r="D322" s="87" t="s">
        <v>9380</v>
      </c>
      <c r="E322" s="87" t="s">
        <v>6994</v>
      </c>
      <c r="F322" s="87" t="s">
        <v>9381</v>
      </c>
      <c r="G322" s="87" t="s">
        <v>9382</v>
      </c>
      <c r="H322" s="87" t="s">
        <v>9383</v>
      </c>
      <c r="I322" s="88" t="s">
        <v>9384</v>
      </c>
    </row>
    <row r="323" spans="1:9">
      <c r="A323" s="87" t="s">
        <v>6857</v>
      </c>
      <c r="B323" s="87" t="s">
        <v>9664</v>
      </c>
      <c r="C323" s="87" t="s">
        <v>9665</v>
      </c>
      <c r="D323" s="87" t="s">
        <v>9380</v>
      </c>
      <c r="E323" s="87" t="s">
        <v>6994</v>
      </c>
      <c r="F323" s="87" t="s">
        <v>9381</v>
      </c>
      <c r="G323" s="87" t="s">
        <v>9382</v>
      </c>
      <c r="H323" s="87" t="s">
        <v>9383</v>
      </c>
      <c r="I323" s="88" t="s">
        <v>9384</v>
      </c>
    </row>
    <row r="324" spans="1:9">
      <c r="A324" s="87" t="s">
        <v>6857</v>
      </c>
      <c r="B324" s="87" t="s">
        <v>9666</v>
      </c>
      <c r="C324" s="87" t="s">
        <v>9667</v>
      </c>
      <c r="D324" s="87" t="s">
        <v>9380</v>
      </c>
      <c r="E324" s="87" t="s">
        <v>6994</v>
      </c>
      <c r="F324" s="87" t="s">
        <v>9381</v>
      </c>
      <c r="G324" s="87" t="s">
        <v>9382</v>
      </c>
      <c r="H324" s="87" t="s">
        <v>9383</v>
      </c>
      <c r="I324" s="88" t="s">
        <v>9384</v>
      </c>
    </row>
    <row r="325" spans="1:9">
      <c r="A325" s="87" t="s">
        <v>6857</v>
      </c>
      <c r="B325" s="87" t="s">
        <v>9668</v>
      </c>
      <c r="C325" s="87" t="s">
        <v>9669</v>
      </c>
      <c r="D325" s="87" t="s">
        <v>9380</v>
      </c>
      <c r="E325" s="87" t="s">
        <v>6994</v>
      </c>
      <c r="F325" s="87" t="s">
        <v>9381</v>
      </c>
      <c r="G325" s="87" t="s">
        <v>9382</v>
      </c>
      <c r="H325" s="87" t="s">
        <v>9383</v>
      </c>
      <c r="I325" s="88" t="s">
        <v>9384</v>
      </c>
    </row>
    <row r="326" spans="1:9">
      <c r="A326" s="87" t="s">
        <v>6857</v>
      </c>
      <c r="B326" s="87" t="s">
        <v>9670</v>
      </c>
      <c r="C326" s="87" t="s">
        <v>9671</v>
      </c>
      <c r="D326" s="87" t="s">
        <v>9380</v>
      </c>
      <c r="E326" s="87" t="s">
        <v>6994</v>
      </c>
      <c r="F326" s="87" t="s">
        <v>9381</v>
      </c>
      <c r="G326" s="87" t="s">
        <v>9382</v>
      </c>
      <c r="H326" s="87" t="s">
        <v>9383</v>
      </c>
      <c r="I326" s="88" t="s">
        <v>9384</v>
      </c>
    </row>
    <row r="327" spans="1:9">
      <c r="A327" s="87" t="s">
        <v>6857</v>
      </c>
      <c r="B327" s="87" t="s">
        <v>9672</v>
      </c>
      <c r="C327" s="87" t="s">
        <v>9673</v>
      </c>
      <c r="D327" s="87" t="s">
        <v>9380</v>
      </c>
      <c r="E327" s="87" t="s">
        <v>6994</v>
      </c>
      <c r="F327" s="87" t="s">
        <v>9381</v>
      </c>
      <c r="G327" s="87" t="s">
        <v>9382</v>
      </c>
      <c r="H327" s="87" t="s">
        <v>9383</v>
      </c>
      <c r="I327" s="88" t="s">
        <v>9384</v>
      </c>
    </row>
    <row r="328" spans="1:9">
      <c r="A328" s="87" t="s">
        <v>6857</v>
      </c>
      <c r="B328" s="87" t="s">
        <v>9674</v>
      </c>
      <c r="C328" s="87" t="s">
        <v>9675</v>
      </c>
      <c r="D328" s="87" t="s">
        <v>9380</v>
      </c>
      <c r="E328" s="87" t="s">
        <v>6994</v>
      </c>
      <c r="F328" s="87" t="s">
        <v>9381</v>
      </c>
      <c r="G328" s="87" t="s">
        <v>9382</v>
      </c>
      <c r="H328" s="87" t="s">
        <v>9383</v>
      </c>
      <c r="I328" s="88" t="s">
        <v>9384</v>
      </c>
    </row>
    <row r="329" spans="1:9">
      <c r="A329" s="87" t="s">
        <v>6857</v>
      </c>
      <c r="B329" s="87" t="s">
        <v>9676</v>
      </c>
      <c r="C329" s="87" t="s">
        <v>9677</v>
      </c>
      <c r="D329" s="87" t="s">
        <v>9380</v>
      </c>
      <c r="E329" s="87" t="s">
        <v>6994</v>
      </c>
      <c r="F329" s="87" t="s">
        <v>9381</v>
      </c>
      <c r="G329" s="87" t="s">
        <v>9382</v>
      </c>
      <c r="H329" s="87" t="s">
        <v>9383</v>
      </c>
      <c r="I329" s="88" t="s">
        <v>9384</v>
      </c>
    </row>
    <row r="330" spans="1:9">
      <c r="A330" s="87" t="s">
        <v>6857</v>
      </c>
      <c r="B330" s="87" t="s">
        <v>9678</v>
      </c>
      <c r="C330" s="87" t="s">
        <v>9679</v>
      </c>
      <c r="D330" s="87" t="s">
        <v>9380</v>
      </c>
      <c r="E330" s="87" t="s">
        <v>6994</v>
      </c>
      <c r="F330" s="87" t="s">
        <v>9381</v>
      </c>
      <c r="G330" s="87" t="s">
        <v>9382</v>
      </c>
      <c r="H330" s="87" t="s">
        <v>9383</v>
      </c>
      <c r="I330" s="88" t="s">
        <v>9384</v>
      </c>
    </row>
    <row r="331" spans="1:9">
      <c r="A331" s="87" t="s">
        <v>6857</v>
      </c>
      <c r="B331" s="87" t="s">
        <v>9680</v>
      </c>
      <c r="C331" s="87" t="s">
        <v>9681</v>
      </c>
      <c r="D331" s="87" t="s">
        <v>9380</v>
      </c>
      <c r="E331" s="87" t="s">
        <v>6994</v>
      </c>
      <c r="F331" s="87" t="s">
        <v>9381</v>
      </c>
      <c r="G331" s="87" t="s">
        <v>9382</v>
      </c>
      <c r="H331" s="87" t="s">
        <v>9383</v>
      </c>
      <c r="I331" s="88" t="s">
        <v>9384</v>
      </c>
    </row>
    <row r="332" spans="1:9">
      <c r="A332" s="87" t="s">
        <v>6902</v>
      </c>
      <c r="B332" s="87" t="s">
        <v>9682</v>
      </c>
      <c r="C332" s="87" t="s">
        <v>9683</v>
      </c>
      <c r="D332" s="87" t="s">
        <v>9684</v>
      </c>
      <c r="E332" s="87" t="s">
        <v>9685</v>
      </c>
      <c r="F332" s="87" t="s">
        <v>15</v>
      </c>
      <c r="G332" s="87" t="s">
        <v>15</v>
      </c>
      <c r="H332" s="87" t="s">
        <v>15</v>
      </c>
      <c r="I332" s="88" t="s">
        <v>15</v>
      </c>
    </row>
    <row r="333" spans="1:9">
      <c r="A333" s="87" t="s">
        <v>6902</v>
      </c>
      <c r="B333" s="87" t="s">
        <v>9686</v>
      </c>
      <c r="C333" s="87" t="s">
        <v>9687</v>
      </c>
      <c r="D333" s="87" t="s">
        <v>9684</v>
      </c>
      <c r="E333" s="87" t="s">
        <v>9685</v>
      </c>
      <c r="F333" s="87" t="s">
        <v>15</v>
      </c>
      <c r="G333" s="87" t="s">
        <v>15</v>
      </c>
      <c r="H333" s="87" t="s">
        <v>15</v>
      </c>
      <c r="I333" s="88" t="s">
        <v>15</v>
      </c>
    </row>
    <row r="334" spans="1:9">
      <c r="A334" s="87" t="s">
        <v>6902</v>
      </c>
      <c r="B334" s="87" t="s">
        <v>9688</v>
      </c>
      <c r="C334" s="87" t="s">
        <v>9689</v>
      </c>
      <c r="D334" s="87" t="s">
        <v>9684</v>
      </c>
      <c r="E334" s="87" t="s">
        <v>9685</v>
      </c>
      <c r="F334" s="87" t="s">
        <v>15</v>
      </c>
      <c r="G334" s="87" t="s">
        <v>15</v>
      </c>
      <c r="H334" s="87" t="s">
        <v>15</v>
      </c>
      <c r="I334" s="88" t="s">
        <v>15</v>
      </c>
    </row>
    <row r="335" spans="1:9">
      <c r="A335" s="87" t="s">
        <v>6902</v>
      </c>
      <c r="B335" s="87" t="s">
        <v>9690</v>
      </c>
      <c r="C335" s="87" t="s">
        <v>9691</v>
      </c>
      <c r="D335" s="87" t="s">
        <v>9684</v>
      </c>
      <c r="E335" s="87" t="s">
        <v>9685</v>
      </c>
      <c r="F335" s="87" t="s">
        <v>15</v>
      </c>
      <c r="G335" s="87" t="s">
        <v>15</v>
      </c>
      <c r="H335" s="87" t="s">
        <v>15</v>
      </c>
      <c r="I335" s="88" t="s">
        <v>15</v>
      </c>
    </row>
    <row r="336" spans="1:9">
      <c r="A336" s="87" t="s">
        <v>6902</v>
      </c>
      <c r="B336" s="87" t="s">
        <v>9692</v>
      </c>
      <c r="C336" s="87" t="s">
        <v>9693</v>
      </c>
      <c r="D336" s="87" t="s">
        <v>9684</v>
      </c>
      <c r="E336" s="87" t="s">
        <v>9685</v>
      </c>
      <c r="F336" s="87" t="s">
        <v>15</v>
      </c>
      <c r="G336" s="87" t="s">
        <v>15</v>
      </c>
      <c r="H336" s="87" t="s">
        <v>15</v>
      </c>
      <c r="I336" s="88" t="s">
        <v>15</v>
      </c>
    </row>
    <row r="337" spans="1:9">
      <c r="A337" s="87" t="s">
        <v>6902</v>
      </c>
      <c r="B337" s="87" t="s">
        <v>9694</v>
      </c>
      <c r="C337" s="87" t="s">
        <v>9695</v>
      </c>
      <c r="D337" s="87" t="s">
        <v>9684</v>
      </c>
      <c r="E337" s="87" t="s">
        <v>9685</v>
      </c>
      <c r="F337" s="87" t="s">
        <v>15</v>
      </c>
      <c r="G337" s="87" t="s">
        <v>15</v>
      </c>
      <c r="H337" s="87" t="s">
        <v>15</v>
      </c>
      <c r="I337" s="88" t="s">
        <v>15</v>
      </c>
    </row>
    <row r="338" spans="1:9">
      <c r="A338" s="87" t="s">
        <v>6902</v>
      </c>
      <c r="B338" s="87" t="s">
        <v>9696</v>
      </c>
      <c r="C338" s="87" t="s">
        <v>9697</v>
      </c>
      <c r="D338" s="87" t="s">
        <v>9684</v>
      </c>
      <c r="E338" s="87" t="s">
        <v>9685</v>
      </c>
      <c r="F338" s="87" t="s">
        <v>15</v>
      </c>
      <c r="G338" s="87" t="s">
        <v>15</v>
      </c>
      <c r="H338" s="87" t="s">
        <v>15</v>
      </c>
      <c r="I338" s="88" t="s">
        <v>15</v>
      </c>
    </row>
    <row r="339" spans="1:9">
      <c r="A339" s="87" t="s">
        <v>6902</v>
      </c>
      <c r="B339" s="87" t="s">
        <v>9698</v>
      </c>
      <c r="C339" s="87" t="s">
        <v>9699</v>
      </c>
      <c r="D339" s="87" t="s">
        <v>9684</v>
      </c>
      <c r="E339" s="87" t="s">
        <v>9685</v>
      </c>
      <c r="F339" s="87" t="s">
        <v>15</v>
      </c>
      <c r="G339" s="87" t="s">
        <v>15</v>
      </c>
      <c r="H339" s="87" t="s">
        <v>15</v>
      </c>
      <c r="I339" s="88" t="s">
        <v>15</v>
      </c>
    </row>
    <row r="340" spans="1:9">
      <c r="A340" s="87" t="s">
        <v>6902</v>
      </c>
      <c r="B340" s="87" t="s">
        <v>9700</v>
      </c>
      <c r="C340" s="87" t="s">
        <v>9701</v>
      </c>
      <c r="D340" s="87" t="s">
        <v>9684</v>
      </c>
      <c r="E340" s="87" t="s">
        <v>9685</v>
      </c>
      <c r="F340" s="87" t="s">
        <v>15</v>
      </c>
      <c r="G340" s="87" t="s">
        <v>15</v>
      </c>
      <c r="H340" s="87" t="s">
        <v>15</v>
      </c>
      <c r="I340" s="88" t="s">
        <v>15</v>
      </c>
    </row>
    <row r="341" spans="1:9">
      <c r="A341" s="87" t="s">
        <v>6902</v>
      </c>
      <c r="B341" s="87" t="s">
        <v>9702</v>
      </c>
      <c r="C341" s="87" t="s">
        <v>9703</v>
      </c>
      <c r="D341" s="87" t="s">
        <v>9684</v>
      </c>
      <c r="E341" s="87" t="s">
        <v>9685</v>
      </c>
      <c r="F341" s="87" t="s">
        <v>15</v>
      </c>
      <c r="G341" s="87" t="s">
        <v>15</v>
      </c>
      <c r="H341" s="87" t="s">
        <v>15</v>
      </c>
      <c r="I341" s="88" t="s">
        <v>15</v>
      </c>
    </row>
    <row r="342" spans="1:9">
      <c r="A342" s="87" t="s">
        <v>6902</v>
      </c>
      <c r="B342" s="87" t="s">
        <v>9704</v>
      </c>
      <c r="C342" s="87" t="s">
        <v>9705</v>
      </c>
      <c r="D342" s="87" t="s">
        <v>9684</v>
      </c>
      <c r="E342" s="87" t="s">
        <v>9685</v>
      </c>
      <c r="F342" s="87" t="s">
        <v>15</v>
      </c>
      <c r="G342" s="87" t="s">
        <v>15</v>
      </c>
      <c r="H342" s="87" t="s">
        <v>15</v>
      </c>
      <c r="I342" s="88" t="s">
        <v>15</v>
      </c>
    </row>
    <row r="343" spans="1:9">
      <c r="A343" s="87" t="s">
        <v>6902</v>
      </c>
      <c r="B343" s="87" t="s">
        <v>9706</v>
      </c>
      <c r="C343" s="87" t="s">
        <v>9707</v>
      </c>
      <c r="D343" s="87" t="s">
        <v>9684</v>
      </c>
      <c r="E343" s="87" t="s">
        <v>9685</v>
      </c>
      <c r="F343" s="87" t="s">
        <v>15</v>
      </c>
      <c r="G343" s="87" t="s">
        <v>15</v>
      </c>
      <c r="H343" s="87" t="s">
        <v>15</v>
      </c>
      <c r="I343" s="88" t="s">
        <v>15</v>
      </c>
    </row>
    <row r="344" spans="1:9">
      <c r="A344" s="87" t="s">
        <v>6902</v>
      </c>
      <c r="B344" s="87" t="s">
        <v>9708</v>
      </c>
      <c r="C344" s="87" t="s">
        <v>9709</v>
      </c>
      <c r="D344" s="87" t="s">
        <v>9684</v>
      </c>
      <c r="E344" s="87" t="s">
        <v>9685</v>
      </c>
      <c r="F344" s="87" t="s">
        <v>15</v>
      </c>
      <c r="G344" s="87" t="s">
        <v>15</v>
      </c>
      <c r="H344" s="87" t="s">
        <v>15</v>
      </c>
      <c r="I344" s="88" t="s">
        <v>15</v>
      </c>
    </row>
    <row r="345" spans="1:9">
      <c r="A345" s="87" t="s">
        <v>6902</v>
      </c>
      <c r="B345" s="87" t="s">
        <v>9710</v>
      </c>
      <c r="C345" s="87" t="s">
        <v>9711</v>
      </c>
      <c r="D345" s="87" t="s">
        <v>9684</v>
      </c>
      <c r="E345" s="87" t="s">
        <v>9685</v>
      </c>
      <c r="F345" s="87" t="s">
        <v>15</v>
      </c>
      <c r="G345" s="87" t="s">
        <v>15</v>
      </c>
      <c r="H345" s="87" t="s">
        <v>15</v>
      </c>
      <c r="I345" s="88" t="s">
        <v>15</v>
      </c>
    </row>
    <row r="346" spans="1:9">
      <c r="A346" s="87" t="s">
        <v>6902</v>
      </c>
      <c r="B346" s="87" t="s">
        <v>9712</v>
      </c>
      <c r="C346" s="87" t="s">
        <v>9713</v>
      </c>
      <c r="D346" s="87" t="s">
        <v>9684</v>
      </c>
      <c r="E346" s="87" t="s">
        <v>9685</v>
      </c>
      <c r="F346" s="87" t="s">
        <v>15</v>
      </c>
      <c r="G346" s="87" t="s">
        <v>15</v>
      </c>
      <c r="H346" s="87" t="s">
        <v>15</v>
      </c>
      <c r="I346" s="88" t="s">
        <v>15</v>
      </c>
    </row>
    <row r="347" spans="1:9">
      <c r="A347" s="87" t="s">
        <v>6902</v>
      </c>
      <c r="B347" s="87" t="s">
        <v>9714</v>
      </c>
      <c r="C347" s="87" t="s">
        <v>9715</v>
      </c>
      <c r="D347" s="87" t="s">
        <v>9684</v>
      </c>
      <c r="E347" s="87" t="s">
        <v>9685</v>
      </c>
      <c r="F347" s="87" t="s">
        <v>15</v>
      </c>
      <c r="G347" s="87" t="s">
        <v>15</v>
      </c>
      <c r="H347" s="87" t="s">
        <v>15</v>
      </c>
      <c r="I347" s="88" t="s">
        <v>15</v>
      </c>
    </row>
    <row r="348" spans="1:9">
      <c r="A348" s="87" t="s">
        <v>6896</v>
      </c>
      <c r="B348" s="87" t="s">
        <v>9716</v>
      </c>
      <c r="C348" s="87" t="s">
        <v>9717</v>
      </c>
      <c r="D348" s="87" t="s">
        <v>9684</v>
      </c>
      <c r="E348" s="87" t="s">
        <v>9685</v>
      </c>
      <c r="F348" s="87" t="s">
        <v>15</v>
      </c>
      <c r="G348" s="87" t="s">
        <v>15</v>
      </c>
      <c r="H348" s="87" t="s">
        <v>15</v>
      </c>
      <c r="I348" s="88" t="s">
        <v>15</v>
      </c>
    </row>
    <row r="349" spans="1:9">
      <c r="A349" s="87" t="s">
        <v>6896</v>
      </c>
      <c r="B349" s="87" t="s">
        <v>9718</v>
      </c>
      <c r="C349" s="87" t="s">
        <v>9719</v>
      </c>
      <c r="D349" s="87" t="s">
        <v>9684</v>
      </c>
      <c r="E349" s="87" t="s">
        <v>9685</v>
      </c>
      <c r="F349" s="87" t="s">
        <v>15</v>
      </c>
      <c r="G349" s="87" t="s">
        <v>15</v>
      </c>
      <c r="H349" s="87" t="s">
        <v>15</v>
      </c>
      <c r="I349" s="88" t="s">
        <v>15</v>
      </c>
    </row>
    <row r="350" spans="1:9">
      <c r="A350" s="87" t="s">
        <v>6896</v>
      </c>
      <c r="B350" s="87" t="s">
        <v>9720</v>
      </c>
      <c r="C350" s="87" t="s">
        <v>9721</v>
      </c>
      <c r="D350" s="87" t="s">
        <v>9684</v>
      </c>
      <c r="E350" s="87" t="s">
        <v>9685</v>
      </c>
      <c r="F350" s="87" t="s">
        <v>15</v>
      </c>
      <c r="G350" s="87" t="s">
        <v>15</v>
      </c>
      <c r="H350" s="87" t="s">
        <v>15</v>
      </c>
      <c r="I350" s="88" t="s">
        <v>15</v>
      </c>
    </row>
    <row r="351" spans="1:9">
      <c r="A351" s="87" t="s">
        <v>6896</v>
      </c>
      <c r="B351" s="87" t="s">
        <v>9722</v>
      </c>
      <c r="C351" s="87" t="s">
        <v>9723</v>
      </c>
      <c r="D351" s="87" t="s">
        <v>9684</v>
      </c>
      <c r="E351" s="87" t="s">
        <v>9685</v>
      </c>
      <c r="F351" s="87" t="s">
        <v>15</v>
      </c>
      <c r="G351" s="87" t="s">
        <v>15</v>
      </c>
      <c r="H351" s="87" t="s">
        <v>15</v>
      </c>
      <c r="I351" s="88" t="s">
        <v>15</v>
      </c>
    </row>
    <row r="352" spans="1:9">
      <c r="A352" s="87" t="s">
        <v>6896</v>
      </c>
      <c r="B352" s="87" t="s">
        <v>9724</v>
      </c>
      <c r="C352" s="87" t="s">
        <v>9725</v>
      </c>
      <c r="D352" s="87" t="s">
        <v>9684</v>
      </c>
      <c r="E352" s="87" t="s">
        <v>9685</v>
      </c>
      <c r="F352" s="87" t="s">
        <v>15</v>
      </c>
      <c r="G352" s="87" t="s">
        <v>15</v>
      </c>
      <c r="H352" s="87" t="s">
        <v>15</v>
      </c>
      <c r="I352" s="88" t="s">
        <v>15</v>
      </c>
    </row>
    <row r="353" spans="1:9">
      <c r="A353" s="87" t="s">
        <v>6896</v>
      </c>
      <c r="B353" s="87" t="s">
        <v>9726</v>
      </c>
      <c r="C353" s="87" t="s">
        <v>9727</v>
      </c>
      <c r="D353" s="87" t="s">
        <v>9684</v>
      </c>
      <c r="E353" s="87" t="s">
        <v>9685</v>
      </c>
      <c r="F353" s="87" t="s">
        <v>15</v>
      </c>
      <c r="G353" s="87" t="s">
        <v>15</v>
      </c>
      <c r="H353" s="87" t="s">
        <v>15</v>
      </c>
      <c r="I353" s="88" t="s">
        <v>15</v>
      </c>
    </row>
    <row r="354" spans="1:9">
      <c r="A354" s="87" t="s">
        <v>6896</v>
      </c>
      <c r="B354" s="87" t="s">
        <v>9728</v>
      </c>
      <c r="C354" s="87" t="s">
        <v>9729</v>
      </c>
      <c r="D354" s="87" t="s">
        <v>9684</v>
      </c>
      <c r="E354" s="87" t="s">
        <v>9685</v>
      </c>
      <c r="F354" s="87" t="s">
        <v>15</v>
      </c>
      <c r="G354" s="87" t="s">
        <v>15</v>
      </c>
      <c r="H354" s="87" t="s">
        <v>15</v>
      </c>
      <c r="I354" s="88" t="s">
        <v>15</v>
      </c>
    </row>
    <row r="355" spans="1:9">
      <c r="A355" s="87" t="s">
        <v>6896</v>
      </c>
      <c r="B355" s="87" t="s">
        <v>9730</v>
      </c>
      <c r="C355" s="87" t="s">
        <v>9731</v>
      </c>
      <c r="D355" s="87" t="s">
        <v>9684</v>
      </c>
      <c r="E355" s="87" t="s">
        <v>9685</v>
      </c>
      <c r="F355" s="87" t="s">
        <v>15</v>
      </c>
      <c r="G355" s="87" t="s">
        <v>15</v>
      </c>
      <c r="H355" s="87" t="s">
        <v>15</v>
      </c>
      <c r="I355" s="88" t="s">
        <v>15</v>
      </c>
    </row>
    <row r="356" spans="1:9">
      <c r="A356" s="87" t="s">
        <v>6896</v>
      </c>
      <c r="B356" s="87" t="s">
        <v>9732</v>
      </c>
      <c r="C356" s="87" t="s">
        <v>9733</v>
      </c>
      <c r="D356" s="87" t="s">
        <v>9684</v>
      </c>
      <c r="E356" s="87" t="s">
        <v>9685</v>
      </c>
      <c r="F356" s="87" t="s">
        <v>15</v>
      </c>
      <c r="G356" s="87" t="s">
        <v>15</v>
      </c>
      <c r="H356" s="87" t="s">
        <v>15</v>
      </c>
      <c r="I356" s="88" t="s">
        <v>15</v>
      </c>
    </row>
    <row r="357" spans="1:9">
      <c r="A357" s="87" t="s">
        <v>6896</v>
      </c>
      <c r="B357" s="87" t="s">
        <v>9734</v>
      </c>
      <c r="C357" s="87" t="s">
        <v>9735</v>
      </c>
      <c r="D357" s="87" t="s">
        <v>9684</v>
      </c>
      <c r="E357" s="87" t="s">
        <v>9685</v>
      </c>
      <c r="F357" s="87" t="s">
        <v>15</v>
      </c>
      <c r="G357" s="87" t="s">
        <v>15</v>
      </c>
      <c r="H357" s="87" t="s">
        <v>15</v>
      </c>
      <c r="I357" s="88" t="s">
        <v>15</v>
      </c>
    </row>
    <row r="358" spans="1:9">
      <c r="A358" s="87" t="s">
        <v>6896</v>
      </c>
      <c r="B358" s="87" t="s">
        <v>9736</v>
      </c>
      <c r="C358" s="87" t="s">
        <v>9737</v>
      </c>
      <c r="D358" s="87" t="s">
        <v>9684</v>
      </c>
      <c r="E358" s="87" t="s">
        <v>9685</v>
      </c>
      <c r="F358" s="87" t="s">
        <v>15</v>
      </c>
      <c r="G358" s="87" t="s">
        <v>15</v>
      </c>
      <c r="H358" s="87" t="s">
        <v>15</v>
      </c>
      <c r="I358" s="88" t="s">
        <v>15</v>
      </c>
    </row>
    <row r="359" spans="1:9">
      <c r="A359" s="87" t="s">
        <v>6896</v>
      </c>
      <c r="B359" s="87" t="s">
        <v>9738</v>
      </c>
      <c r="C359" s="87" t="s">
        <v>9739</v>
      </c>
      <c r="D359" s="87" t="s">
        <v>9684</v>
      </c>
      <c r="E359" s="87" t="s">
        <v>9685</v>
      </c>
      <c r="F359" s="87" t="s">
        <v>15</v>
      </c>
      <c r="G359" s="87" t="s">
        <v>15</v>
      </c>
      <c r="H359" s="87" t="s">
        <v>15</v>
      </c>
      <c r="I359" s="88" t="s">
        <v>15</v>
      </c>
    </row>
    <row r="360" spans="1:9">
      <c r="A360" s="87" t="s">
        <v>6896</v>
      </c>
      <c r="B360" s="87" t="s">
        <v>9740</v>
      </c>
      <c r="C360" s="87" t="s">
        <v>9741</v>
      </c>
      <c r="D360" s="87" t="s">
        <v>9684</v>
      </c>
      <c r="E360" s="87" t="s">
        <v>9685</v>
      </c>
      <c r="F360" s="87" t="s">
        <v>15</v>
      </c>
      <c r="G360" s="87" t="s">
        <v>15</v>
      </c>
      <c r="H360" s="87" t="s">
        <v>15</v>
      </c>
      <c r="I360" s="88" t="s">
        <v>15</v>
      </c>
    </row>
    <row r="361" spans="1:9">
      <c r="A361" s="87" t="s">
        <v>6864</v>
      </c>
      <c r="B361" s="87" t="s">
        <v>9742</v>
      </c>
      <c r="C361" s="87" t="s">
        <v>9743</v>
      </c>
      <c r="D361" s="87" t="s">
        <v>9131</v>
      </c>
      <c r="E361" s="87" t="s">
        <v>9132</v>
      </c>
      <c r="F361" s="87" t="s">
        <v>15</v>
      </c>
      <c r="G361" s="87" t="s">
        <v>15</v>
      </c>
      <c r="H361" s="87" t="s">
        <v>15</v>
      </c>
      <c r="I361" s="88" t="s">
        <v>15</v>
      </c>
    </row>
    <row r="362" spans="1:9">
      <c r="A362" s="87" t="s">
        <v>6864</v>
      </c>
      <c r="B362" s="87" t="s">
        <v>9744</v>
      </c>
      <c r="C362" s="87" t="s">
        <v>9745</v>
      </c>
      <c r="D362" s="87" t="s">
        <v>9131</v>
      </c>
      <c r="E362" s="87" t="s">
        <v>9132</v>
      </c>
      <c r="F362" s="87" t="s">
        <v>15</v>
      </c>
      <c r="G362" s="87" t="s">
        <v>15</v>
      </c>
      <c r="H362" s="87" t="s">
        <v>15</v>
      </c>
      <c r="I362" s="88" t="s">
        <v>15</v>
      </c>
    </row>
    <row r="363" spans="1:9">
      <c r="A363" s="87" t="s">
        <v>6864</v>
      </c>
      <c r="B363" s="87" t="s">
        <v>9746</v>
      </c>
      <c r="C363" s="87" t="s">
        <v>9747</v>
      </c>
      <c r="D363" s="87" t="s">
        <v>9131</v>
      </c>
      <c r="E363" s="87" t="s">
        <v>9132</v>
      </c>
      <c r="F363" s="87" t="s">
        <v>15</v>
      </c>
      <c r="G363" s="87" t="s">
        <v>15</v>
      </c>
      <c r="H363" s="87" t="s">
        <v>15</v>
      </c>
      <c r="I363" s="88" t="s">
        <v>15</v>
      </c>
    </row>
    <row r="364" spans="1:9">
      <c r="A364" s="87" t="s">
        <v>6864</v>
      </c>
      <c r="B364" s="87" t="s">
        <v>9748</v>
      </c>
      <c r="C364" s="87" t="s">
        <v>9749</v>
      </c>
      <c r="D364" s="87" t="s">
        <v>9131</v>
      </c>
      <c r="E364" s="87" t="s">
        <v>9132</v>
      </c>
      <c r="F364" s="87" t="s">
        <v>15</v>
      </c>
      <c r="G364" s="87" t="s">
        <v>15</v>
      </c>
      <c r="H364" s="87" t="s">
        <v>15</v>
      </c>
      <c r="I364" s="88" t="s">
        <v>15</v>
      </c>
    </row>
    <row r="365" spans="1:9">
      <c r="A365" s="87" t="s">
        <v>6864</v>
      </c>
      <c r="B365" s="87" t="s">
        <v>9750</v>
      </c>
      <c r="C365" s="87" t="s">
        <v>9751</v>
      </c>
      <c r="D365" s="87" t="s">
        <v>9131</v>
      </c>
      <c r="E365" s="87" t="s">
        <v>9132</v>
      </c>
      <c r="F365" s="87" t="s">
        <v>15</v>
      </c>
      <c r="G365" s="87" t="s">
        <v>15</v>
      </c>
      <c r="H365" s="87" t="s">
        <v>15</v>
      </c>
      <c r="I365" s="88" t="s">
        <v>15</v>
      </c>
    </row>
    <row r="366" spans="1:9">
      <c r="A366" s="87" t="s">
        <v>6864</v>
      </c>
      <c r="B366" s="87" t="s">
        <v>9752</v>
      </c>
      <c r="C366" s="87" t="s">
        <v>9753</v>
      </c>
      <c r="D366" s="87" t="s">
        <v>9131</v>
      </c>
      <c r="E366" s="87" t="s">
        <v>9132</v>
      </c>
      <c r="F366" s="87" t="s">
        <v>15</v>
      </c>
      <c r="G366" s="87" t="s">
        <v>15</v>
      </c>
      <c r="H366" s="87" t="s">
        <v>15</v>
      </c>
      <c r="I366" s="88" t="s">
        <v>15</v>
      </c>
    </row>
    <row r="367" spans="1:9">
      <c r="A367" s="87" t="s">
        <v>6880</v>
      </c>
      <c r="B367" s="87" t="s">
        <v>9754</v>
      </c>
      <c r="C367" s="87" t="s">
        <v>9755</v>
      </c>
      <c r="D367" s="87" t="s">
        <v>9131</v>
      </c>
      <c r="E367" s="87" t="s">
        <v>9132</v>
      </c>
      <c r="F367" s="87" t="s">
        <v>9039</v>
      </c>
      <c r="G367" s="87" t="s">
        <v>9040</v>
      </c>
      <c r="H367" s="87" t="s">
        <v>9056</v>
      </c>
      <c r="I367" s="88" t="s">
        <v>9057</v>
      </c>
    </row>
    <row r="368" spans="1:9">
      <c r="A368" s="87" t="s">
        <v>6880</v>
      </c>
      <c r="B368" s="87" t="s">
        <v>9756</v>
      </c>
      <c r="C368" s="87" t="s">
        <v>9757</v>
      </c>
      <c r="D368" s="87" t="s">
        <v>9131</v>
      </c>
      <c r="E368" s="87" t="s">
        <v>9132</v>
      </c>
      <c r="F368" s="87" t="s">
        <v>9039</v>
      </c>
      <c r="G368" s="87" t="s">
        <v>9040</v>
      </c>
      <c r="H368" s="87" t="s">
        <v>9056</v>
      </c>
      <c r="I368" s="88" t="s">
        <v>9057</v>
      </c>
    </row>
    <row r="369" spans="1:9">
      <c r="A369" s="87" t="s">
        <v>6880</v>
      </c>
      <c r="B369" s="87" t="s">
        <v>9758</v>
      </c>
      <c r="C369" s="87" t="s">
        <v>9759</v>
      </c>
      <c r="D369" s="87" t="s">
        <v>9131</v>
      </c>
      <c r="E369" s="87" t="s">
        <v>9132</v>
      </c>
      <c r="F369" s="87" t="s">
        <v>9039</v>
      </c>
      <c r="G369" s="87" t="s">
        <v>9040</v>
      </c>
      <c r="H369" s="87" t="s">
        <v>9056</v>
      </c>
      <c r="I369" s="88" t="s">
        <v>9057</v>
      </c>
    </row>
    <row r="370" spans="1:9">
      <c r="A370" s="87" t="s">
        <v>6880</v>
      </c>
      <c r="B370" s="87" t="s">
        <v>9760</v>
      </c>
      <c r="C370" s="87" t="s">
        <v>9761</v>
      </c>
      <c r="D370" s="87" t="s">
        <v>9131</v>
      </c>
      <c r="E370" s="87" t="s">
        <v>9132</v>
      </c>
      <c r="F370" s="87" t="s">
        <v>9039</v>
      </c>
      <c r="G370" s="87" t="s">
        <v>9040</v>
      </c>
      <c r="H370" s="87" t="s">
        <v>9056</v>
      </c>
      <c r="I370" s="88" t="s">
        <v>9057</v>
      </c>
    </row>
    <row r="371" spans="1:9">
      <c r="A371" s="87" t="s">
        <v>6880</v>
      </c>
      <c r="B371" s="87" t="s">
        <v>9762</v>
      </c>
      <c r="C371" s="87" t="s">
        <v>9763</v>
      </c>
      <c r="D371" s="87" t="s">
        <v>9131</v>
      </c>
      <c r="E371" s="87" t="s">
        <v>9132</v>
      </c>
      <c r="F371" s="87" t="s">
        <v>9039</v>
      </c>
      <c r="G371" s="87" t="s">
        <v>9040</v>
      </c>
      <c r="H371" s="87" t="s">
        <v>9056</v>
      </c>
      <c r="I371" s="88" t="s">
        <v>9057</v>
      </c>
    </row>
    <row r="372" spans="1:9">
      <c r="A372" s="87" t="s">
        <v>6880</v>
      </c>
      <c r="B372" s="87" t="s">
        <v>9764</v>
      </c>
      <c r="C372" s="87" t="s">
        <v>9765</v>
      </c>
      <c r="D372" s="87" t="s">
        <v>9131</v>
      </c>
      <c r="E372" s="87" t="s">
        <v>9132</v>
      </c>
      <c r="F372" s="87" t="s">
        <v>9039</v>
      </c>
      <c r="G372" s="87" t="s">
        <v>9040</v>
      </c>
      <c r="H372" s="87" t="s">
        <v>9056</v>
      </c>
      <c r="I372" s="88" t="s">
        <v>9057</v>
      </c>
    </row>
  </sheetData>
  <autoFilter ref="A1:I372" xr:uid="{00000000-0009-0000-0000-00000E000000}"/>
  <phoneticPr fontId="32"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2025-07-31T02:55:33Z</dcterms:modified>
</cp:coreProperties>
</file>